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de_kampers_wur_nl/Documents/Articles and Planning Linde Kampers/Anaerobic Respiration/Data/ForPublication/"/>
    </mc:Choice>
  </mc:AlternateContent>
  <xr:revisionPtr revIDLastSave="12" documentId="11_3E3CD97F22009EDFE72EC0379A1DBCF204772520" xr6:coauthVersionLast="45" xr6:coauthVersionMax="45" xr10:uidLastSave="{2ABDEF59-B66F-412A-AD82-531156753FEC}"/>
  <bookViews>
    <workbookView xWindow="-110" yWindow="-110" windowWidth="19420" windowHeight="10420" xr2:uid="{00000000-000D-0000-FFFF-FFFF00000000}"/>
  </bookViews>
  <sheets>
    <sheet name="Survivalexp vitmix RAW Feb 2018" sheetId="1" r:id="rId1"/>
    <sheet name="Survivalexp vitmix results" sheetId="2" r:id="rId2"/>
    <sheet name="Survivalexp novitmix RAW feb18" sheetId="3" r:id="rId3"/>
    <sheet name="Survivalexp results" sheetId="6" r:id="rId4"/>
    <sheet name="Results side by side" sheetId="5" r:id="rId5"/>
  </sheets>
  <externalReferences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79" i="3" l="1"/>
  <c r="P180" i="3"/>
  <c r="BI34" i="6" l="1"/>
  <c r="BH34" i="6"/>
  <c r="BG34" i="6"/>
  <c r="BF34" i="6"/>
  <c r="BE34" i="6"/>
  <c r="BD34" i="6"/>
  <c r="BC34" i="6"/>
  <c r="BB34" i="6"/>
  <c r="AY34" i="6"/>
  <c r="AX34" i="6"/>
  <c r="AW34" i="6"/>
  <c r="AV34" i="6"/>
  <c r="AU34" i="6"/>
  <c r="AT34" i="6"/>
  <c r="AS34" i="6"/>
  <c r="AR34" i="6"/>
  <c r="AO34" i="6"/>
  <c r="AN34" i="6"/>
  <c r="AM34" i="6"/>
  <c r="AL34" i="6"/>
  <c r="AK34" i="6"/>
  <c r="AJ34" i="6"/>
  <c r="AI34" i="6"/>
  <c r="AH34" i="6"/>
  <c r="AE34" i="6"/>
  <c r="AD34" i="6"/>
  <c r="AC34" i="6"/>
  <c r="AB34" i="6"/>
  <c r="AA34" i="6"/>
  <c r="Z34" i="6"/>
  <c r="Y34" i="6"/>
  <c r="X34" i="6"/>
  <c r="U34" i="6"/>
  <c r="T34" i="6"/>
  <c r="S34" i="6"/>
  <c r="R34" i="6"/>
  <c r="Q34" i="6"/>
  <c r="P34" i="6"/>
  <c r="O34" i="6"/>
  <c r="N34" i="6"/>
  <c r="K34" i="6"/>
  <c r="J34" i="6"/>
  <c r="I34" i="6"/>
  <c r="H34" i="6"/>
  <c r="G34" i="6"/>
  <c r="F34" i="6"/>
  <c r="E34" i="6"/>
  <c r="D34" i="6"/>
  <c r="BI33" i="6"/>
  <c r="BH33" i="6"/>
  <c r="BG33" i="6"/>
  <c r="BF33" i="6"/>
  <c r="BE33" i="6"/>
  <c r="BD33" i="6"/>
  <c r="BC33" i="6"/>
  <c r="BB33" i="6"/>
  <c r="AY33" i="6"/>
  <c r="AX33" i="6"/>
  <c r="AW33" i="6"/>
  <c r="AV33" i="6"/>
  <c r="AU33" i="6"/>
  <c r="AT33" i="6"/>
  <c r="AS33" i="6"/>
  <c r="AR33" i="6"/>
  <c r="AO33" i="6"/>
  <c r="AN33" i="6"/>
  <c r="AM33" i="6"/>
  <c r="AL33" i="6"/>
  <c r="AK33" i="6"/>
  <c r="AJ33" i="6"/>
  <c r="AI33" i="6"/>
  <c r="AH33" i="6"/>
  <c r="AE33" i="6"/>
  <c r="AD33" i="6"/>
  <c r="AC33" i="6"/>
  <c r="AB33" i="6"/>
  <c r="AA33" i="6"/>
  <c r="Z33" i="6"/>
  <c r="Y33" i="6"/>
  <c r="X33" i="6"/>
  <c r="U33" i="6"/>
  <c r="T33" i="6"/>
  <c r="S33" i="6"/>
  <c r="R33" i="6"/>
  <c r="Q33" i="6"/>
  <c r="P33" i="6"/>
  <c r="O33" i="6"/>
  <c r="N33" i="6"/>
  <c r="K33" i="6"/>
  <c r="J33" i="6"/>
  <c r="I33" i="6"/>
  <c r="H33" i="6"/>
  <c r="G33" i="6"/>
  <c r="F33" i="6"/>
  <c r="E33" i="6"/>
  <c r="D33" i="6"/>
  <c r="S31" i="6"/>
  <c r="BI30" i="6"/>
  <c r="BH30" i="6"/>
  <c r="BG30" i="6"/>
  <c r="BF30" i="6"/>
  <c r="BE30" i="6"/>
  <c r="BD30" i="6"/>
  <c r="BC30" i="6"/>
  <c r="BB30" i="6"/>
  <c r="AY30" i="6"/>
  <c r="AX30" i="6"/>
  <c r="AW30" i="6"/>
  <c r="AV30" i="6"/>
  <c r="AU30" i="6"/>
  <c r="AT30" i="6"/>
  <c r="AS30" i="6"/>
  <c r="AR30" i="6"/>
  <c r="AO30" i="6"/>
  <c r="AN30" i="6"/>
  <c r="AM30" i="6"/>
  <c r="AL30" i="6"/>
  <c r="AK30" i="6"/>
  <c r="AJ30" i="6"/>
  <c r="AI30" i="6"/>
  <c r="AH30" i="6"/>
  <c r="AE30" i="6"/>
  <c r="AD30" i="6"/>
  <c r="AC30" i="6"/>
  <c r="AB30" i="6"/>
  <c r="AA30" i="6"/>
  <c r="Z30" i="6"/>
  <c r="Y30" i="6"/>
  <c r="X30" i="6"/>
  <c r="U30" i="6"/>
  <c r="T30" i="6"/>
  <c r="S30" i="6"/>
  <c r="R30" i="6"/>
  <c r="Q30" i="6"/>
  <c r="P30" i="6"/>
  <c r="O30" i="6"/>
  <c r="N30" i="6"/>
  <c r="K30" i="6"/>
  <c r="J30" i="6"/>
  <c r="I30" i="6"/>
  <c r="H30" i="6"/>
  <c r="G30" i="6"/>
  <c r="F30" i="6"/>
  <c r="E30" i="6"/>
  <c r="D30" i="6"/>
  <c r="BI29" i="6"/>
  <c r="BH29" i="6"/>
  <c r="BG29" i="6"/>
  <c r="BF29" i="6"/>
  <c r="BE29" i="6"/>
  <c r="BD29" i="6"/>
  <c r="BC29" i="6"/>
  <c r="BB29" i="6"/>
  <c r="AY29" i="6"/>
  <c r="AX29" i="6"/>
  <c r="AW29" i="6"/>
  <c r="AV29" i="6"/>
  <c r="AU29" i="6"/>
  <c r="AT29" i="6"/>
  <c r="AS29" i="6"/>
  <c r="AR29" i="6"/>
  <c r="AO29" i="6"/>
  <c r="AN29" i="6"/>
  <c r="AM29" i="6"/>
  <c r="AL29" i="6"/>
  <c r="AK29" i="6"/>
  <c r="AJ29" i="6"/>
  <c r="AI29" i="6"/>
  <c r="AH29" i="6"/>
  <c r="AE29" i="6"/>
  <c r="AD29" i="6"/>
  <c r="AC29" i="6"/>
  <c r="AB29" i="6"/>
  <c r="AA29" i="6"/>
  <c r="Z29" i="6"/>
  <c r="Y29" i="6"/>
  <c r="X29" i="6"/>
  <c r="U29" i="6"/>
  <c r="T29" i="6"/>
  <c r="S29" i="6"/>
  <c r="R29" i="6"/>
  <c r="Q29" i="6"/>
  <c r="P29" i="6"/>
  <c r="O29" i="6"/>
  <c r="N29" i="6"/>
  <c r="K29" i="6"/>
  <c r="J29" i="6"/>
  <c r="I29" i="6"/>
  <c r="H29" i="6"/>
  <c r="G29" i="6"/>
  <c r="F29" i="6"/>
  <c r="E29" i="6"/>
  <c r="D29" i="6"/>
  <c r="Z27" i="6"/>
  <c r="BI26" i="6"/>
  <c r="BH26" i="6"/>
  <c r="BG26" i="6"/>
  <c r="BF26" i="6"/>
  <c r="BE26" i="6"/>
  <c r="BD26" i="6"/>
  <c r="BC26" i="6"/>
  <c r="BC28" i="6" s="1"/>
  <c r="BB26" i="6"/>
  <c r="AY26" i="6"/>
  <c r="AX26" i="6"/>
  <c r="AW26" i="6"/>
  <c r="AV26" i="6"/>
  <c r="AU26" i="6"/>
  <c r="AT26" i="6"/>
  <c r="AS26" i="6"/>
  <c r="AR26" i="6"/>
  <c r="AO26" i="6"/>
  <c r="AN26" i="6"/>
  <c r="AM26" i="6"/>
  <c r="AL26" i="6"/>
  <c r="AK26" i="6"/>
  <c r="AJ26" i="6"/>
  <c r="AI26" i="6"/>
  <c r="AI28" i="6" s="1"/>
  <c r="AQ27" i="6" s="1"/>
  <c r="AH26" i="6"/>
  <c r="AE26" i="6"/>
  <c r="AD26" i="6"/>
  <c r="AC26" i="6"/>
  <c r="AB26" i="6"/>
  <c r="AA26" i="6"/>
  <c r="Z26" i="6"/>
  <c r="Y26" i="6"/>
  <c r="X26" i="6"/>
  <c r="U26" i="6"/>
  <c r="T26" i="6"/>
  <c r="S26" i="6"/>
  <c r="R26" i="6"/>
  <c r="Q26" i="6"/>
  <c r="P26" i="6"/>
  <c r="O26" i="6"/>
  <c r="O28" i="6" s="1"/>
  <c r="N26" i="6"/>
  <c r="K26" i="6"/>
  <c r="J26" i="6"/>
  <c r="I26" i="6"/>
  <c r="H26" i="6"/>
  <c r="G26" i="6"/>
  <c r="F26" i="6"/>
  <c r="E26" i="6"/>
  <c r="D26" i="6"/>
  <c r="BI25" i="6"/>
  <c r="BH25" i="6"/>
  <c r="BG25" i="6"/>
  <c r="BF25" i="6"/>
  <c r="BE25" i="6"/>
  <c r="BD25" i="6"/>
  <c r="BC25" i="6"/>
  <c r="BB25" i="6"/>
  <c r="AY25" i="6"/>
  <c r="AX25" i="6"/>
  <c r="AW25" i="6"/>
  <c r="AV25" i="6"/>
  <c r="AU25" i="6"/>
  <c r="AT25" i="6"/>
  <c r="AS25" i="6"/>
  <c r="AR25" i="6"/>
  <c r="AO25" i="6"/>
  <c r="AN25" i="6"/>
  <c r="AM25" i="6"/>
  <c r="AL25" i="6"/>
  <c r="AK25" i="6"/>
  <c r="AJ25" i="6"/>
  <c r="AI25" i="6"/>
  <c r="AH25" i="6"/>
  <c r="AE25" i="6"/>
  <c r="AD25" i="6"/>
  <c r="AC25" i="6"/>
  <c r="AB25" i="6"/>
  <c r="AA25" i="6"/>
  <c r="Z25" i="6"/>
  <c r="Y25" i="6"/>
  <c r="X25" i="6"/>
  <c r="U25" i="6"/>
  <c r="T25" i="6"/>
  <c r="S25" i="6"/>
  <c r="R25" i="6"/>
  <c r="Q25" i="6"/>
  <c r="P25" i="6"/>
  <c r="O25" i="6"/>
  <c r="N25" i="6"/>
  <c r="K25" i="6"/>
  <c r="J25" i="6"/>
  <c r="I25" i="6"/>
  <c r="I27" i="6" s="1"/>
  <c r="H25" i="6"/>
  <c r="G25" i="6"/>
  <c r="F25" i="6"/>
  <c r="E25" i="6"/>
  <c r="E27" i="6" s="1"/>
  <c r="D25" i="6"/>
  <c r="AX24" i="6"/>
  <c r="BI22" i="6"/>
  <c r="BH22" i="6"/>
  <c r="BG22" i="6"/>
  <c r="BG24" i="6" s="1"/>
  <c r="BF22" i="6"/>
  <c r="BE22" i="6"/>
  <c r="BD22" i="6"/>
  <c r="BC22" i="6"/>
  <c r="BC24" i="6" s="1"/>
  <c r="BB22" i="6"/>
  <c r="AY22" i="6"/>
  <c r="AX22" i="6"/>
  <c r="AW22" i="6"/>
  <c r="AW24" i="6" s="1"/>
  <c r="AV22" i="6"/>
  <c r="AU22" i="6"/>
  <c r="AT22" i="6"/>
  <c r="AS22" i="6"/>
  <c r="AS24" i="6" s="1"/>
  <c r="BA23" i="6" s="1"/>
  <c r="V46" i="6" s="1"/>
  <c r="AR22" i="6"/>
  <c r="AO22" i="6"/>
  <c r="AN22" i="6"/>
  <c r="AM22" i="6"/>
  <c r="AM24" i="6" s="1"/>
  <c r="AL22" i="6"/>
  <c r="AK22" i="6"/>
  <c r="AJ22" i="6"/>
  <c r="AI22" i="6"/>
  <c r="AI24" i="6" s="1"/>
  <c r="AQ23" i="6" s="1"/>
  <c r="AH22" i="6"/>
  <c r="AE22" i="6"/>
  <c r="AD22" i="6"/>
  <c r="AC22" i="6"/>
  <c r="AC24" i="6" s="1"/>
  <c r="AB22" i="6"/>
  <c r="AA22" i="6"/>
  <c r="Z22" i="6"/>
  <c r="Y22" i="6"/>
  <c r="Y24" i="6" s="1"/>
  <c r="X22" i="6"/>
  <c r="U22" i="6"/>
  <c r="T22" i="6"/>
  <c r="T24" i="6" s="1"/>
  <c r="S22" i="6"/>
  <c r="S24" i="6" s="1"/>
  <c r="W23" i="6" s="1"/>
  <c r="R46" i="6" s="1"/>
  <c r="R22" i="6"/>
  <c r="Q22" i="6"/>
  <c r="P22" i="6"/>
  <c r="O22" i="6"/>
  <c r="O24" i="6" s="1"/>
  <c r="N22" i="6"/>
  <c r="K22" i="6"/>
  <c r="J22" i="6"/>
  <c r="I22" i="6"/>
  <c r="I24" i="6" s="1"/>
  <c r="M23" i="6" s="1"/>
  <c r="Q46" i="6" s="1"/>
  <c r="H22" i="6"/>
  <c r="G22" i="6"/>
  <c r="F22" i="6"/>
  <c r="E22" i="6"/>
  <c r="E24" i="6" s="1"/>
  <c r="D22" i="6"/>
  <c r="BI21" i="6"/>
  <c r="BH21" i="6"/>
  <c r="BG21" i="6"/>
  <c r="BF21" i="6"/>
  <c r="BE21" i="6"/>
  <c r="BD21" i="6"/>
  <c r="BC21" i="6"/>
  <c r="BB21" i="6"/>
  <c r="AY21" i="6"/>
  <c r="AX21" i="6"/>
  <c r="AW21" i="6"/>
  <c r="AW23" i="6" s="1"/>
  <c r="AV21" i="6"/>
  <c r="AU21" i="6"/>
  <c r="AT21" i="6"/>
  <c r="AS21" i="6"/>
  <c r="AS23" i="6" s="1"/>
  <c r="AZ23" i="6" s="1"/>
  <c r="J46" i="6" s="1"/>
  <c r="AR21" i="6"/>
  <c r="AO21" i="6"/>
  <c r="AN21" i="6"/>
  <c r="AM21" i="6"/>
  <c r="AL21" i="6"/>
  <c r="AK21" i="6"/>
  <c r="AJ21" i="6"/>
  <c r="AI21" i="6"/>
  <c r="AH21" i="6"/>
  <c r="AE21" i="6"/>
  <c r="AD21" i="6"/>
  <c r="AC21" i="6"/>
  <c r="AC23" i="6" s="1"/>
  <c r="AB21" i="6"/>
  <c r="AA21" i="6"/>
  <c r="Z21" i="6"/>
  <c r="Y21" i="6"/>
  <c r="Y23" i="6" s="1"/>
  <c r="X21" i="6"/>
  <c r="U21" i="6"/>
  <c r="T21" i="6"/>
  <c r="S21" i="6"/>
  <c r="R21" i="6"/>
  <c r="Q21" i="6"/>
  <c r="P21" i="6"/>
  <c r="O21" i="6"/>
  <c r="N21" i="6"/>
  <c r="K21" i="6"/>
  <c r="J21" i="6"/>
  <c r="I21" i="6"/>
  <c r="I23" i="6" s="1"/>
  <c r="L23" i="6" s="1"/>
  <c r="E46" i="6" s="1"/>
  <c r="E56" i="6" s="1"/>
  <c r="H21" i="6"/>
  <c r="G21" i="6"/>
  <c r="F21" i="6"/>
  <c r="E21" i="6"/>
  <c r="E23" i="6" s="1"/>
  <c r="D21" i="6"/>
  <c r="Z20" i="6"/>
  <c r="AG19" i="6" s="1"/>
  <c r="S45" i="6" s="1"/>
  <c r="BI18" i="6"/>
  <c r="BH18" i="6"/>
  <c r="BG18" i="6"/>
  <c r="BG20" i="6" s="1"/>
  <c r="BF18" i="6"/>
  <c r="BE18" i="6"/>
  <c r="BD18" i="6"/>
  <c r="BC18" i="6"/>
  <c r="BC20" i="6" s="1"/>
  <c r="BB18" i="6"/>
  <c r="AY18" i="6"/>
  <c r="AX18" i="6"/>
  <c r="AW18" i="6"/>
  <c r="AW20" i="6" s="1"/>
  <c r="AV18" i="6"/>
  <c r="AU18" i="6"/>
  <c r="AT18" i="6"/>
  <c r="AS18" i="6"/>
  <c r="AS20" i="6" s="1"/>
  <c r="BA19" i="6" s="1"/>
  <c r="V45" i="6" s="1"/>
  <c r="AR18" i="6"/>
  <c r="AO18" i="6"/>
  <c r="AN18" i="6"/>
  <c r="AM18" i="6"/>
  <c r="AM20" i="6" s="1"/>
  <c r="AL18" i="6"/>
  <c r="AK18" i="6"/>
  <c r="AJ18" i="6"/>
  <c r="AI18" i="6"/>
  <c r="AI20" i="6" s="1"/>
  <c r="AQ19" i="6" s="1"/>
  <c r="AH18" i="6"/>
  <c r="AE18" i="6"/>
  <c r="AD18" i="6"/>
  <c r="AC18" i="6"/>
  <c r="AC20" i="6" s="1"/>
  <c r="AB18" i="6"/>
  <c r="AA18" i="6"/>
  <c r="Z18" i="6"/>
  <c r="Y18" i="6"/>
  <c r="X18" i="6"/>
  <c r="U18" i="6"/>
  <c r="T18" i="6"/>
  <c r="S18" i="6"/>
  <c r="S20" i="6" s="1"/>
  <c r="R18" i="6"/>
  <c r="Q18" i="6"/>
  <c r="P18" i="6"/>
  <c r="O18" i="6"/>
  <c r="O20" i="6" s="1"/>
  <c r="N18" i="6"/>
  <c r="K18" i="6"/>
  <c r="K20" i="6" s="1"/>
  <c r="J18" i="6"/>
  <c r="I18" i="6"/>
  <c r="I20" i="6" s="1"/>
  <c r="M19" i="6" s="1"/>
  <c r="Q45" i="6" s="1"/>
  <c r="H18" i="6"/>
  <c r="G18" i="6"/>
  <c r="F18" i="6"/>
  <c r="E18" i="6"/>
  <c r="E20" i="6" s="1"/>
  <c r="D18" i="6"/>
  <c r="BI17" i="6"/>
  <c r="BI19" i="6" s="1"/>
  <c r="BH17" i="6"/>
  <c r="BG17" i="6"/>
  <c r="BG19" i="6" s="1"/>
  <c r="BF17" i="6"/>
  <c r="BE17" i="6"/>
  <c r="BD17" i="6"/>
  <c r="BC17" i="6"/>
  <c r="BC19" i="6" s="1"/>
  <c r="BB17" i="6"/>
  <c r="AY17" i="6"/>
  <c r="AY19" i="6" s="1"/>
  <c r="AX17" i="6"/>
  <c r="AW17" i="6"/>
  <c r="AW19" i="6" s="1"/>
  <c r="AV17" i="6"/>
  <c r="AU17" i="6"/>
  <c r="AT17" i="6"/>
  <c r="AS17" i="6"/>
  <c r="AS19" i="6" s="1"/>
  <c r="AZ19" i="6" s="1"/>
  <c r="J45" i="6" s="1"/>
  <c r="AR17" i="6"/>
  <c r="AO17" i="6"/>
  <c r="AO19" i="6" s="1"/>
  <c r="AN17" i="6"/>
  <c r="AM17" i="6"/>
  <c r="AM19" i="6" s="1"/>
  <c r="AL17" i="6"/>
  <c r="AK17" i="6"/>
  <c r="AJ17" i="6"/>
  <c r="AI17" i="6"/>
  <c r="AI19" i="6" s="1"/>
  <c r="AP19" i="6" s="1"/>
  <c r="AH17" i="6"/>
  <c r="AE17" i="6"/>
  <c r="AE19" i="6" s="1"/>
  <c r="AD17" i="6"/>
  <c r="AC17" i="6"/>
  <c r="AC19" i="6" s="1"/>
  <c r="AB17" i="6"/>
  <c r="AA17" i="6"/>
  <c r="Z17" i="6"/>
  <c r="Y17" i="6"/>
  <c r="Y20" i="6" s="1"/>
  <c r="X17" i="6"/>
  <c r="U17" i="6"/>
  <c r="U19" i="6" s="1"/>
  <c r="T17" i="6"/>
  <c r="S17" i="6"/>
  <c r="S19" i="6" s="1"/>
  <c r="R17" i="6"/>
  <c r="Q17" i="6"/>
  <c r="P17" i="6"/>
  <c r="O17" i="6"/>
  <c r="O19" i="6" s="1"/>
  <c r="N17" i="6"/>
  <c r="K17" i="6"/>
  <c r="K19" i="6" s="1"/>
  <c r="J17" i="6"/>
  <c r="I17" i="6"/>
  <c r="I19" i="6" s="1"/>
  <c r="L19" i="6" s="1"/>
  <c r="E45" i="6" s="1"/>
  <c r="E55" i="6" s="1"/>
  <c r="H17" i="6"/>
  <c r="G17" i="6"/>
  <c r="F17" i="6"/>
  <c r="E17" i="6"/>
  <c r="E19" i="6" s="1"/>
  <c r="D17" i="6"/>
  <c r="BI14" i="6"/>
  <c r="BI16" i="6" s="1"/>
  <c r="BH14" i="6"/>
  <c r="BG14" i="6"/>
  <c r="BF14" i="6"/>
  <c r="BE14" i="6"/>
  <c r="BD14" i="6"/>
  <c r="BC14" i="6"/>
  <c r="BB14" i="6"/>
  <c r="AY14" i="6"/>
  <c r="AY16" i="6" s="1"/>
  <c r="AX14" i="6"/>
  <c r="AW14" i="6"/>
  <c r="AV14" i="6"/>
  <c r="AU14" i="6"/>
  <c r="AT14" i="6"/>
  <c r="AS14" i="6"/>
  <c r="AR14" i="6"/>
  <c r="AO14" i="6"/>
  <c r="AO16" i="6" s="1"/>
  <c r="AN14" i="6"/>
  <c r="AM14" i="6"/>
  <c r="AL14" i="6"/>
  <c r="AK14" i="6"/>
  <c r="AJ14" i="6"/>
  <c r="AI14" i="6"/>
  <c r="AH14" i="6"/>
  <c r="AE14" i="6"/>
  <c r="AE16" i="6" s="1"/>
  <c r="AD14" i="6"/>
  <c r="AC14" i="6"/>
  <c r="AB14" i="6"/>
  <c r="AA14" i="6"/>
  <c r="Z14" i="6"/>
  <c r="Y14" i="6"/>
  <c r="X14" i="6"/>
  <c r="U14" i="6"/>
  <c r="U16" i="6" s="1"/>
  <c r="T14" i="6"/>
  <c r="S14" i="6"/>
  <c r="R14" i="6"/>
  <c r="Q14" i="6"/>
  <c r="P14" i="6"/>
  <c r="O14" i="6"/>
  <c r="N14" i="6"/>
  <c r="K14" i="6"/>
  <c r="K16" i="6" s="1"/>
  <c r="J14" i="6"/>
  <c r="I14" i="6"/>
  <c r="H14" i="6"/>
  <c r="G14" i="6"/>
  <c r="F14" i="6"/>
  <c r="E14" i="6"/>
  <c r="D14" i="6"/>
  <c r="BI13" i="6"/>
  <c r="BI15" i="6" s="1"/>
  <c r="BH13" i="6"/>
  <c r="BG13" i="6"/>
  <c r="BF13" i="6"/>
  <c r="BE13" i="6"/>
  <c r="BD13" i="6"/>
  <c r="BC13" i="6"/>
  <c r="BB13" i="6"/>
  <c r="AY13" i="6"/>
  <c r="AY15" i="6" s="1"/>
  <c r="AX13" i="6"/>
  <c r="AW13" i="6"/>
  <c r="AV13" i="6"/>
  <c r="AU13" i="6"/>
  <c r="AT13" i="6"/>
  <c r="AS13" i="6"/>
  <c r="AR13" i="6"/>
  <c r="AO13" i="6"/>
  <c r="AO15" i="6" s="1"/>
  <c r="AN13" i="6"/>
  <c r="AM13" i="6"/>
  <c r="AL13" i="6"/>
  <c r="AK13" i="6"/>
  <c r="AJ13" i="6"/>
  <c r="AI13" i="6"/>
  <c r="AH13" i="6"/>
  <c r="AE13" i="6"/>
  <c r="AE15" i="6" s="1"/>
  <c r="AD13" i="6"/>
  <c r="AC13" i="6"/>
  <c r="AB13" i="6"/>
  <c r="AA13" i="6"/>
  <c r="Z13" i="6"/>
  <c r="Y13" i="6"/>
  <c r="X13" i="6"/>
  <c r="U13" i="6"/>
  <c r="U15" i="6" s="1"/>
  <c r="T13" i="6"/>
  <c r="S13" i="6"/>
  <c r="R13" i="6"/>
  <c r="Q13" i="6"/>
  <c r="P13" i="6"/>
  <c r="O13" i="6"/>
  <c r="N13" i="6"/>
  <c r="K13" i="6"/>
  <c r="K15" i="6" s="1"/>
  <c r="J13" i="6"/>
  <c r="I13" i="6"/>
  <c r="H13" i="6"/>
  <c r="G13" i="6"/>
  <c r="F13" i="6"/>
  <c r="E13" i="6"/>
  <c r="D13" i="6"/>
  <c r="Y12" i="6"/>
  <c r="Y11" i="6"/>
  <c r="I11" i="6"/>
  <c r="E11" i="6"/>
  <c r="BI10" i="6"/>
  <c r="BH10" i="6"/>
  <c r="BG10" i="6"/>
  <c r="BG12" i="6" s="1"/>
  <c r="BF10" i="6"/>
  <c r="BE10" i="6"/>
  <c r="BD10" i="6"/>
  <c r="BC10" i="6"/>
  <c r="BC12" i="6" s="1"/>
  <c r="BB10" i="6"/>
  <c r="AY10" i="6"/>
  <c r="AX10" i="6"/>
  <c r="AW10" i="6"/>
  <c r="AW12" i="6" s="1"/>
  <c r="AV10" i="6"/>
  <c r="AU10" i="6"/>
  <c r="AT10" i="6"/>
  <c r="AS10" i="6"/>
  <c r="AS12" i="6" s="1"/>
  <c r="AR10" i="6"/>
  <c r="AO10" i="6"/>
  <c r="AN10" i="6"/>
  <c r="AM10" i="6"/>
  <c r="AM12" i="6" s="1"/>
  <c r="AL10" i="6"/>
  <c r="AK10" i="6"/>
  <c r="AJ10" i="6"/>
  <c r="AI10" i="6"/>
  <c r="AI12" i="6" s="1"/>
  <c r="AH10" i="6"/>
  <c r="AE10" i="6"/>
  <c r="AD10" i="6"/>
  <c r="AC10" i="6"/>
  <c r="AB10" i="6"/>
  <c r="AA10" i="6"/>
  <c r="Z10" i="6"/>
  <c r="Y10" i="6"/>
  <c r="X10" i="6"/>
  <c r="U10" i="6"/>
  <c r="T10" i="6"/>
  <c r="S10" i="6"/>
  <c r="S12" i="6" s="1"/>
  <c r="R10" i="6"/>
  <c r="Q10" i="6"/>
  <c r="P10" i="6"/>
  <c r="O10" i="6"/>
  <c r="O12" i="6" s="1"/>
  <c r="N10" i="6"/>
  <c r="K10" i="6"/>
  <c r="J10" i="6"/>
  <c r="I10" i="6"/>
  <c r="I12" i="6" s="1"/>
  <c r="H10" i="6"/>
  <c r="G10" i="6"/>
  <c r="F10" i="6"/>
  <c r="E10" i="6"/>
  <c r="E12" i="6" s="1"/>
  <c r="D10" i="6"/>
  <c r="BI9" i="6"/>
  <c r="BH9" i="6"/>
  <c r="BG9" i="6"/>
  <c r="BG11" i="6" s="1"/>
  <c r="BF9" i="6"/>
  <c r="BE9" i="6"/>
  <c r="BD9" i="6"/>
  <c r="BC9" i="6"/>
  <c r="BC11" i="6" s="1"/>
  <c r="BB9" i="6"/>
  <c r="AY9" i="6"/>
  <c r="AX9" i="6"/>
  <c r="AW9" i="6"/>
  <c r="AW11" i="6" s="1"/>
  <c r="AV9" i="6"/>
  <c r="AU9" i="6"/>
  <c r="AT9" i="6"/>
  <c r="AS9" i="6"/>
  <c r="AS11" i="6" s="1"/>
  <c r="AR9" i="6"/>
  <c r="AO9" i="6"/>
  <c r="AO11" i="6" s="1"/>
  <c r="AN9" i="6"/>
  <c r="AM9" i="6"/>
  <c r="AM11" i="6" s="1"/>
  <c r="AL9" i="6"/>
  <c r="AK9" i="6"/>
  <c r="AJ9" i="6"/>
  <c r="AI9" i="6"/>
  <c r="AI11" i="6" s="1"/>
  <c r="AH9" i="6"/>
  <c r="AE9" i="6"/>
  <c r="AD9" i="6"/>
  <c r="AC9" i="6"/>
  <c r="AB9" i="6"/>
  <c r="AA9" i="6"/>
  <c r="Y9" i="6"/>
  <c r="X9" i="6"/>
  <c r="U9" i="6"/>
  <c r="T9" i="6"/>
  <c r="S9" i="6"/>
  <c r="R9" i="6"/>
  <c r="Q9" i="6"/>
  <c r="P9" i="6"/>
  <c r="O9" i="6"/>
  <c r="N9" i="6"/>
  <c r="K9" i="6"/>
  <c r="J9" i="6"/>
  <c r="I9" i="6"/>
  <c r="H9" i="6"/>
  <c r="G9" i="6"/>
  <c r="F9" i="6"/>
  <c r="E9" i="6"/>
  <c r="D9" i="6"/>
  <c r="BI8" i="6"/>
  <c r="BH8" i="6"/>
  <c r="BG8" i="6"/>
  <c r="BF8" i="6"/>
  <c r="BE8" i="6"/>
  <c r="BD8" i="6"/>
  <c r="BC8" i="6"/>
  <c r="BB8" i="6"/>
  <c r="AY8" i="6"/>
  <c r="AX8" i="6"/>
  <c r="AW8" i="6"/>
  <c r="AV8" i="6"/>
  <c r="AU8" i="6"/>
  <c r="AT8" i="6"/>
  <c r="AS8" i="6"/>
  <c r="AR8" i="6"/>
  <c r="AO8" i="6"/>
  <c r="AN8" i="6"/>
  <c r="AM8" i="6"/>
  <c r="AL8" i="6"/>
  <c r="AK8" i="6"/>
  <c r="AJ8" i="6"/>
  <c r="AI8" i="6"/>
  <c r="AH8" i="6"/>
  <c r="AE8" i="6"/>
  <c r="AD8" i="6"/>
  <c r="AC8" i="6"/>
  <c r="AB8" i="6"/>
  <c r="AA8" i="6"/>
  <c r="Z8" i="6"/>
  <c r="Y8" i="6"/>
  <c r="X8" i="6"/>
  <c r="U8" i="6"/>
  <c r="T8" i="6"/>
  <c r="S8" i="6"/>
  <c r="R8" i="6"/>
  <c r="Q8" i="6"/>
  <c r="P8" i="6"/>
  <c r="O8" i="6"/>
  <c r="N8" i="6"/>
  <c r="K8" i="6"/>
  <c r="AO28" i="6" s="1"/>
  <c r="J8" i="6"/>
  <c r="I8" i="6"/>
  <c r="AC31" i="6" s="1"/>
  <c r="H8" i="6"/>
  <c r="G8" i="6"/>
  <c r="F8" i="6"/>
  <c r="E8" i="6"/>
  <c r="AI31" i="6" s="1"/>
  <c r="AP31" i="6" s="1"/>
  <c r="D8" i="6"/>
  <c r="D15" i="6" l="1"/>
  <c r="N15" i="6"/>
  <c r="X15" i="6"/>
  <c r="F11" i="6"/>
  <c r="J11" i="6"/>
  <c r="P11" i="6"/>
  <c r="V11" i="6" s="1"/>
  <c r="F43" i="6" s="1"/>
  <c r="T11" i="6"/>
  <c r="AA12" i="6"/>
  <c r="AE12" i="6"/>
  <c r="AG11" i="6" s="1"/>
  <c r="S43" i="6" s="1"/>
  <c r="AU11" i="6"/>
  <c r="AY11" i="6"/>
  <c r="BI11" i="6"/>
  <c r="G12" i="6"/>
  <c r="M11" i="6" s="1"/>
  <c r="Q43" i="6" s="1"/>
  <c r="K12" i="6"/>
  <c r="U12" i="6"/>
  <c r="AO12" i="6"/>
  <c r="AY12" i="6"/>
  <c r="BI12" i="6"/>
  <c r="AO31" i="6"/>
  <c r="AC11" i="6"/>
  <c r="AC12" i="6"/>
  <c r="H15" i="6"/>
  <c r="R15" i="6"/>
  <c r="AJ35" i="6"/>
  <c r="AT20" i="6"/>
  <c r="K11" i="6"/>
  <c r="U11" i="6"/>
  <c r="AB12" i="6"/>
  <c r="AH11" i="6"/>
  <c r="AL11" i="6"/>
  <c r="AP11" i="6" s="1"/>
  <c r="AR11" i="6"/>
  <c r="AV11" i="6"/>
  <c r="AZ11" i="6" s="1"/>
  <c r="J43" i="6" s="1"/>
  <c r="BB11" i="6"/>
  <c r="BF11" i="6"/>
  <c r="BJ11" i="6" s="1"/>
  <c r="D12" i="6"/>
  <c r="H12" i="6"/>
  <c r="N12" i="6"/>
  <c r="R12" i="6"/>
  <c r="AH12" i="6"/>
  <c r="AL12" i="6"/>
  <c r="AQ11" i="6" s="1"/>
  <c r="U43" i="6" s="1"/>
  <c r="AR12" i="6"/>
  <c r="AV12" i="6"/>
  <c r="BA11" i="6" s="1"/>
  <c r="V43" i="6" s="1"/>
  <c r="BB12" i="6"/>
  <c r="BF12" i="6"/>
  <c r="BK11" i="6" s="1"/>
  <c r="F15" i="6"/>
  <c r="J15" i="6"/>
  <c r="Z15" i="6"/>
  <c r="AD15" i="6"/>
  <c r="AT15" i="6"/>
  <c r="AX15" i="6"/>
  <c r="F16" i="6"/>
  <c r="J16" i="6"/>
  <c r="P16" i="6"/>
  <c r="T16" i="6"/>
  <c r="Z16" i="6"/>
  <c r="AD16" i="6"/>
  <c r="AJ16" i="6"/>
  <c r="AN16" i="6"/>
  <c r="AT16" i="6"/>
  <c r="AX16" i="6"/>
  <c r="BD16" i="6"/>
  <c r="BH16" i="6"/>
  <c r="F23" i="6"/>
  <c r="J23" i="6"/>
  <c r="P23" i="6"/>
  <c r="T23" i="6"/>
  <c r="Z23" i="6"/>
  <c r="AF23" i="6" s="1"/>
  <c r="G46" i="6" s="1"/>
  <c r="G56" i="6" s="1"/>
  <c r="AD23" i="6"/>
  <c r="AJ23" i="6"/>
  <c r="AN23" i="6"/>
  <c r="AT23" i="6"/>
  <c r="AX23" i="6"/>
  <c r="BD23" i="6"/>
  <c r="BH23" i="6"/>
  <c r="F24" i="6"/>
  <c r="J24" i="6"/>
  <c r="P24" i="6"/>
  <c r="Z24" i="6"/>
  <c r="AG23" i="6" s="1"/>
  <c r="S46" i="6" s="1"/>
  <c r="AD24" i="6"/>
  <c r="AJ24" i="6"/>
  <c r="AN24" i="6"/>
  <c r="AT24" i="6"/>
  <c r="BD24" i="6"/>
  <c r="BH24" i="6"/>
  <c r="F27" i="6"/>
  <c r="J27" i="6"/>
  <c r="L27" i="6" s="1"/>
  <c r="E47" i="6" s="1"/>
  <c r="E57" i="6" s="1"/>
  <c r="AD27" i="6"/>
  <c r="AB15" i="6"/>
  <c r="AF15" i="6" s="1"/>
  <c r="G44" i="6" s="1"/>
  <c r="G54" i="6" s="1"/>
  <c r="AH15" i="6"/>
  <c r="AL15" i="6"/>
  <c r="AP15" i="6" s="1"/>
  <c r="AR15" i="6"/>
  <c r="AV15" i="6"/>
  <c r="BB15" i="6"/>
  <c r="BF15" i="6"/>
  <c r="D16" i="6"/>
  <c r="H16" i="6"/>
  <c r="N16" i="6"/>
  <c r="R16" i="6"/>
  <c r="X16" i="6"/>
  <c r="AB16" i="6"/>
  <c r="AG15" i="6" s="1"/>
  <c r="S44" i="6" s="1"/>
  <c r="AH16" i="6"/>
  <c r="AL16" i="6"/>
  <c r="AQ15" i="6" s="1"/>
  <c r="AR16" i="6"/>
  <c r="AV16" i="6"/>
  <c r="BB16" i="6"/>
  <c r="BF16" i="6"/>
  <c r="K27" i="6"/>
  <c r="AE27" i="6"/>
  <c r="AD12" i="6"/>
  <c r="AT11" i="6"/>
  <c r="AX11" i="6"/>
  <c r="F12" i="6"/>
  <c r="J12" i="6"/>
  <c r="P12" i="6"/>
  <c r="W11" i="6" s="1"/>
  <c r="R43" i="6" s="1"/>
  <c r="T12" i="6"/>
  <c r="AJ12" i="6"/>
  <c r="AN12" i="6"/>
  <c r="AT12" i="6"/>
  <c r="AX12" i="6"/>
  <c r="BD12" i="6"/>
  <c r="BH12" i="6"/>
  <c r="E15" i="6"/>
  <c r="I15" i="6"/>
  <c r="L15" i="6" s="1"/>
  <c r="E44" i="6" s="1"/>
  <c r="E54" i="6" s="1"/>
  <c r="O15" i="6"/>
  <c r="S15" i="6"/>
  <c r="V15" i="6" s="1"/>
  <c r="F44" i="6" s="1"/>
  <c r="Y15" i="6"/>
  <c r="AC15" i="6"/>
  <c r="AI15" i="6"/>
  <c r="AM15" i="6"/>
  <c r="AS15" i="6"/>
  <c r="AW15" i="6"/>
  <c r="AZ15" i="6" s="1"/>
  <c r="J44" i="6" s="1"/>
  <c r="J54" i="6" s="1"/>
  <c r="BC15" i="6"/>
  <c r="BG15" i="6"/>
  <c r="E16" i="6"/>
  <c r="I16" i="6"/>
  <c r="M15" i="6" s="1"/>
  <c r="Q44" i="6" s="1"/>
  <c r="Q54" i="6" s="1"/>
  <c r="O16" i="6"/>
  <c r="S16" i="6"/>
  <c r="W15" i="6" s="1"/>
  <c r="R44" i="6" s="1"/>
  <c r="Y16" i="6"/>
  <c r="AC16" i="6"/>
  <c r="AI16" i="6"/>
  <c r="AM16" i="6"/>
  <c r="AS16" i="6"/>
  <c r="AW16" i="6"/>
  <c r="BA15" i="6" s="1"/>
  <c r="V44" i="6" s="1"/>
  <c r="BC16" i="6"/>
  <c r="BG16" i="6"/>
  <c r="F19" i="6"/>
  <c r="J19" i="6"/>
  <c r="Z19" i="6"/>
  <c r="AF19" i="6" s="1"/>
  <c r="G45" i="6" s="1"/>
  <c r="AD19" i="6"/>
  <c r="AT19" i="6"/>
  <c r="AX19" i="6"/>
  <c r="F20" i="6"/>
  <c r="J20" i="6"/>
  <c r="P20" i="6"/>
  <c r="T20" i="6"/>
  <c r="AN20" i="6"/>
  <c r="BH20" i="6"/>
  <c r="Q55" i="6"/>
  <c r="V55" i="6"/>
  <c r="V54" i="6"/>
  <c r="AU28" i="6"/>
  <c r="AA28" i="6"/>
  <c r="G28" i="6"/>
  <c r="AK27" i="6"/>
  <c r="Q27" i="6"/>
  <c r="BE27" i="6"/>
  <c r="BJ27" i="6" s="1"/>
  <c r="AK23" i="6"/>
  <c r="BE23" i="6"/>
  <c r="BJ23" i="6" s="1"/>
  <c r="AU27" i="6"/>
  <c r="F54" i="6"/>
  <c r="N36" i="6"/>
  <c r="AR32" i="6"/>
  <c r="N32" i="6"/>
  <c r="BB28" i="6"/>
  <c r="AH28" i="6"/>
  <c r="N28" i="6"/>
  <c r="AH32" i="6"/>
  <c r="X32" i="6"/>
  <c r="AH27" i="6"/>
  <c r="X31" i="6"/>
  <c r="N27" i="6"/>
  <c r="AL36" i="6"/>
  <c r="AB35" i="6"/>
  <c r="H35" i="6"/>
  <c r="AB31" i="6"/>
  <c r="H32" i="6"/>
  <c r="AV31" i="6"/>
  <c r="R36" i="6"/>
  <c r="W35" i="6" s="1"/>
  <c r="R49" i="6" s="1"/>
  <c r="AV32" i="6"/>
  <c r="AV28" i="6"/>
  <c r="AL27" i="6"/>
  <c r="H31" i="6"/>
  <c r="R27" i="6"/>
  <c r="V27" i="6" s="1"/>
  <c r="F47" i="6" s="1"/>
  <c r="F57" i="6" s="1"/>
  <c r="H28" i="6"/>
  <c r="AV36" i="6"/>
  <c r="D11" i="6"/>
  <c r="H11" i="6"/>
  <c r="N11" i="6"/>
  <c r="R11" i="6"/>
  <c r="X12" i="6"/>
  <c r="X11" i="6"/>
  <c r="BE11" i="6"/>
  <c r="G19" i="6"/>
  <c r="AA19" i="6"/>
  <c r="AU19" i="6"/>
  <c r="G20" i="6"/>
  <c r="Q20" i="6"/>
  <c r="Q19" i="6"/>
  <c r="S55" i="6"/>
  <c r="BB20" i="6"/>
  <c r="Q23" i="6"/>
  <c r="AL23" i="6"/>
  <c r="AB28" i="6"/>
  <c r="D35" i="6"/>
  <c r="X35" i="6"/>
  <c r="H48" i="6"/>
  <c r="H58" i="6" s="1"/>
  <c r="I48" i="6"/>
  <c r="I58" i="6" s="1"/>
  <c r="G15" i="6"/>
  <c r="AA15" i="6"/>
  <c r="AU15" i="6"/>
  <c r="G16" i="6"/>
  <c r="Q16" i="6"/>
  <c r="AA16" i="6"/>
  <c r="AK16" i="6"/>
  <c r="AU16" i="6"/>
  <c r="BE16" i="6"/>
  <c r="BK15" i="6" s="1"/>
  <c r="Q15" i="6"/>
  <c r="D19" i="6"/>
  <c r="H19" i="6"/>
  <c r="N19" i="6"/>
  <c r="R19" i="6"/>
  <c r="V19" i="6" s="1"/>
  <c r="F45" i="6" s="1"/>
  <c r="F55" i="6" s="1"/>
  <c r="X19" i="6"/>
  <c r="AB19" i="6"/>
  <c r="AH19" i="6"/>
  <c r="AL19" i="6"/>
  <c r="AR19" i="6"/>
  <c r="AV19" i="6"/>
  <c r="BB19" i="6"/>
  <c r="BF19" i="6"/>
  <c r="D20" i="6"/>
  <c r="H20" i="6"/>
  <c r="N20" i="6"/>
  <c r="R20" i="6"/>
  <c r="W19" i="6" s="1"/>
  <c r="R45" i="6" s="1"/>
  <c r="R55" i="6" s="1"/>
  <c r="AB20" i="6"/>
  <c r="AL20" i="6"/>
  <c r="AR20" i="6"/>
  <c r="AV20" i="6"/>
  <c r="BF20" i="6"/>
  <c r="AK19" i="6"/>
  <c r="AH20" i="6"/>
  <c r="AR23" i="6"/>
  <c r="U47" i="6"/>
  <c r="U57" i="6" s="1"/>
  <c r="T47" i="6"/>
  <c r="T57" i="6" s="1"/>
  <c r="Q12" i="6"/>
  <c r="AK12" i="6"/>
  <c r="AU12" i="6"/>
  <c r="BE12" i="6"/>
  <c r="Q11" i="6"/>
  <c r="H44" i="6"/>
  <c r="I44" i="6"/>
  <c r="I54" i="6" s="1"/>
  <c r="U44" i="6"/>
  <c r="T44" i="6"/>
  <c r="AK15" i="6"/>
  <c r="H45" i="6"/>
  <c r="H55" i="6" s="1"/>
  <c r="I45" i="6"/>
  <c r="I55" i="6" s="1"/>
  <c r="U45" i="6"/>
  <c r="U55" i="6" s="1"/>
  <c r="T45" i="6"/>
  <c r="T55" i="6" s="1"/>
  <c r="Y19" i="6"/>
  <c r="BE19" i="6"/>
  <c r="BJ19" i="6" s="1"/>
  <c r="D23" i="6"/>
  <c r="H23" i="6"/>
  <c r="N23" i="6"/>
  <c r="R23" i="6"/>
  <c r="X23" i="6"/>
  <c r="AH23" i="6"/>
  <c r="AV23" i="6"/>
  <c r="BF23" i="6"/>
  <c r="D24" i="6"/>
  <c r="H24" i="6"/>
  <c r="AB23" i="6"/>
  <c r="G11" i="6"/>
  <c r="L11" i="6" s="1"/>
  <c r="E43" i="6" s="1"/>
  <c r="H43" i="6"/>
  <c r="I43" i="6"/>
  <c r="AK11" i="6"/>
  <c r="BE15" i="6"/>
  <c r="BJ15" i="6" s="1"/>
  <c r="G55" i="6"/>
  <c r="Q56" i="6"/>
  <c r="R56" i="6"/>
  <c r="U46" i="6"/>
  <c r="U56" i="6" s="1"/>
  <c r="T46" i="6"/>
  <c r="T56" i="6" s="1"/>
  <c r="V56" i="6"/>
  <c r="S56" i="6"/>
  <c r="BB23" i="6"/>
  <c r="G27" i="6"/>
  <c r="AA27" i="6"/>
  <c r="Q28" i="6"/>
  <c r="AK28" i="6"/>
  <c r="BE28" i="6"/>
  <c r="BK27" i="6" s="1"/>
  <c r="AR35" i="6"/>
  <c r="AZ35" i="6" s="1"/>
  <c r="J49" i="6" s="1"/>
  <c r="J59" i="6" s="1"/>
  <c r="H36" i="6"/>
  <c r="AB36" i="6"/>
  <c r="AH36" i="6"/>
  <c r="BB36" i="6"/>
  <c r="BF36" i="6"/>
  <c r="Z11" i="6"/>
  <c r="AD11" i="6"/>
  <c r="Z12" i="6"/>
  <c r="G23" i="6"/>
  <c r="K23" i="6"/>
  <c r="AA23" i="6"/>
  <c r="AE23" i="6"/>
  <c r="AU23" i="6"/>
  <c r="AY23" i="6"/>
  <c r="G24" i="6"/>
  <c r="K24" i="6"/>
  <c r="Q24" i="6"/>
  <c r="U24" i="6"/>
  <c r="AA24" i="6"/>
  <c r="AE24" i="6"/>
  <c r="AK24" i="6"/>
  <c r="AO24" i="6"/>
  <c r="AU24" i="6"/>
  <c r="AY24" i="6"/>
  <c r="BE24" i="6"/>
  <c r="BK23" i="6" s="1"/>
  <c r="BI24" i="6"/>
  <c r="BI23" i="6"/>
  <c r="D27" i="6"/>
  <c r="H27" i="6"/>
  <c r="X27" i="6"/>
  <c r="AB27" i="6"/>
  <c r="AR27" i="6"/>
  <c r="AV27" i="6"/>
  <c r="D28" i="6"/>
  <c r="R28" i="6"/>
  <c r="W27" i="6" s="1"/>
  <c r="R47" i="6" s="1"/>
  <c r="R57" i="6" s="1"/>
  <c r="X28" i="6"/>
  <c r="AL28" i="6"/>
  <c r="AR28" i="6"/>
  <c r="BF28" i="6"/>
  <c r="BI28" i="6"/>
  <c r="G31" i="6"/>
  <c r="K31" i="6"/>
  <c r="Q31" i="6"/>
  <c r="U31" i="6"/>
  <c r="AA31" i="6"/>
  <c r="AE31" i="6"/>
  <c r="AK31" i="6"/>
  <c r="AU31" i="6"/>
  <c r="AY31" i="6"/>
  <c r="BE31" i="6"/>
  <c r="BJ31" i="6" s="1"/>
  <c r="BI31" i="6"/>
  <c r="G32" i="6"/>
  <c r="K32" i="6"/>
  <c r="Q32" i="6"/>
  <c r="U32" i="6"/>
  <c r="AA32" i="6"/>
  <c r="AE32" i="6"/>
  <c r="AK32" i="6"/>
  <c r="AO32" i="6"/>
  <c r="AU32" i="6"/>
  <c r="AY32" i="6"/>
  <c r="BE32" i="6"/>
  <c r="BK31" i="6" s="1"/>
  <c r="BI32" i="6"/>
  <c r="BD31" i="6"/>
  <c r="P35" i="6"/>
  <c r="P31" i="6"/>
  <c r="AJ31" i="6"/>
  <c r="AN31" i="6"/>
  <c r="BH35" i="6"/>
  <c r="AN35" i="6"/>
  <c r="T35" i="6"/>
  <c r="T31" i="6"/>
  <c r="O11" i="6"/>
  <c r="S11" i="6"/>
  <c r="AA11" i="6"/>
  <c r="AE11" i="6"/>
  <c r="AF11" i="6" s="1"/>
  <c r="G43" i="6" s="1"/>
  <c r="U20" i="6"/>
  <c r="AA20" i="6"/>
  <c r="AE20" i="6"/>
  <c r="AK20" i="6"/>
  <c r="AO20" i="6"/>
  <c r="AU20" i="6"/>
  <c r="AY20" i="6"/>
  <c r="BE20" i="6"/>
  <c r="BK19" i="6" s="1"/>
  <c r="BI20" i="6"/>
  <c r="X20" i="6"/>
  <c r="AJ20" i="6"/>
  <c r="BD20" i="6"/>
  <c r="N24" i="6"/>
  <c r="R24" i="6"/>
  <c r="X24" i="6"/>
  <c r="AB24" i="6"/>
  <c r="AH24" i="6"/>
  <c r="AL24" i="6"/>
  <c r="AR24" i="6"/>
  <c r="AV24" i="6"/>
  <c r="BB24" i="6"/>
  <c r="BF24" i="6"/>
  <c r="AO23" i="6"/>
  <c r="O27" i="6"/>
  <c r="S27" i="6"/>
  <c r="Y27" i="6"/>
  <c r="AF27" i="6" s="1"/>
  <c r="G47" i="6" s="1"/>
  <c r="G57" i="6" s="1"/>
  <c r="AC27" i="6"/>
  <c r="AI27" i="6"/>
  <c r="AP27" i="6" s="1"/>
  <c r="AM27" i="6"/>
  <c r="AS27" i="6"/>
  <c r="AZ27" i="6" s="1"/>
  <c r="J47" i="6" s="1"/>
  <c r="AW27" i="6"/>
  <c r="BC27" i="6"/>
  <c r="BG27" i="6"/>
  <c r="E28" i="6"/>
  <c r="I28" i="6"/>
  <c r="S28" i="6"/>
  <c r="Y28" i="6"/>
  <c r="AG27" i="6" s="1"/>
  <c r="S47" i="6" s="1"/>
  <c r="S57" i="6" s="1"/>
  <c r="AC28" i="6"/>
  <c r="AM28" i="6"/>
  <c r="AS28" i="6"/>
  <c r="BA27" i="6" s="1"/>
  <c r="V47" i="6" s="1"/>
  <c r="V57" i="6" s="1"/>
  <c r="AW28" i="6"/>
  <c r="BG28" i="6"/>
  <c r="D31" i="6"/>
  <c r="D32" i="6"/>
  <c r="AB32" i="6"/>
  <c r="BB32" i="6"/>
  <c r="F35" i="6"/>
  <c r="J35" i="6"/>
  <c r="Z35" i="6"/>
  <c r="AF35" i="6" s="1"/>
  <c r="G49" i="6" s="1"/>
  <c r="AD35" i="6"/>
  <c r="AT35" i="6"/>
  <c r="AX35" i="6"/>
  <c r="F36" i="6"/>
  <c r="J36" i="6"/>
  <c r="P36" i="6"/>
  <c r="T36" i="6"/>
  <c r="Z36" i="6"/>
  <c r="AG35" i="6" s="1"/>
  <c r="S49" i="6" s="1"/>
  <c r="AD36" i="6"/>
  <c r="AJ36" i="6"/>
  <c r="AN36" i="6"/>
  <c r="AT36" i="6"/>
  <c r="AX36" i="6"/>
  <c r="BD36" i="6"/>
  <c r="BH36" i="6"/>
  <c r="BD35" i="6"/>
  <c r="BI27" i="6"/>
  <c r="AY27" i="6"/>
  <c r="AO27" i="6"/>
  <c r="U27" i="6"/>
  <c r="AY28" i="6"/>
  <c r="AE28" i="6"/>
  <c r="K28" i="6"/>
  <c r="AB11" i="6"/>
  <c r="AJ11" i="6"/>
  <c r="AN11" i="6"/>
  <c r="BD11" i="6"/>
  <c r="BH11" i="6"/>
  <c r="P15" i="6"/>
  <c r="T15" i="6"/>
  <c r="AJ15" i="6"/>
  <c r="AN15" i="6"/>
  <c r="BD15" i="6"/>
  <c r="BH15" i="6"/>
  <c r="P19" i="6"/>
  <c r="T19" i="6"/>
  <c r="AJ19" i="6"/>
  <c r="AN19" i="6"/>
  <c r="BD19" i="6"/>
  <c r="BH19" i="6"/>
  <c r="AD20" i="6"/>
  <c r="AX20" i="6"/>
  <c r="O23" i="6"/>
  <c r="S23" i="6"/>
  <c r="V23" i="6" s="1"/>
  <c r="F46" i="6" s="1"/>
  <c r="F56" i="6" s="1"/>
  <c r="AI23" i="6"/>
  <c r="AP23" i="6" s="1"/>
  <c r="AM23" i="6"/>
  <c r="BC23" i="6"/>
  <c r="BG23" i="6"/>
  <c r="U23" i="6"/>
  <c r="P27" i="6"/>
  <c r="T27" i="6"/>
  <c r="AJ27" i="6"/>
  <c r="AN27" i="6"/>
  <c r="AT27" i="6"/>
  <c r="AX27" i="6"/>
  <c r="BD27" i="6"/>
  <c r="BH27" i="6"/>
  <c r="F28" i="6"/>
  <c r="J28" i="6"/>
  <c r="M27" i="6" s="1"/>
  <c r="Q47" i="6" s="1"/>
  <c r="Q57" i="6" s="1"/>
  <c r="P28" i="6"/>
  <c r="T28" i="6"/>
  <c r="Z28" i="6"/>
  <c r="AD28" i="6"/>
  <c r="AJ28" i="6"/>
  <c r="AN28" i="6"/>
  <c r="AT28" i="6"/>
  <c r="AX28" i="6"/>
  <c r="BD28" i="6"/>
  <c r="BH28" i="6"/>
  <c r="U28" i="6"/>
  <c r="E31" i="6"/>
  <c r="I31" i="6"/>
  <c r="L31" i="6" s="1"/>
  <c r="E48" i="6" s="1"/>
  <c r="E58" i="6" s="1"/>
  <c r="O31" i="6"/>
  <c r="Y31" i="6"/>
  <c r="N31" i="6"/>
  <c r="R31" i="6"/>
  <c r="V31" i="6" s="1"/>
  <c r="F48" i="6" s="1"/>
  <c r="F58" i="6" s="1"/>
  <c r="AH31" i="6"/>
  <c r="AL31" i="6"/>
  <c r="AR31" i="6"/>
  <c r="BB31" i="6"/>
  <c r="BF31" i="6"/>
  <c r="R32" i="6"/>
  <c r="W31" i="6" s="1"/>
  <c r="R48" i="6" s="1"/>
  <c r="R58" i="6" s="1"/>
  <c r="AL32" i="6"/>
  <c r="BF32" i="6"/>
  <c r="BB27" i="6"/>
  <c r="BF27" i="6"/>
  <c r="AM31" i="6"/>
  <c r="AS31" i="6"/>
  <c r="AZ31" i="6" s="1"/>
  <c r="J48" i="6" s="1"/>
  <c r="AW31" i="6"/>
  <c r="BC31" i="6"/>
  <c r="BG31" i="6"/>
  <c r="E32" i="6"/>
  <c r="I32" i="6"/>
  <c r="M31" i="6" s="1"/>
  <c r="Q48" i="6" s="1"/>
  <c r="Q58" i="6" s="1"/>
  <c r="O32" i="6"/>
  <c r="S32" i="6"/>
  <c r="Y32" i="6"/>
  <c r="AC32" i="6"/>
  <c r="AI32" i="6"/>
  <c r="AQ31" i="6" s="1"/>
  <c r="AM32" i="6"/>
  <c r="AS32" i="6"/>
  <c r="BA31" i="6" s="1"/>
  <c r="V48" i="6" s="1"/>
  <c r="V58" i="6" s="1"/>
  <c r="AW32" i="6"/>
  <c r="BC32" i="6"/>
  <c r="BG32" i="6"/>
  <c r="N35" i="6"/>
  <c r="R35" i="6"/>
  <c r="V35" i="6" s="1"/>
  <c r="F49" i="6" s="1"/>
  <c r="F59" i="6" s="1"/>
  <c r="AH35" i="6"/>
  <c r="AL35" i="6"/>
  <c r="AV35" i="6"/>
  <c r="BB35" i="6"/>
  <c r="BF35" i="6"/>
  <c r="D36" i="6"/>
  <c r="X36" i="6"/>
  <c r="AR36" i="6"/>
  <c r="BA35" i="6" s="1"/>
  <c r="V49" i="6" s="1"/>
  <c r="V59" i="6" s="1"/>
  <c r="F31" i="6"/>
  <c r="J31" i="6"/>
  <c r="Z31" i="6"/>
  <c r="AF31" i="6" s="1"/>
  <c r="G48" i="6" s="1"/>
  <c r="G58" i="6" s="1"/>
  <c r="AD31" i="6"/>
  <c r="BH31" i="6"/>
  <c r="E35" i="6"/>
  <c r="I35" i="6"/>
  <c r="L35" i="6" s="1"/>
  <c r="E49" i="6" s="1"/>
  <c r="E59" i="6" s="1"/>
  <c r="O35" i="6"/>
  <c r="S35" i="6"/>
  <c r="Y35" i="6"/>
  <c r="AC35" i="6"/>
  <c r="AI35" i="6"/>
  <c r="AP35" i="6" s="1"/>
  <c r="AM35" i="6"/>
  <c r="AS35" i="6"/>
  <c r="AW35" i="6"/>
  <c r="BC35" i="6"/>
  <c r="BG35" i="6"/>
  <c r="E36" i="6"/>
  <c r="I36" i="6"/>
  <c r="M35" i="6" s="1"/>
  <c r="Q49" i="6" s="1"/>
  <c r="Q59" i="6" s="1"/>
  <c r="O36" i="6"/>
  <c r="S36" i="6"/>
  <c r="Y36" i="6"/>
  <c r="AC36" i="6"/>
  <c r="AI36" i="6"/>
  <c r="AQ35" i="6" s="1"/>
  <c r="AM36" i="6"/>
  <c r="AS36" i="6"/>
  <c r="AW36" i="6"/>
  <c r="BC36" i="6"/>
  <c r="BG36" i="6"/>
  <c r="AT31" i="6"/>
  <c r="AX31" i="6"/>
  <c r="F32" i="6"/>
  <c r="J32" i="6"/>
  <c r="P32" i="6"/>
  <c r="T32" i="6"/>
  <c r="Z32" i="6"/>
  <c r="AG31" i="6" s="1"/>
  <c r="S48" i="6" s="1"/>
  <c r="S58" i="6" s="1"/>
  <c r="AD32" i="6"/>
  <c r="AJ32" i="6"/>
  <c r="AN32" i="6"/>
  <c r="AT32" i="6"/>
  <c r="AX32" i="6"/>
  <c r="BD32" i="6"/>
  <c r="BH32" i="6"/>
  <c r="G35" i="6"/>
  <c r="K35" i="6"/>
  <c r="Q35" i="6"/>
  <c r="U35" i="6"/>
  <c r="AA35" i="6"/>
  <c r="AE35" i="6"/>
  <c r="AK35" i="6"/>
  <c r="AO35" i="6"/>
  <c r="AU35" i="6"/>
  <c r="AY35" i="6"/>
  <c r="BE35" i="6"/>
  <c r="BJ35" i="6" s="1"/>
  <c r="BI35" i="6"/>
  <c r="G36" i="6"/>
  <c r="K36" i="6"/>
  <c r="Q36" i="6"/>
  <c r="U36" i="6"/>
  <c r="AA36" i="6"/>
  <c r="AE36" i="6"/>
  <c r="AK36" i="6"/>
  <c r="AO36" i="6"/>
  <c r="AU36" i="6"/>
  <c r="AY36" i="6"/>
  <c r="BE36" i="6"/>
  <c r="BK35" i="6" s="1"/>
  <c r="BI36" i="6"/>
  <c r="AK237" i="3"/>
  <c r="BG236" i="3"/>
  <c r="BF236" i="3"/>
  <c r="AZ236" i="3"/>
  <c r="AY236" i="3"/>
  <c r="AS236" i="3"/>
  <c r="AR236" i="3"/>
  <c r="AL236" i="3"/>
  <c r="AK236" i="3"/>
  <c r="AE236" i="3"/>
  <c r="AD236" i="3"/>
  <c r="X236" i="3"/>
  <c r="W236" i="3"/>
  <c r="Q236" i="3"/>
  <c r="P236" i="3"/>
  <c r="J236" i="3"/>
  <c r="I236" i="3"/>
  <c r="BG235" i="3"/>
  <c r="BF235" i="3"/>
  <c r="AZ235" i="3"/>
  <c r="AY235" i="3"/>
  <c r="AS235" i="3"/>
  <c r="AR235" i="3"/>
  <c r="AL235" i="3"/>
  <c r="AK235" i="3"/>
  <c r="AE235" i="3"/>
  <c r="AD235" i="3"/>
  <c r="X235" i="3"/>
  <c r="W235" i="3"/>
  <c r="Q235" i="3"/>
  <c r="P235" i="3"/>
  <c r="J235" i="3"/>
  <c r="I235" i="3"/>
  <c r="BG234" i="3"/>
  <c r="BF238" i="3" s="1"/>
  <c r="BF234" i="3"/>
  <c r="BF237" i="3" s="1"/>
  <c r="AZ234" i="3"/>
  <c r="AY238" i="3" s="1"/>
  <c r="AY234" i="3"/>
  <c r="AY237" i="3" s="1"/>
  <c r="AS234" i="3"/>
  <c r="AR238" i="3" s="1"/>
  <c r="AR234" i="3"/>
  <c r="AR237" i="3" s="1"/>
  <c r="AL234" i="3"/>
  <c r="AK238" i="3" s="1"/>
  <c r="AK234" i="3"/>
  <c r="AE234" i="3"/>
  <c r="AD238" i="3" s="1"/>
  <c r="AD234" i="3"/>
  <c r="AD237" i="3" s="1"/>
  <c r="X234" i="3"/>
  <c r="W238" i="3" s="1"/>
  <c r="W234" i="3"/>
  <c r="W237" i="3" s="1"/>
  <c r="Q234" i="3"/>
  <c r="P238" i="3" s="1"/>
  <c r="P234" i="3"/>
  <c r="P237" i="3" s="1"/>
  <c r="J234" i="3"/>
  <c r="I238" i="3" s="1"/>
  <c r="I234" i="3"/>
  <c r="I237" i="3" s="1"/>
  <c r="P233" i="3"/>
  <c r="BF232" i="3"/>
  <c r="AK232" i="3"/>
  <c r="W232" i="3"/>
  <c r="BG231" i="3"/>
  <c r="BF231" i="3"/>
  <c r="AZ231" i="3"/>
  <c r="AY231" i="3"/>
  <c r="AS231" i="3"/>
  <c r="AR231" i="3"/>
  <c r="AL231" i="3"/>
  <c r="AK231" i="3"/>
  <c r="AE231" i="3"/>
  <c r="AD231" i="3"/>
  <c r="X231" i="3"/>
  <c r="W231" i="3"/>
  <c r="Q231" i="3"/>
  <c r="P231" i="3"/>
  <c r="J231" i="3"/>
  <c r="I231" i="3"/>
  <c r="BG230" i="3"/>
  <c r="BF230" i="3"/>
  <c r="AZ230" i="3"/>
  <c r="AY230" i="3"/>
  <c r="AS230" i="3"/>
  <c r="AR230" i="3"/>
  <c r="AL230" i="3"/>
  <c r="AK230" i="3"/>
  <c r="AE230" i="3"/>
  <c r="AD230" i="3"/>
  <c r="X230" i="3"/>
  <c r="W230" i="3"/>
  <c r="Q230" i="3"/>
  <c r="P230" i="3"/>
  <c r="J230" i="3"/>
  <c r="I230" i="3"/>
  <c r="BG229" i="3"/>
  <c r="BF233" i="3" s="1"/>
  <c r="BF229" i="3"/>
  <c r="AZ229" i="3"/>
  <c r="AY233" i="3" s="1"/>
  <c r="AY229" i="3"/>
  <c r="AY232" i="3" s="1"/>
  <c r="AS229" i="3"/>
  <c r="AR233" i="3" s="1"/>
  <c r="AR229" i="3"/>
  <c r="AR232" i="3" s="1"/>
  <c r="AL229" i="3"/>
  <c r="AK233" i="3" s="1"/>
  <c r="AK229" i="3"/>
  <c r="AE229" i="3"/>
  <c r="AD233" i="3" s="1"/>
  <c r="AD229" i="3"/>
  <c r="AD232" i="3" s="1"/>
  <c r="X229" i="3"/>
  <c r="W233" i="3" s="1"/>
  <c r="W229" i="3"/>
  <c r="Q229" i="3"/>
  <c r="P229" i="3"/>
  <c r="P232" i="3" s="1"/>
  <c r="J229" i="3"/>
  <c r="I233" i="3" s="1"/>
  <c r="I229" i="3"/>
  <c r="I232" i="3" s="1"/>
  <c r="AK228" i="3"/>
  <c r="AD228" i="3"/>
  <c r="AK227" i="3"/>
  <c r="BG226" i="3"/>
  <c r="BF226" i="3"/>
  <c r="AZ226" i="3"/>
  <c r="AY226" i="3"/>
  <c r="AS226" i="3"/>
  <c r="AR226" i="3"/>
  <c r="AL226" i="3"/>
  <c r="AK226" i="3"/>
  <c r="AE226" i="3"/>
  <c r="AD226" i="3"/>
  <c r="X226" i="3"/>
  <c r="W226" i="3"/>
  <c r="Q226" i="3"/>
  <c r="P226" i="3"/>
  <c r="J226" i="3"/>
  <c r="I226" i="3"/>
  <c r="BG225" i="3"/>
  <c r="BF225" i="3"/>
  <c r="AZ225" i="3"/>
  <c r="AY225" i="3"/>
  <c r="AS225" i="3"/>
  <c r="AR225" i="3"/>
  <c r="AL225" i="3"/>
  <c r="AK225" i="3"/>
  <c r="AE225" i="3"/>
  <c r="AD225" i="3"/>
  <c r="X225" i="3"/>
  <c r="W225" i="3"/>
  <c r="Q225" i="3"/>
  <c r="P225" i="3"/>
  <c r="J225" i="3"/>
  <c r="I225" i="3"/>
  <c r="BG224" i="3"/>
  <c r="BF228" i="3" s="1"/>
  <c r="BF224" i="3"/>
  <c r="BF227" i="3" s="1"/>
  <c r="AZ224" i="3"/>
  <c r="AY228" i="3" s="1"/>
  <c r="AY224" i="3"/>
  <c r="AY227" i="3" s="1"/>
  <c r="AS224" i="3"/>
  <c r="AR228" i="3" s="1"/>
  <c r="AR224" i="3"/>
  <c r="AR227" i="3" s="1"/>
  <c r="AL224" i="3"/>
  <c r="AK224" i="3"/>
  <c r="AE224" i="3"/>
  <c r="AD224" i="3"/>
  <c r="AD227" i="3" s="1"/>
  <c r="X224" i="3"/>
  <c r="W228" i="3" s="1"/>
  <c r="W224" i="3"/>
  <c r="W227" i="3" s="1"/>
  <c r="Q224" i="3"/>
  <c r="P228" i="3" s="1"/>
  <c r="P224" i="3"/>
  <c r="P227" i="3" s="1"/>
  <c r="J224" i="3"/>
  <c r="I228" i="3" s="1"/>
  <c r="I224" i="3"/>
  <c r="I227" i="3" s="1"/>
  <c r="BF222" i="3"/>
  <c r="AD222" i="3"/>
  <c r="BG221" i="3"/>
  <c r="BF221" i="3"/>
  <c r="AZ221" i="3"/>
  <c r="AY221" i="3"/>
  <c r="AS221" i="3"/>
  <c r="AR221" i="3"/>
  <c r="AL221" i="3"/>
  <c r="AK221" i="3"/>
  <c r="AE221" i="3"/>
  <c r="AD221" i="3"/>
  <c r="X221" i="3"/>
  <c r="W221" i="3"/>
  <c r="Q221" i="3"/>
  <c r="P221" i="3"/>
  <c r="J221" i="3"/>
  <c r="I221" i="3"/>
  <c r="BG220" i="3"/>
  <c r="BF220" i="3"/>
  <c r="AZ220" i="3"/>
  <c r="AY220" i="3"/>
  <c r="AS220" i="3"/>
  <c r="AR220" i="3"/>
  <c r="AL220" i="3"/>
  <c r="AK220" i="3"/>
  <c r="AE220" i="3"/>
  <c r="AD220" i="3"/>
  <c r="X220" i="3"/>
  <c r="W220" i="3"/>
  <c r="Q220" i="3"/>
  <c r="P220" i="3"/>
  <c r="J220" i="3"/>
  <c r="I220" i="3"/>
  <c r="BG219" i="3"/>
  <c r="BF223" i="3" s="1"/>
  <c r="BF219" i="3"/>
  <c r="AZ219" i="3"/>
  <c r="AY223" i="3" s="1"/>
  <c r="AY219" i="3"/>
  <c r="AY222" i="3" s="1"/>
  <c r="AS219" i="3"/>
  <c r="AR223" i="3" s="1"/>
  <c r="AR219" i="3"/>
  <c r="AR222" i="3" s="1"/>
  <c r="AL219" i="3"/>
  <c r="AK223" i="3" s="1"/>
  <c r="AK219" i="3"/>
  <c r="AK222" i="3" s="1"/>
  <c r="AE219" i="3"/>
  <c r="AD223" i="3" s="1"/>
  <c r="AD219" i="3"/>
  <c r="X219" i="3"/>
  <c r="W223" i="3" s="1"/>
  <c r="W219" i="3"/>
  <c r="Q219" i="3"/>
  <c r="P223" i="3" s="1"/>
  <c r="P219" i="3"/>
  <c r="P222" i="3" s="1"/>
  <c r="J219" i="3"/>
  <c r="I223" i="3" s="1"/>
  <c r="I219" i="3"/>
  <c r="I222" i="3" s="1"/>
  <c r="AR218" i="3"/>
  <c r="P218" i="3"/>
  <c r="BF217" i="3"/>
  <c r="P217" i="3"/>
  <c r="BG216" i="3"/>
  <c r="BF216" i="3"/>
  <c r="AZ216" i="3"/>
  <c r="AY216" i="3"/>
  <c r="AS216" i="3"/>
  <c r="AR216" i="3"/>
  <c r="AL216" i="3"/>
  <c r="AK216" i="3"/>
  <c r="AE216" i="3"/>
  <c r="AD216" i="3"/>
  <c r="X216" i="3"/>
  <c r="W216" i="3"/>
  <c r="Q216" i="3"/>
  <c r="P216" i="3"/>
  <c r="J216" i="3"/>
  <c r="I216" i="3"/>
  <c r="BG215" i="3"/>
  <c r="BF215" i="3"/>
  <c r="AZ215" i="3"/>
  <c r="AY215" i="3"/>
  <c r="AS215" i="3"/>
  <c r="AR215" i="3"/>
  <c r="AL215" i="3"/>
  <c r="AK215" i="3"/>
  <c r="AE215" i="3"/>
  <c r="AD215" i="3"/>
  <c r="X215" i="3"/>
  <c r="W215" i="3"/>
  <c r="Q215" i="3"/>
  <c r="P215" i="3"/>
  <c r="J215" i="3"/>
  <c r="I215" i="3"/>
  <c r="BG214" i="3"/>
  <c r="BF218" i="3" s="1"/>
  <c r="BF214" i="3"/>
  <c r="AZ214" i="3"/>
  <c r="AY218" i="3" s="1"/>
  <c r="AY214" i="3"/>
  <c r="AY217" i="3" s="1"/>
  <c r="AS214" i="3"/>
  <c r="AR214" i="3"/>
  <c r="AR217" i="3" s="1"/>
  <c r="AL214" i="3"/>
  <c r="AK218" i="3" s="1"/>
  <c r="AK214" i="3"/>
  <c r="AK217" i="3" s="1"/>
  <c r="AE214" i="3"/>
  <c r="AD218" i="3" s="1"/>
  <c r="AD214" i="3"/>
  <c r="AD217" i="3" s="1"/>
  <c r="X214" i="3"/>
  <c r="W218" i="3" s="1"/>
  <c r="W214" i="3"/>
  <c r="W217" i="3" s="1"/>
  <c r="Q214" i="3"/>
  <c r="P214" i="3"/>
  <c r="J214" i="3"/>
  <c r="I218" i="3" s="1"/>
  <c r="I214" i="3"/>
  <c r="I217" i="3" s="1"/>
  <c r="AK212" i="3"/>
  <c r="AD212" i="3"/>
  <c r="BG211" i="3"/>
  <c r="BF211" i="3"/>
  <c r="AZ211" i="3"/>
  <c r="AY211" i="3"/>
  <c r="AS211" i="3"/>
  <c r="AR211" i="3"/>
  <c r="AL211" i="3"/>
  <c r="AK211" i="3"/>
  <c r="AE211" i="3"/>
  <c r="AD211" i="3"/>
  <c r="X211" i="3"/>
  <c r="W211" i="3"/>
  <c r="Q211" i="3"/>
  <c r="P211" i="3"/>
  <c r="J211" i="3"/>
  <c r="I211" i="3"/>
  <c r="BG210" i="3"/>
  <c r="BF210" i="3"/>
  <c r="AZ210" i="3"/>
  <c r="AY210" i="3"/>
  <c r="AS210" i="3"/>
  <c r="AR210" i="3"/>
  <c r="AL210" i="3"/>
  <c r="AK210" i="3"/>
  <c r="AE210" i="3"/>
  <c r="AD210" i="3"/>
  <c r="X210" i="3"/>
  <c r="W210" i="3"/>
  <c r="Q210" i="3"/>
  <c r="P210" i="3"/>
  <c r="J210" i="3"/>
  <c r="I210" i="3"/>
  <c r="BG209" i="3"/>
  <c r="BF213" i="3" s="1"/>
  <c r="BF209" i="3"/>
  <c r="BF212" i="3" s="1"/>
  <c r="AZ209" i="3"/>
  <c r="AY213" i="3" s="1"/>
  <c r="AY209" i="3"/>
  <c r="AY212" i="3" s="1"/>
  <c r="AS209" i="3"/>
  <c r="AR213" i="3" s="1"/>
  <c r="AR209" i="3"/>
  <c r="AR212" i="3" s="1"/>
  <c r="AL209" i="3"/>
  <c r="AK213" i="3" s="1"/>
  <c r="AK209" i="3"/>
  <c r="AE209" i="3"/>
  <c r="AD213" i="3" s="1"/>
  <c r="AD209" i="3"/>
  <c r="X209" i="3"/>
  <c r="W213" i="3" s="1"/>
  <c r="W209" i="3"/>
  <c r="W212" i="3" s="1"/>
  <c r="Q209" i="3"/>
  <c r="P213" i="3" s="1"/>
  <c r="P209" i="3"/>
  <c r="P212" i="3" s="1"/>
  <c r="J209" i="3"/>
  <c r="I213" i="3" s="1"/>
  <c r="I209" i="3"/>
  <c r="I212" i="3" s="1"/>
  <c r="AD208" i="3"/>
  <c r="P208" i="3"/>
  <c r="AK207" i="3"/>
  <c r="AD207" i="3"/>
  <c r="BG206" i="3"/>
  <c r="BF206" i="3"/>
  <c r="AZ206" i="3"/>
  <c r="AY206" i="3"/>
  <c r="AS206" i="3"/>
  <c r="AR206" i="3"/>
  <c r="AL206" i="3"/>
  <c r="AK206" i="3"/>
  <c r="AE206" i="3"/>
  <c r="AD206" i="3"/>
  <c r="X206" i="3"/>
  <c r="W206" i="3"/>
  <c r="Q206" i="3"/>
  <c r="P206" i="3"/>
  <c r="J206" i="3"/>
  <c r="I206" i="3"/>
  <c r="BG205" i="3"/>
  <c r="BF205" i="3"/>
  <c r="AZ205" i="3"/>
  <c r="AY205" i="3"/>
  <c r="AS205" i="3"/>
  <c r="AR205" i="3"/>
  <c r="AL205" i="3"/>
  <c r="AK205" i="3"/>
  <c r="AE205" i="3"/>
  <c r="AD205" i="3"/>
  <c r="X205" i="3"/>
  <c r="W205" i="3"/>
  <c r="Q205" i="3"/>
  <c r="P205" i="3"/>
  <c r="J205" i="3"/>
  <c r="I205" i="3"/>
  <c r="BG204" i="3"/>
  <c r="BF208" i="3" s="1"/>
  <c r="BF204" i="3"/>
  <c r="BF207" i="3" s="1"/>
  <c r="AZ204" i="3"/>
  <c r="AY208" i="3" s="1"/>
  <c r="AY204" i="3"/>
  <c r="AY207" i="3" s="1"/>
  <c r="AS204" i="3"/>
  <c r="AR208" i="3" s="1"/>
  <c r="AR204" i="3"/>
  <c r="AR207" i="3" s="1"/>
  <c r="AL204" i="3"/>
  <c r="AK208" i="3" s="1"/>
  <c r="AK204" i="3"/>
  <c r="AE204" i="3"/>
  <c r="AD204" i="3"/>
  <c r="X204" i="3"/>
  <c r="W208" i="3" s="1"/>
  <c r="W204" i="3"/>
  <c r="W207" i="3" s="1"/>
  <c r="Q204" i="3"/>
  <c r="P204" i="3"/>
  <c r="P207" i="3" s="1"/>
  <c r="J204" i="3"/>
  <c r="I208" i="3" s="1"/>
  <c r="I204" i="3"/>
  <c r="I207" i="3" s="1"/>
  <c r="AD200" i="3"/>
  <c r="W199" i="3"/>
  <c r="BG198" i="3"/>
  <c r="BF198" i="3"/>
  <c r="AZ198" i="3"/>
  <c r="AY198" i="3"/>
  <c r="AS198" i="3"/>
  <c r="AR198" i="3"/>
  <c r="AL198" i="3"/>
  <c r="AK198" i="3"/>
  <c r="AE198" i="3"/>
  <c r="AD198" i="3"/>
  <c r="X198" i="3"/>
  <c r="W198" i="3"/>
  <c r="Q198" i="3"/>
  <c r="P198" i="3"/>
  <c r="J198" i="3"/>
  <c r="I198" i="3"/>
  <c r="BG197" i="3"/>
  <c r="BF197" i="3"/>
  <c r="AZ197" i="3"/>
  <c r="AY197" i="3"/>
  <c r="AS197" i="3"/>
  <c r="AR197" i="3"/>
  <c r="AL197" i="3"/>
  <c r="AK197" i="3"/>
  <c r="AE197" i="3"/>
  <c r="AD197" i="3"/>
  <c r="X197" i="3"/>
  <c r="W197" i="3"/>
  <c r="Q197" i="3"/>
  <c r="P197" i="3"/>
  <c r="J197" i="3"/>
  <c r="I197" i="3"/>
  <c r="BG196" i="3"/>
  <c r="BF200" i="3" s="1"/>
  <c r="BF196" i="3"/>
  <c r="BF199" i="3" s="1"/>
  <c r="AZ196" i="3"/>
  <c r="AY200" i="3" s="1"/>
  <c r="AY196" i="3"/>
  <c r="AY199" i="3" s="1"/>
  <c r="AS196" i="3"/>
  <c r="AR200" i="3" s="1"/>
  <c r="AR196" i="3"/>
  <c r="AR199" i="3" s="1"/>
  <c r="AL196" i="3"/>
  <c r="AK200" i="3" s="1"/>
  <c r="AK196" i="3"/>
  <c r="AK199" i="3" s="1"/>
  <c r="AE196" i="3"/>
  <c r="AD196" i="3"/>
  <c r="AD199" i="3" s="1"/>
  <c r="X196" i="3"/>
  <c r="W200" i="3" s="1"/>
  <c r="W196" i="3"/>
  <c r="Q196" i="3"/>
  <c r="P200" i="3" s="1"/>
  <c r="P196" i="3"/>
  <c r="P199" i="3" s="1"/>
  <c r="J196" i="3"/>
  <c r="I200" i="3" s="1"/>
  <c r="I196" i="3"/>
  <c r="I199" i="3" s="1"/>
  <c r="AK194" i="3"/>
  <c r="BG193" i="3"/>
  <c r="BF193" i="3"/>
  <c r="AZ193" i="3"/>
  <c r="AY193" i="3"/>
  <c r="AS193" i="3"/>
  <c r="AR193" i="3"/>
  <c r="AL193" i="3"/>
  <c r="AK193" i="3"/>
  <c r="AE193" i="3"/>
  <c r="AD193" i="3"/>
  <c r="X193" i="3"/>
  <c r="W193" i="3"/>
  <c r="Q193" i="3"/>
  <c r="P193" i="3"/>
  <c r="J193" i="3"/>
  <c r="I193" i="3"/>
  <c r="BG192" i="3"/>
  <c r="BF192" i="3"/>
  <c r="AZ192" i="3"/>
  <c r="AY192" i="3"/>
  <c r="AS192" i="3"/>
  <c r="AR192" i="3"/>
  <c r="AL192" i="3"/>
  <c r="AK192" i="3"/>
  <c r="AE192" i="3"/>
  <c r="AD192" i="3"/>
  <c r="X192" i="3"/>
  <c r="W192" i="3"/>
  <c r="Q192" i="3"/>
  <c r="P192" i="3"/>
  <c r="J192" i="3"/>
  <c r="I192" i="3"/>
  <c r="BG191" i="3"/>
  <c r="BF195" i="3" s="1"/>
  <c r="BF191" i="3"/>
  <c r="BF194" i="3" s="1"/>
  <c r="AZ191" i="3"/>
  <c r="AY195" i="3" s="1"/>
  <c r="AY191" i="3"/>
  <c r="AY194" i="3" s="1"/>
  <c r="AS191" i="3"/>
  <c r="AR195" i="3" s="1"/>
  <c r="AR191" i="3"/>
  <c r="AR194" i="3" s="1"/>
  <c r="AL191" i="3"/>
  <c r="AK195" i="3" s="1"/>
  <c r="AK191" i="3"/>
  <c r="AE191" i="3"/>
  <c r="AD195" i="3" s="1"/>
  <c r="AD191" i="3"/>
  <c r="AD194" i="3" s="1"/>
  <c r="X191" i="3"/>
  <c r="W195" i="3" s="1"/>
  <c r="W191" i="3"/>
  <c r="W194" i="3" s="1"/>
  <c r="Q191" i="3"/>
  <c r="P195" i="3" s="1"/>
  <c r="P191" i="3"/>
  <c r="P194" i="3" s="1"/>
  <c r="J191" i="3"/>
  <c r="I195" i="3" s="1"/>
  <c r="I191" i="3"/>
  <c r="I194" i="3" s="1"/>
  <c r="P190" i="3"/>
  <c r="BF189" i="3"/>
  <c r="AK189" i="3"/>
  <c r="W189" i="3"/>
  <c r="BG188" i="3"/>
  <c r="BF188" i="3"/>
  <c r="AZ188" i="3"/>
  <c r="AY188" i="3"/>
  <c r="AS188" i="3"/>
  <c r="AR188" i="3"/>
  <c r="AL188" i="3"/>
  <c r="AK188" i="3"/>
  <c r="AE188" i="3"/>
  <c r="AD188" i="3"/>
  <c r="X188" i="3"/>
  <c r="W188" i="3"/>
  <c r="Q188" i="3"/>
  <c r="P188" i="3"/>
  <c r="J188" i="3"/>
  <c r="I188" i="3"/>
  <c r="BG187" i="3"/>
  <c r="BF187" i="3"/>
  <c r="AZ187" i="3"/>
  <c r="AY187" i="3"/>
  <c r="AS187" i="3"/>
  <c r="AR187" i="3"/>
  <c r="AL187" i="3"/>
  <c r="AK187" i="3"/>
  <c r="AE187" i="3"/>
  <c r="AD187" i="3"/>
  <c r="X187" i="3"/>
  <c r="W187" i="3"/>
  <c r="Q187" i="3"/>
  <c r="P187" i="3"/>
  <c r="J187" i="3"/>
  <c r="I187" i="3"/>
  <c r="BG186" i="3"/>
  <c r="BF190" i="3" s="1"/>
  <c r="BF186" i="3"/>
  <c r="AZ186" i="3"/>
  <c r="AY190" i="3" s="1"/>
  <c r="AY186" i="3"/>
  <c r="AY189" i="3" s="1"/>
  <c r="AS186" i="3"/>
  <c r="AR190" i="3" s="1"/>
  <c r="AR186" i="3"/>
  <c r="AR189" i="3" s="1"/>
  <c r="AL186" i="3"/>
  <c r="AK190" i="3" s="1"/>
  <c r="AK186" i="3"/>
  <c r="AE186" i="3"/>
  <c r="AD190" i="3" s="1"/>
  <c r="AD186" i="3"/>
  <c r="AD189" i="3" s="1"/>
  <c r="X186" i="3"/>
  <c r="W190" i="3" s="1"/>
  <c r="W186" i="3"/>
  <c r="Q186" i="3"/>
  <c r="P186" i="3"/>
  <c r="P189" i="3" s="1"/>
  <c r="J186" i="3"/>
  <c r="I190" i="3" s="1"/>
  <c r="I186" i="3"/>
  <c r="I189" i="3" s="1"/>
  <c r="AR185" i="3"/>
  <c r="AD185" i="3"/>
  <c r="W185" i="3"/>
  <c r="AD184" i="3"/>
  <c r="BG183" i="3"/>
  <c r="BF183" i="3"/>
  <c r="AZ183" i="3"/>
  <c r="AY183" i="3"/>
  <c r="AS183" i="3"/>
  <c r="AR183" i="3"/>
  <c r="AL183" i="3"/>
  <c r="AK183" i="3"/>
  <c r="AE183" i="3"/>
  <c r="AD183" i="3"/>
  <c r="X183" i="3"/>
  <c r="W183" i="3"/>
  <c r="Q183" i="3"/>
  <c r="P183" i="3"/>
  <c r="J183" i="3"/>
  <c r="I183" i="3"/>
  <c r="BG182" i="3"/>
  <c r="BF182" i="3"/>
  <c r="AZ182" i="3"/>
  <c r="AY182" i="3"/>
  <c r="AS182" i="3"/>
  <c r="AR182" i="3"/>
  <c r="AL182" i="3"/>
  <c r="AK182" i="3"/>
  <c r="AE182" i="3"/>
  <c r="AD182" i="3"/>
  <c r="X182" i="3"/>
  <c r="W182" i="3"/>
  <c r="Q182" i="3"/>
  <c r="P182" i="3"/>
  <c r="J182" i="3"/>
  <c r="I182" i="3"/>
  <c r="BG181" i="3"/>
  <c r="BF185" i="3" s="1"/>
  <c r="BF181" i="3"/>
  <c r="BF184" i="3" s="1"/>
  <c r="AZ181" i="3"/>
  <c r="AY185" i="3" s="1"/>
  <c r="AY181" i="3"/>
  <c r="AY184" i="3" s="1"/>
  <c r="AS181" i="3"/>
  <c r="AR181" i="3"/>
  <c r="AR184" i="3" s="1"/>
  <c r="AL181" i="3"/>
  <c r="AK185" i="3" s="1"/>
  <c r="AK181" i="3"/>
  <c r="AK184" i="3" s="1"/>
  <c r="AE181" i="3"/>
  <c r="AD181" i="3"/>
  <c r="X181" i="3"/>
  <c r="W181" i="3"/>
  <c r="W184" i="3" s="1"/>
  <c r="Q181" i="3"/>
  <c r="P185" i="3" s="1"/>
  <c r="P181" i="3"/>
  <c r="P184" i="3" s="1"/>
  <c r="J181" i="3"/>
  <c r="I185" i="3" s="1"/>
  <c r="I181" i="3"/>
  <c r="I184" i="3" s="1"/>
  <c r="AK179" i="3"/>
  <c r="BG178" i="3"/>
  <c r="BF178" i="3"/>
  <c r="AZ178" i="3"/>
  <c r="AY178" i="3"/>
  <c r="AS178" i="3"/>
  <c r="AR178" i="3"/>
  <c r="AL178" i="3"/>
  <c r="AK178" i="3"/>
  <c r="AE178" i="3"/>
  <c r="AD178" i="3"/>
  <c r="X178" i="3"/>
  <c r="W178" i="3"/>
  <c r="Q178" i="3"/>
  <c r="P178" i="3"/>
  <c r="J178" i="3"/>
  <c r="I178" i="3"/>
  <c r="BG177" i="3"/>
  <c r="BF177" i="3"/>
  <c r="AZ177" i="3"/>
  <c r="AY177" i="3"/>
  <c r="AS177" i="3"/>
  <c r="AR177" i="3"/>
  <c r="AL177" i="3"/>
  <c r="AK177" i="3"/>
  <c r="AE177" i="3"/>
  <c r="AD177" i="3"/>
  <c r="X177" i="3"/>
  <c r="W177" i="3"/>
  <c r="Q177" i="3"/>
  <c r="P177" i="3"/>
  <c r="J177" i="3"/>
  <c r="I177" i="3"/>
  <c r="BG176" i="3"/>
  <c r="BF180" i="3" s="1"/>
  <c r="BF176" i="3"/>
  <c r="BF179" i="3" s="1"/>
  <c r="AZ176" i="3"/>
  <c r="AY180" i="3" s="1"/>
  <c r="AY176" i="3"/>
  <c r="AY179" i="3" s="1"/>
  <c r="AS176" i="3"/>
  <c r="AR180" i="3" s="1"/>
  <c r="AR176" i="3"/>
  <c r="AR179" i="3" s="1"/>
  <c r="AL176" i="3"/>
  <c r="AK180" i="3" s="1"/>
  <c r="AK176" i="3"/>
  <c r="AE176" i="3"/>
  <c r="AD180" i="3" s="1"/>
  <c r="AD176" i="3"/>
  <c r="AD179" i="3" s="1"/>
  <c r="X176" i="3"/>
  <c r="W180" i="3" s="1"/>
  <c r="W176" i="3"/>
  <c r="W179" i="3" s="1"/>
  <c r="Q176" i="3"/>
  <c r="P176" i="3"/>
  <c r="J176" i="3"/>
  <c r="I180" i="3" s="1"/>
  <c r="I176" i="3"/>
  <c r="I179" i="3" s="1"/>
  <c r="W175" i="3"/>
  <c r="AK174" i="3"/>
  <c r="BG173" i="3"/>
  <c r="BF173" i="3"/>
  <c r="AZ173" i="3"/>
  <c r="AY173" i="3"/>
  <c r="AS173" i="3"/>
  <c r="AR173" i="3"/>
  <c r="AL173" i="3"/>
  <c r="AK173" i="3"/>
  <c r="AE173" i="3"/>
  <c r="AD173" i="3"/>
  <c r="X173" i="3"/>
  <c r="W173" i="3"/>
  <c r="Q173" i="3"/>
  <c r="P173" i="3"/>
  <c r="J173" i="3"/>
  <c r="I173" i="3"/>
  <c r="BG172" i="3"/>
  <c r="BF172" i="3"/>
  <c r="AZ172" i="3"/>
  <c r="AY172" i="3"/>
  <c r="AS172" i="3"/>
  <c r="AR172" i="3"/>
  <c r="AL172" i="3"/>
  <c r="AK172" i="3"/>
  <c r="AE172" i="3"/>
  <c r="AD172" i="3"/>
  <c r="X172" i="3"/>
  <c r="W172" i="3"/>
  <c r="Q172" i="3"/>
  <c r="P172" i="3"/>
  <c r="J172" i="3"/>
  <c r="I172" i="3"/>
  <c r="BG171" i="3"/>
  <c r="BF175" i="3" s="1"/>
  <c r="BF171" i="3"/>
  <c r="BF174" i="3" s="1"/>
  <c r="AZ171" i="3"/>
  <c r="AY175" i="3" s="1"/>
  <c r="AY171" i="3"/>
  <c r="AY174" i="3" s="1"/>
  <c r="AS171" i="3"/>
  <c r="AR175" i="3" s="1"/>
  <c r="AR171" i="3"/>
  <c r="AR174" i="3" s="1"/>
  <c r="AL171" i="3"/>
  <c r="AK175" i="3" s="1"/>
  <c r="AK171" i="3"/>
  <c r="AE171" i="3"/>
  <c r="AD175" i="3" s="1"/>
  <c r="AD171" i="3"/>
  <c r="AD174" i="3" s="1"/>
  <c r="X171" i="3"/>
  <c r="W171" i="3"/>
  <c r="W174" i="3" s="1"/>
  <c r="Q171" i="3"/>
  <c r="P175" i="3" s="1"/>
  <c r="P171" i="3"/>
  <c r="P174" i="3" s="1"/>
  <c r="J171" i="3"/>
  <c r="I175" i="3" s="1"/>
  <c r="I171" i="3"/>
  <c r="I174" i="3" s="1"/>
  <c r="BF169" i="3"/>
  <c r="BG168" i="3"/>
  <c r="BF168" i="3"/>
  <c r="AZ168" i="3"/>
  <c r="AY168" i="3"/>
  <c r="AS168" i="3"/>
  <c r="AR168" i="3"/>
  <c r="AL168" i="3"/>
  <c r="AK168" i="3"/>
  <c r="AE168" i="3"/>
  <c r="AD168" i="3"/>
  <c r="X168" i="3"/>
  <c r="W168" i="3"/>
  <c r="Q168" i="3"/>
  <c r="P168" i="3"/>
  <c r="J168" i="3"/>
  <c r="I168" i="3"/>
  <c r="BG167" i="3"/>
  <c r="BF167" i="3"/>
  <c r="AZ167" i="3"/>
  <c r="AY167" i="3"/>
  <c r="AS167" i="3"/>
  <c r="AR167" i="3"/>
  <c r="AL167" i="3"/>
  <c r="AK167" i="3"/>
  <c r="AE167" i="3"/>
  <c r="AD167" i="3"/>
  <c r="X167" i="3"/>
  <c r="W167" i="3"/>
  <c r="Q167" i="3"/>
  <c r="P167" i="3"/>
  <c r="J167" i="3"/>
  <c r="I167" i="3"/>
  <c r="BG166" i="3"/>
  <c r="BF170" i="3" s="1"/>
  <c r="BF166" i="3"/>
  <c r="AZ166" i="3"/>
  <c r="AY170" i="3" s="1"/>
  <c r="AY166" i="3"/>
  <c r="AY169" i="3" s="1"/>
  <c r="AS166" i="3"/>
  <c r="AR170" i="3" s="1"/>
  <c r="AR166" i="3"/>
  <c r="AR169" i="3" s="1"/>
  <c r="AL166" i="3"/>
  <c r="AK170" i="3" s="1"/>
  <c r="AK166" i="3"/>
  <c r="AK169" i="3" s="1"/>
  <c r="AE166" i="3"/>
  <c r="AD170" i="3" s="1"/>
  <c r="AD166" i="3"/>
  <c r="AD169" i="3" s="1"/>
  <c r="X166" i="3"/>
  <c r="W170" i="3" s="1"/>
  <c r="W166" i="3"/>
  <c r="W169" i="3" s="1"/>
  <c r="Q166" i="3"/>
  <c r="P170" i="3" s="1"/>
  <c r="P166" i="3"/>
  <c r="P169" i="3" s="1"/>
  <c r="J166" i="3"/>
  <c r="I170" i="3" s="1"/>
  <c r="I166" i="3"/>
  <c r="I169" i="3" s="1"/>
  <c r="BF160" i="3"/>
  <c r="AR160" i="3"/>
  <c r="P160" i="3"/>
  <c r="BG159" i="3"/>
  <c r="BF159" i="3"/>
  <c r="AZ159" i="3"/>
  <c r="AY159" i="3"/>
  <c r="AS159" i="3"/>
  <c r="AR159" i="3"/>
  <c r="AL159" i="3"/>
  <c r="AK159" i="3"/>
  <c r="AE159" i="3"/>
  <c r="AD159" i="3"/>
  <c r="X159" i="3"/>
  <c r="W159" i="3"/>
  <c r="Q159" i="3"/>
  <c r="P159" i="3"/>
  <c r="J159" i="3"/>
  <c r="I159" i="3"/>
  <c r="BG158" i="3"/>
  <c r="BF158" i="3"/>
  <c r="AZ158" i="3"/>
  <c r="AY158" i="3"/>
  <c r="AS158" i="3"/>
  <c r="AR158" i="3"/>
  <c r="AL158" i="3"/>
  <c r="AK158" i="3"/>
  <c r="AE158" i="3"/>
  <c r="AD158" i="3"/>
  <c r="X158" i="3"/>
  <c r="W158" i="3"/>
  <c r="Q158" i="3"/>
  <c r="P158" i="3"/>
  <c r="J158" i="3"/>
  <c r="I158" i="3"/>
  <c r="BG157" i="3"/>
  <c r="BF161" i="3" s="1"/>
  <c r="BF157" i="3"/>
  <c r="AZ157" i="3"/>
  <c r="AY161" i="3" s="1"/>
  <c r="AY157" i="3"/>
  <c r="AY160" i="3" s="1"/>
  <c r="AS157" i="3"/>
  <c r="AR161" i="3" s="1"/>
  <c r="AR157" i="3"/>
  <c r="AL157" i="3"/>
  <c r="AK161" i="3" s="1"/>
  <c r="AK157" i="3"/>
  <c r="AK160" i="3" s="1"/>
  <c r="AE157" i="3"/>
  <c r="AD161" i="3" s="1"/>
  <c r="AD157" i="3"/>
  <c r="AD160" i="3" s="1"/>
  <c r="X157" i="3"/>
  <c r="W161" i="3" s="1"/>
  <c r="W157" i="3"/>
  <c r="W160" i="3" s="1"/>
  <c r="Q157" i="3"/>
  <c r="P161" i="3" s="1"/>
  <c r="P157" i="3"/>
  <c r="J157" i="3"/>
  <c r="I161" i="3" s="1"/>
  <c r="I157" i="3"/>
  <c r="I160" i="3" s="1"/>
  <c r="AR156" i="3"/>
  <c r="AK155" i="3"/>
  <c r="BG154" i="3"/>
  <c r="BF154" i="3"/>
  <c r="AZ154" i="3"/>
  <c r="AY154" i="3"/>
  <c r="AS154" i="3"/>
  <c r="AR154" i="3"/>
  <c r="AL154" i="3"/>
  <c r="AK154" i="3"/>
  <c r="AE154" i="3"/>
  <c r="AD154" i="3"/>
  <c r="X154" i="3"/>
  <c r="W154" i="3"/>
  <c r="Q154" i="3"/>
  <c r="P154" i="3"/>
  <c r="J154" i="3"/>
  <c r="I154" i="3"/>
  <c r="BG153" i="3"/>
  <c r="BF153" i="3"/>
  <c r="AZ153" i="3"/>
  <c r="AY153" i="3"/>
  <c r="AS153" i="3"/>
  <c r="AR153" i="3"/>
  <c r="AL153" i="3"/>
  <c r="AK153" i="3"/>
  <c r="AE153" i="3"/>
  <c r="AD153" i="3"/>
  <c r="X153" i="3"/>
  <c r="W153" i="3"/>
  <c r="Q153" i="3"/>
  <c r="P153" i="3"/>
  <c r="J153" i="3"/>
  <c r="I153" i="3"/>
  <c r="BG152" i="3"/>
  <c r="BF156" i="3" s="1"/>
  <c r="BF152" i="3"/>
  <c r="BF155" i="3" s="1"/>
  <c r="AZ152" i="3"/>
  <c r="AY156" i="3" s="1"/>
  <c r="AY152" i="3"/>
  <c r="AY155" i="3" s="1"/>
  <c r="AS152" i="3"/>
  <c r="AR152" i="3"/>
  <c r="AR155" i="3" s="1"/>
  <c r="AL152" i="3"/>
  <c r="AK156" i="3" s="1"/>
  <c r="AK152" i="3"/>
  <c r="AE152" i="3"/>
  <c r="AD156" i="3" s="1"/>
  <c r="AD152" i="3"/>
  <c r="AD155" i="3" s="1"/>
  <c r="X152" i="3"/>
  <c r="W156" i="3" s="1"/>
  <c r="W152" i="3"/>
  <c r="W155" i="3" s="1"/>
  <c r="Q152" i="3"/>
  <c r="P156" i="3" s="1"/>
  <c r="P152" i="3"/>
  <c r="P155" i="3" s="1"/>
  <c r="J152" i="3"/>
  <c r="I156" i="3" s="1"/>
  <c r="I152" i="3"/>
  <c r="I155" i="3" s="1"/>
  <c r="BF150" i="3"/>
  <c r="AD150" i="3"/>
  <c r="BG149" i="3"/>
  <c r="BF149" i="3"/>
  <c r="AZ149" i="3"/>
  <c r="AY149" i="3"/>
  <c r="AS149" i="3"/>
  <c r="AR149" i="3"/>
  <c r="AL149" i="3"/>
  <c r="AK149" i="3"/>
  <c r="AE149" i="3"/>
  <c r="AD149" i="3"/>
  <c r="X149" i="3"/>
  <c r="W149" i="3"/>
  <c r="Q149" i="3"/>
  <c r="P149" i="3"/>
  <c r="J149" i="3"/>
  <c r="I149" i="3"/>
  <c r="BG148" i="3"/>
  <c r="BF148" i="3"/>
  <c r="AZ148" i="3"/>
  <c r="AY148" i="3"/>
  <c r="AS148" i="3"/>
  <c r="AR148" i="3"/>
  <c r="AL148" i="3"/>
  <c r="AK148" i="3"/>
  <c r="AE148" i="3"/>
  <c r="AD148" i="3"/>
  <c r="X148" i="3"/>
  <c r="W148" i="3"/>
  <c r="Q148" i="3"/>
  <c r="P148" i="3"/>
  <c r="J148" i="3"/>
  <c r="I148" i="3"/>
  <c r="BG147" i="3"/>
  <c r="BF151" i="3" s="1"/>
  <c r="BF147" i="3"/>
  <c r="AZ147" i="3"/>
  <c r="AY151" i="3" s="1"/>
  <c r="AY147" i="3"/>
  <c r="AY150" i="3" s="1"/>
  <c r="AS147" i="3"/>
  <c r="AR151" i="3" s="1"/>
  <c r="AR147" i="3"/>
  <c r="AR150" i="3" s="1"/>
  <c r="AL147" i="3"/>
  <c r="AK151" i="3" s="1"/>
  <c r="AK147" i="3"/>
  <c r="AK150" i="3" s="1"/>
  <c r="AE147" i="3"/>
  <c r="AD151" i="3" s="1"/>
  <c r="AD147" i="3"/>
  <c r="X147" i="3"/>
  <c r="W151" i="3" s="1"/>
  <c r="W147" i="3"/>
  <c r="W150" i="3" s="1"/>
  <c r="Q147" i="3"/>
  <c r="P151" i="3" s="1"/>
  <c r="P147" i="3"/>
  <c r="P150" i="3" s="1"/>
  <c r="J147" i="3"/>
  <c r="I151" i="3" s="1"/>
  <c r="I147" i="3"/>
  <c r="I150" i="3" s="1"/>
  <c r="BF145" i="3"/>
  <c r="AK145" i="3"/>
  <c r="P145" i="3"/>
  <c r="BG144" i="3"/>
  <c r="BF144" i="3"/>
  <c r="AZ144" i="3"/>
  <c r="AY144" i="3"/>
  <c r="AS144" i="3"/>
  <c r="AR144" i="3"/>
  <c r="AL144" i="3"/>
  <c r="AK144" i="3"/>
  <c r="AE144" i="3"/>
  <c r="AD144" i="3"/>
  <c r="X144" i="3"/>
  <c r="W144" i="3"/>
  <c r="Q144" i="3"/>
  <c r="P144" i="3"/>
  <c r="J144" i="3"/>
  <c r="I144" i="3"/>
  <c r="BG143" i="3"/>
  <c r="BF143" i="3"/>
  <c r="AZ143" i="3"/>
  <c r="AY143" i="3"/>
  <c r="AS143" i="3"/>
  <c r="AR143" i="3"/>
  <c r="AL143" i="3"/>
  <c r="AK143" i="3"/>
  <c r="AE143" i="3"/>
  <c r="AD143" i="3"/>
  <c r="X143" i="3"/>
  <c r="W143" i="3"/>
  <c r="Q143" i="3"/>
  <c r="P143" i="3"/>
  <c r="J143" i="3"/>
  <c r="I143" i="3"/>
  <c r="BG142" i="3"/>
  <c r="BF146" i="3" s="1"/>
  <c r="BF142" i="3"/>
  <c r="AZ142" i="3"/>
  <c r="AY146" i="3" s="1"/>
  <c r="AY142" i="3"/>
  <c r="AY145" i="3" s="1"/>
  <c r="AS142" i="3"/>
  <c r="AR146" i="3" s="1"/>
  <c r="AR142" i="3"/>
  <c r="AR145" i="3" s="1"/>
  <c r="AL142" i="3"/>
  <c r="AK146" i="3" s="1"/>
  <c r="AK142" i="3"/>
  <c r="AE142" i="3"/>
  <c r="AD146" i="3" s="1"/>
  <c r="AD142" i="3"/>
  <c r="AD145" i="3" s="1"/>
  <c r="X142" i="3"/>
  <c r="W146" i="3" s="1"/>
  <c r="W142" i="3"/>
  <c r="W145" i="3" s="1"/>
  <c r="Q142" i="3"/>
  <c r="P146" i="3" s="1"/>
  <c r="P142" i="3"/>
  <c r="J142" i="3"/>
  <c r="I146" i="3" s="1"/>
  <c r="I142" i="3"/>
  <c r="I145" i="3" s="1"/>
  <c r="BF141" i="3"/>
  <c r="AD140" i="3"/>
  <c r="BG139" i="3"/>
  <c r="BF139" i="3"/>
  <c r="AZ139" i="3"/>
  <c r="AY139" i="3"/>
  <c r="AS139" i="3"/>
  <c r="AR139" i="3"/>
  <c r="AL139" i="3"/>
  <c r="AK139" i="3"/>
  <c r="AE139" i="3"/>
  <c r="AD139" i="3"/>
  <c r="X139" i="3"/>
  <c r="W139" i="3"/>
  <c r="Q139" i="3"/>
  <c r="P139" i="3"/>
  <c r="J139" i="3"/>
  <c r="I139" i="3"/>
  <c r="BG138" i="3"/>
  <c r="BF138" i="3"/>
  <c r="AZ138" i="3"/>
  <c r="AY138" i="3"/>
  <c r="AS138" i="3"/>
  <c r="AR138" i="3"/>
  <c r="AL138" i="3"/>
  <c r="AK138" i="3"/>
  <c r="AE138" i="3"/>
  <c r="AD138" i="3"/>
  <c r="X138" i="3"/>
  <c r="W138" i="3"/>
  <c r="Q138" i="3"/>
  <c r="P138" i="3"/>
  <c r="J138" i="3"/>
  <c r="I138" i="3"/>
  <c r="BG137" i="3"/>
  <c r="BF137" i="3"/>
  <c r="BF140" i="3" s="1"/>
  <c r="AZ137" i="3"/>
  <c r="AY137" i="3"/>
  <c r="AY140" i="3" s="1"/>
  <c r="AS137" i="3"/>
  <c r="AR141" i="3" s="1"/>
  <c r="AR137" i="3"/>
  <c r="AR140" i="3" s="1"/>
  <c r="AL137" i="3"/>
  <c r="AK141" i="3" s="1"/>
  <c r="AK137" i="3"/>
  <c r="AK140" i="3" s="1"/>
  <c r="AE137" i="3"/>
  <c r="AD141" i="3" s="1"/>
  <c r="AD137" i="3"/>
  <c r="X137" i="3"/>
  <c r="W141" i="3" s="1"/>
  <c r="W137" i="3"/>
  <c r="W140" i="3" s="1"/>
  <c r="Q137" i="3"/>
  <c r="P141" i="3" s="1"/>
  <c r="P137" i="3"/>
  <c r="P140" i="3" s="1"/>
  <c r="J137" i="3"/>
  <c r="I141" i="3" s="1"/>
  <c r="I137" i="3"/>
  <c r="I140" i="3" s="1"/>
  <c r="AD136" i="3"/>
  <c r="W135" i="3"/>
  <c r="BG134" i="3"/>
  <c r="BF134" i="3"/>
  <c r="AZ134" i="3"/>
  <c r="AY134" i="3"/>
  <c r="AS134" i="3"/>
  <c r="AR134" i="3"/>
  <c r="AL134" i="3"/>
  <c r="AK134" i="3"/>
  <c r="AE134" i="3"/>
  <c r="AD134" i="3"/>
  <c r="X134" i="3"/>
  <c r="W134" i="3"/>
  <c r="Q134" i="3"/>
  <c r="P134" i="3"/>
  <c r="J134" i="3"/>
  <c r="I134" i="3"/>
  <c r="BG133" i="3"/>
  <c r="BF133" i="3"/>
  <c r="AZ133" i="3"/>
  <c r="AY133" i="3"/>
  <c r="AS133" i="3"/>
  <c r="AR133" i="3"/>
  <c r="AL133" i="3"/>
  <c r="AK133" i="3"/>
  <c r="AE133" i="3"/>
  <c r="AD133" i="3"/>
  <c r="X133" i="3"/>
  <c r="W133" i="3"/>
  <c r="Q133" i="3"/>
  <c r="P133" i="3"/>
  <c r="J133" i="3"/>
  <c r="I133" i="3"/>
  <c r="BG132" i="3"/>
  <c r="BF136" i="3" s="1"/>
  <c r="BF132" i="3"/>
  <c r="BF135" i="3" s="1"/>
  <c r="AZ132" i="3"/>
  <c r="AY136" i="3" s="1"/>
  <c r="AY132" i="3"/>
  <c r="AY135" i="3" s="1"/>
  <c r="AS132" i="3"/>
  <c r="AR136" i="3" s="1"/>
  <c r="AR132" i="3"/>
  <c r="AR135" i="3" s="1"/>
  <c r="AL132" i="3"/>
  <c r="AK136" i="3" s="1"/>
  <c r="AK132" i="3"/>
  <c r="AK135" i="3" s="1"/>
  <c r="AE132" i="3"/>
  <c r="AD132" i="3"/>
  <c r="AD135" i="3" s="1"/>
  <c r="X132" i="3"/>
  <c r="W136" i="3" s="1"/>
  <c r="W132" i="3"/>
  <c r="Q132" i="3"/>
  <c r="P136" i="3" s="1"/>
  <c r="P132" i="3"/>
  <c r="P135" i="3" s="1"/>
  <c r="J132" i="3"/>
  <c r="I136" i="3" s="1"/>
  <c r="I132" i="3"/>
  <c r="I135" i="3" s="1"/>
  <c r="P131" i="3"/>
  <c r="I131" i="3"/>
  <c r="P130" i="3"/>
  <c r="BG129" i="3"/>
  <c r="BF129" i="3"/>
  <c r="AZ129" i="3"/>
  <c r="AY129" i="3"/>
  <c r="AS129" i="3"/>
  <c r="AR129" i="3"/>
  <c r="AL129" i="3"/>
  <c r="AK129" i="3"/>
  <c r="AE129" i="3"/>
  <c r="AD129" i="3"/>
  <c r="X129" i="3"/>
  <c r="W129" i="3"/>
  <c r="Q129" i="3"/>
  <c r="P129" i="3"/>
  <c r="J129" i="3"/>
  <c r="I129" i="3"/>
  <c r="BG128" i="3"/>
  <c r="BF128" i="3"/>
  <c r="AZ128" i="3"/>
  <c r="AY128" i="3"/>
  <c r="AS128" i="3"/>
  <c r="AR128" i="3"/>
  <c r="AL128" i="3"/>
  <c r="AK128" i="3"/>
  <c r="AE128" i="3"/>
  <c r="AD128" i="3"/>
  <c r="X128" i="3"/>
  <c r="W128" i="3"/>
  <c r="Q128" i="3"/>
  <c r="P128" i="3"/>
  <c r="J128" i="3"/>
  <c r="I128" i="3"/>
  <c r="BG127" i="3"/>
  <c r="BF131" i="3" s="1"/>
  <c r="BF127" i="3"/>
  <c r="BF130" i="3" s="1"/>
  <c r="AZ127" i="3"/>
  <c r="AY131" i="3" s="1"/>
  <c r="AY127" i="3"/>
  <c r="AY130" i="3" s="1"/>
  <c r="AS127" i="3"/>
  <c r="AR131" i="3" s="1"/>
  <c r="AR127" i="3"/>
  <c r="AR130" i="3" s="1"/>
  <c r="AL127" i="3"/>
  <c r="AK131" i="3" s="1"/>
  <c r="AK127" i="3"/>
  <c r="AK130" i="3" s="1"/>
  <c r="AE127" i="3"/>
  <c r="AD131" i="3" s="1"/>
  <c r="AD127" i="3"/>
  <c r="AD130" i="3" s="1"/>
  <c r="X127" i="3"/>
  <c r="W131" i="3" s="1"/>
  <c r="W127" i="3"/>
  <c r="W130" i="3" s="1"/>
  <c r="Q127" i="3"/>
  <c r="P127" i="3"/>
  <c r="J127" i="3"/>
  <c r="I127" i="3"/>
  <c r="I130" i="3" s="1"/>
  <c r="I122" i="3"/>
  <c r="BF121" i="3"/>
  <c r="P121" i="3"/>
  <c r="BG120" i="3"/>
  <c r="BF120" i="3"/>
  <c r="AZ120" i="3"/>
  <c r="AY120" i="3"/>
  <c r="AS120" i="3"/>
  <c r="AR120" i="3"/>
  <c r="AL120" i="3"/>
  <c r="AK120" i="3"/>
  <c r="AE120" i="3"/>
  <c r="AD120" i="3"/>
  <c r="X120" i="3"/>
  <c r="W120" i="3"/>
  <c r="Q120" i="3"/>
  <c r="P120" i="3"/>
  <c r="J120" i="3"/>
  <c r="I120" i="3"/>
  <c r="BG119" i="3"/>
  <c r="BF119" i="3"/>
  <c r="AZ119" i="3"/>
  <c r="AY119" i="3"/>
  <c r="AS119" i="3"/>
  <c r="AR119" i="3"/>
  <c r="AL119" i="3"/>
  <c r="AK119" i="3"/>
  <c r="AE119" i="3"/>
  <c r="AD119" i="3"/>
  <c r="X119" i="3"/>
  <c r="W119" i="3"/>
  <c r="Q119" i="3"/>
  <c r="P119" i="3"/>
  <c r="J119" i="3"/>
  <c r="I119" i="3"/>
  <c r="BG118" i="3"/>
  <c r="BF122" i="3" s="1"/>
  <c r="BF118" i="3"/>
  <c r="AZ118" i="3"/>
  <c r="AY122" i="3" s="1"/>
  <c r="AY118" i="3"/>
  <c r="AY121" i="3" s="1"/>
  <c r="AS118" i="3"/>
  <c r="AR122" i="3" s="1"/>
  <c r="AR118" i="3"/>
  <c r="AR121" i="3" s="1"/>
  <c r="AL118" i="3"/>
  <c r="AK122" i="3" s="1"/>
  <c r="AK118" i="3"/>
  <c r="AK121" i="3" s="1"/>
  <c r="AE118" i="3"/>
  <c r="AD122" i="3" s="1"/>
  <c r="AD118" i="3"/>
  <c r="AD121" i="3" s="1"/>
  <c r="X118" i="3"/>
  <c r="W122" i="3" s="1"/>
  <c r="W118" i="3"/>
  <c r="W121" i="3" s="1"/>
  <c r="Q118" i="3"/>
  <c r="P122" i="3" s="1"/>
  <c r="P118" i="3"/>
  <c r="J118" i="3"/>
  <c r="I118" i="3"/>
  <c r="I121" i="3" s="1"/>
  <c r="BF117" i="3"/>
  <c r="BF116" i="3"/>
  <c r="AD116" i="3"/>
  <c r="P116" i="3"/>
  <c r="BG115" i="3"/>
  <c r="BF115" i="3"/>
  <c r="AZ115" i="3"/>
  <c r="AY115" i="3"/>
  <c r="AS115" i="3"/>
  <c r="AR115" i="3"/>
  <c r="AL115" i="3"/>
  <c r="AK115" i="3"/>
  <c r="AE115" i="3"/>
  <c r="AD115" i="3"/>
  <c r="X115" i="3"/>
  <c r="W115" i="3"/>
  <c r="Q115" i="3"/>
  <c r="P115" i="3"/>
  <c r="J115" i="3"/>
  <c r="I115" i="3"/>
  <c r="BG114" i="3"/>
  <c r="BF114" i="3"/>
  <c r="AZ114" i="3"/>
  <c r="AY114" i="3"/>
  <c r="AS114" i="3"/>
  <c r="AR114" i="3"/>
  <c r="AL114" i="3"/>
  <c r="AK114" i="3"/>
  <c r="AE114" i="3"/>
  <c r="AD114" i="3"/>
  <c r="X114" i="3"/>
  <c r="W114" i="3"/>
  <c r="Q114" i="3"/>
  <c r="P114" i="3"/>
  <c r="J114" i="3"/>
  <c r="I114" i="3"/>
  <c r="BG113" i="3"/>
  <c r="BF113" i="3"/>
  <c r="AZ113" i="3"/>
  <c r="AY117" i="3" s="1"/>
  <c r="AY113" i="3"/>
  <c r="AY116" i="3" s="1"/>
  <c r="AS113" i="3"/>
  <c r="AR117" i="3" s="1"/>
  <c r="AR113" i="3"/>
  <c r="AR116" i="3" s="1"/>
  <c r="AL113" i="3"/>
  <c r="AK117" i="3" s="1"/>
  <c r="AK113" i="3"/>
  <c r="AK116" i="3" s="1"/>
  <c r="AE113" i="3"/>
  <c r="AD117" i="3" s="1"/>
  <c r="AD113" i="3"/>
  <c r="X113" i="3"/>
  <c r="W117" i="3" s="1"/>
  <c r="W113" i="3"/>
  <c r="W116" i="3" s="1"/>
  <c r="Q113" i="3"/>
  <c r="P117" i="3" s="1"/>
  <c r="P113" i="3"/>
  <c r="J113" i="3"/>
  <c r="I117" i="3" s="1"/>
  <c r="I113" i="3"/>
  <c r="I116" i="3" s="1"/>
  <c r="AD112" i="3"/>
  <c r="W111" i="3"/>
  <c r="BG110" i="3"/>
  <c r="BF110" i="3"/>
  <c r="AZ110" i="3"/>
  <c r="AY110" i="3"/>
  <c r="AS110" i="3"/>
  <c r="AR110" i="3"/>
  <c r="AL110" i="3"/>
  <c r="AK110" i="3"/>
  <c r="AE110" i="3"/>
  <c r="AD110" i="3"/>
  <c r="X110" i="3"/>
  <c r="W110" i="3"/>
  <c r="Q110" i="3"/>
  <c r="P110" i="3"/>
  <c r="J110" i="3"/>
  <c r="I110" i="3"/>
  <c r="BG109" i="3"/>
  <c r="BF109" i="3"/>
  <c r="AZ109" i="3"/>
  <c r="AY109" i="3"/>
  <c r="AS109" i="3"/>
  <c r="AR109" i="3"/>
  <c r="AL109" i="3"/>
  <c r="AK109" i="3"/>
  <c r="AE109" i="3"/>
  <c r="AD109" i="3"/>
  <c r="X109" i="3"/>
  <c r="W109" i="3"/>
  <c r="Q109" i="3"/>
  <c r="P109" i="3"/>
  <c r="J109" i="3"/>
  <c r="I109" i="3"/>
  <c r="BG108" i="3"/>
  <c r="BF112" i="3" s="1"/>
  <c r="BF108" i="3"/>
  <c r="BF111" i="3" s="1"/>
  <c r="AZ108" i="3"/>
  <c r="AY112" i="3" s="1"/>
  <c r="AY108" i="3"/>
  <c r="AY111" i="3" s="1"/>
  <c r="AS108" i="3"/>
  <c r="AR112" i="3" s="1"/>
  <c r="AR108" i="3"/>
  <c r="AR111" i="3" s="1"/>
  <c r="AL108" i="3"/>
  <c r="AK112" i="3" s="1"/>
  <c r="AK108" i="3"/>
  <c r="AK111" i="3" s="1"/>
  <c r="AE108" i="3"/>
  <c r="AD108" i="3"/>
  <c r="AD111" i="3" s="1"/>
  <c r="X108" i="3"/>
  <c r="W112" i="3" s="1"/>
  <c r="W108" i="3"/>
  <c r="Q108" i="3"/>
  <c r="P112" i="3" s="1"/>
  <c r="P108" i="3"/>
  <c r="P111" i="3" s="1"/>
  <c r="J108" i="3"/>
  <c r="I112" i="3" s="1"/>
  <c r="I108" i="3"/>
  <c r="I111" i="3" s="1"/>
  <c r="P107" i="3"/>
  <c r="I107" i="3"/>
  <c r="P106" i="3"/>
  <c r="BG105" i="3"/>
  <c r="BF105" i="3"/>
  <c r="AZ105" i="3"/>
  <c r="AY105" i="3"/>
  <c r="AS105" i="3"/>
  <c r="AR105" i="3"/>
  <c r="AL105" i="3"/>
  <c r="AK105" i="3"/>
  <c r="AE105" i="3"/>
  <c r="AD105" i="3"/>
  <c r="X105" i="3"/>
  <c r="W105" i="3"/>
  <c r="Q105" i="3"/>
  <c r="P105" i="3"/>
  <c r="J105" i="3"/>
  <c r="I105" i="3"/>
  <c r="BG104" i="3"/>
  <c r="BF104" i="3"/>
  <c r="AZ104" i="3"/>
  <c r="AY104" i="3"/>
  <c r="AS104" i="3"/>
  <c r="AR104" i="3"/>
  <c r="AL104" i="3"/>
  <c r="AK104" i="3"/>
  <c r="AE104" i="3"/>
  <c r="AD104" i="3"/>
  <c r="X104" i="3"/>
  <c r="W104" i="3"/>
  <c r="Q104" i="3"/>
  <c r="P104" i="3"/>
  <c r="J104" i="3"/>
  <c r="I104" i="3"/>
  <c r="BG103" i="3"/>
  <c r="BF107" i="3" s="1"/>
  <c r="BF103" i="3"/>
  <c r="BF106" i="3" s="1"/>
  <c r="AZ103" i="3"/>
  <c r="AY107" i="3" s="1"/>
  <c r="AY103" i="3"/>
  <c r="AY106" i="3" s="1"/>
  <c r="AS103" i="3"/>
  <c r="AR107" i="3" s="1"/>
  <c r="AR103" i="3"/>
  <c r="AR106" i="3" s="1"/>
  <c r="AL103" i="3"/>
  <c r="AK107" i="3" s="1"/>
  <c r="AK103" i="3"/>
  <c r="AK106" i="3" s="1"/>
  <c r="AE103" i="3"/>
  <c r="AD107" i="3" s="1"/>
  <c r="AD103" i="3"/>
  <c r="AD106" i="3" s="1"/>
  <c r="X103" i="3"/>
  <c r="W107" i="3" s="1"/>
  <c r="W103" i="3"/>
  <c r="W106" i="3" s="1"/>
  <c r="Q103" i="3"/>
  <c r="P103" i="3"/>
  <c r="J103" i="3"/>
  <c r="I103" i="3"/>
  <c r="I106" i="3" s="1"/>
  <c r="I102" i="3"/>
  <c r="BF101" i="3"/>
  <c r="P101" i="3"/>
  <c r="BG100" i="3"/>
  <c r="BF100" i="3"/>
  <c r="AZ100" i="3"/>
  <c r="AY100" i="3"/>
  <c r="AS100" i="3"/>
  <c r="AR100" i="3"/>
  <c r="AL100" i="3"/>
  <c r="AK100" i="3"/>
  <c r="AE100" i="3"/>
  <c r="AD100" i="3"/>
  <c r="X100" i="3"/>
  <c r="W100" i="3"/>
  <c r="Q100" i="3"/>
  <c r="P100" i="3"/>
  <c r="J100" i="3"/>
  <c r="I100" i="3"/>
  <c r="BG99" i="3"/>
  <c r="BF99" i="3"/>
  <c r="AZ99" i="3"/>
  <c r="AY99" i="3"/>
  <c r="AS99" i="3"/>
  <c r="AR99" i="3"/>
  <c r="AL99" i="3"/>
  <c r="AK99" i="3"/>
  <c r="AE99" i="3"/>
  <c r="AD99" i="3"/>
  <c r="X99" i="3"/>
  <c r="W99" i="3"/>
  <c r="Q99" i="3"/>
  <c r="P99" i="3"/>
  <c r="J99" i="3"/>
  <c r="I99" i="3"/>
  <c r="BG98" i="3"/>
  <c r="BF102" i="3" s="1"/>
  <c r="BF98" i="3"/>
  <c r="AZ98" i="3"/>
  <c r="AY102" i="3" s="1"/>
  <c r="AY98" i="3"/>
  <c r="AY101" i="3" s="1"/>
  <c r="AS98" i="3"/>
  <c r="AR102" i="3" s="1"/>
  <c r="AR98" i="3"/>
  <c r="AR101" i="3" s="1"/>
  <c r="AL98" i="3"/>
  <c r="AK102" i="3" s="1"/>
  <c r="AK98" i="3"/>
  <c r="AK101" i="3" s="1"/>
  <c r="AE98" i="3"/>
  <c r="AD102" i="3" s="1"/>
  <c r="AD98" i="3"/>
  <c r="AD101" i="3" s="1"/>
  <c r="X98" i="3"/>
  <c r="W102" i="3" s="1"/>
  <c r="W98" i="3"/>
  <c r="W101" i="3" s="1"/>
  <c r="Q98" i="3"/>
  <c r="P102" i="3" s="1"/>
  <c r="P98" i="3"/>
  <c r="J98" i="3"/>
  <c r="I98" i="3"/>
  <c r="I101" i="3" s="1"/>
  <c r="BF97" i="3"/>
  <c r="BF96" i="3"/>
  <c r="AD96" i="3"/>
  <c r="P96" i="3"/>
  <c r="BG95" i="3"/>
  <c r="BF95" i="3"/>
  <c r="AZ95" i="3"/>
  <c r="AY95" i="3"/>
  <c r="AS95" i="3"/>
  <c r="AR95" i="3"/>
  <c r="AL95" i="3"/>
  <c r="AK95" i="3"/>
  <c r="AE95" i="3"/>
  <c r="AD95" i="3"/>
  <c r="X95" i="3"/>
  <c r="W95" i="3"/>
  <c r="Q95" i="3"/>
  <c r="P95" i="3"/>
  <c r="J95" i="3"/>
  <c r="I95" i="3"/>
  <c r="BG94" i="3"/>
  <c r="BF94" i="3"/>
  <c r="AZ94" i="3"/>
  <c r="AY94" i="3"/>
  <c r="AS94" i="3"/>
  <c r="AR94" i="3"/>
  <c r="AL94" i="3"/>
  <c r="AK94" i="3"/>
  <c r="AE94" i="3"/>
  <c r="AD94" i="3"/>
  <c r="X94" i="3"/>
  <c r="W94" i="3"/>
  <c r="Q94" i="3"/>
  <c r="P94" i="3"/>
  <c r="J94" i="3"/>
  <c r="I94" i="3"/>
  <c r="BG93" i="3"/>
  <c r="BF93" i="3"/>
  <c r="AZ93" i="3"/>
  <c r="AY97" i="3" s="1"/>
  <c r="AY93" i="3"/>
  <c r="AY96" i="3" s="1"/>
  <c r="AS93" i="3"/>
  <c r="AR97" i="3" s="1"/>
  <c r="AR93" i="3"/>
  <c r="AR96" i="3" s="1"/>
  <c r="AL93" i="3"/>
  <c r="AK97" i="3" s="1"/>
  <c r="AK93" i="3"/>
  <c r="AK96" i="3" s="1"/>
  <c r="AE93" i="3"/>
  <c r="AD97" i="3" s="1"/>
  <c r="AD93" i="3"/>
  <c r="X93" i="3"/>
  <c r="W97" i="3" s="1"/>
  <c r="W93" i="3"/>
  <c r="W96" i="3" s="1"/>
  <c r="Q93" i="3"/>
  <c r="P97" i="3" s="1"/>
  <c r="P93" i="3"/>
  <c r="J93" i="3"/>
  <c r="I97" i="3" s="1"/>
  <c r="I93" i="3"/>
  <c r="I96" i="3" s="1"/>
  <c r="AD92" i="3"/>
  <c r="W92" i="3"/>
  <c r="AD91" i="3"/>
  <c r="BG90" i="3"/>
  <c r="BF90" i="3"/>
  <c r="AZ90" i="3"/>
  <c r="AY90" i="3"/>
  <c r="AS90" i="3"/>
  <c r="AR90" i="3"/>
  <c r="AL90" i="3"/>
  <c r="AK90" i="3"/>
  <c r="AE90" i="3"/>
  <c r="AD90" i="3"/>
  <c r="X90" i="3"/>
  <c r="W90" i="3"/>
  <c r="Q90" i="3"/>
  <c r="P90" i="3"/>
  <c r="J90" i="3"/>
  <c r="I90" i="3"/>
  <c r="BG89" i="3"/>
  <c r="BF89" i="3"/>
  <c r="AZ89" i="3"/>
  <c r="AY89" i="3"/>
  <c r="AS89" i="3"/>
  <c r="AR89" i="3"/>
  <c r="AL89" i="3"/>
  <c r="AK89" i="3"/>
  <c r="AE89" i="3"/>
  <c r="AD89" i="3"/>
  <c r="X89" i="3"/>
  <c r="W89" i="3"/>
  <c r="Q89" i="3"/>
  <c r="P89" i="3"/>
  <c r="J89" i="3"/>
  <c r="I89" i="3"/>
  <c r="BG88" i="3"/>
  <c r="BF92" i="3" s="1"/>
  <c r="BF88" i="3"/>
  <c r="BF91" i="3" s="1"/>
  <c r="AZ88" i="3"/>
  <c r="AY92" i="3" s="1"/>
  <c r="AY88" i="3"/>
  <c r="AY91" i="3" s="1"/>
  <c r="AS88" i="3"/>
  <c r="AR92" i="3" s="1"/>
  <c r="AR88" i="3"/>
  <c r="AR91" i="3" s="1"/>
  <c r="AL88" i="3"/>
  <c r="AK92" i="3" s="1"/>
  <c r="AK88" i="3"/>
  <c r="AK91" i="3" s="1"/>
  <c r="AE88" i="3"/>
  <c r="AD88" i="3"/>
  <c r="X88" i="3"/>
  <c r="W88" i="3"/>
  <c r="W91" i="3" s="1"/>
  <c r="Q88" i="3"/>
  <c r="P92" i="3" s="1"/>
  <c r="P88" i="3"/>
  <c r="P91" i="3" s="1"/>
  <c r="J88" i="3"/>
  <c r="I92" i="3" s="1"/>
  <c r="I88" i="3"/>
  <c r="I91" i="3" s="1"/>
  <c r="W83" i="3"/>
  <c r="I83" i="3"/>
  <c r="BG81" i="3"/>
  <c r="BF81" i="3"/>
  <c r="AZ81" i="3"/>
  <c r="AY81" i="3"/>
  <c r="AS81" i="3"/>
  <c r="AR81" i="3"/>
  <c r="AL81" i="3"/>
  <c r="AK81" i="3"/>
  <c r="AE81" i="3"/>
  <c r="AD81" i="3"/>
  <c r="X81" i="3"/>
  <c r="W81" i="3"/>
  <c r="Q81" i="3"/>
  <c r="P81" i="3"/>
  <c r="J81" i="3"/>
  <c r="I81" i="3"/>
  <c r="BG80" i="3"/>
  <c r="BF80" i="3"/>
  <c r="AZ80" i="3"/>
  <c r="AY80" i="3"/>
  <c r="AS80" i="3"/>
  <c r="AR80" i="3"/>
  <c r="AL80" i="3"/>
  <c r="AK80" i="3"/>
  <c r="AE80" i="3"/>
  <c r="AD80" i="3"/>
  <c r="X80" i="3"/>
  <c r="W80" i="3"/>
  <c r="Q80" i="3"/>
  <c r="P80" i="3"/>
  <c r="J80" i="3"/>
  <c r="I80" i="3"/>
  <c r="BG79" i="3"/>
  <c r="BF83" i="3" s="1"/>
  <c r="BF79" i="3"/>
  <c r="BF82" i="3" s="1"/>
  <c r="AZ79" i="3"/>
  <c r="AY83" i="3" s="1"/>
  <c r="AY79" i="3"/>
  <c r="AY82" i="3" s="1"/>
  <c r="AS79" i="3"/>
  <c r="AR83" i="3" s="1"/>
  <c r="AR79" i="3"/>
  <c r="AR82" i="3" s="1"/>
  <c r="AL79" i="3"/>
  <c r="AK83" i="3" s="1"/>
  <c r="AK79" i="3"/>
  <c r="AK82" i="3" s="1"/>
  <c r="AE79" i="3"/>
  <c r="AD83" i="3" s="1"/>
  <c r="AD79" i="3"/>
  <c r="AD82" i="3" s="1"/>
  <c r="X79" i="3"/>
  <c r="W79" i="3"/>
  <c r="W82" i="3" s="1"/>
  <c r="Q79" i="3"/>
  <c r="P83" i="3" s="1"/>
  <c r="P79" i="3"/>
  <c r="P82" i="3" s="1"/>
  <c r="J79" i="3"/>
  <c r="I79" i="3"/>
  <c r="I82" i="3" s="1"/>
  <c r="AD78" i="3"/>
  <c r="AD77" i="3"/>
  <c r="BG76" i="3"/>
  <c r="BF76" i="3"/>
  <c r="AZ76" i="3"/>
  <c r="AY76" i="3"/>
  <c r="AS76" i="3"/>
  <c r="AR76" i="3"/>
  <c r="AL76" i="3"/>
  <c r="AK76" i="3"/>
  <c r="AE76" i="3"/>
  <c r="AD76" i="3"/>
  <c r="X76" i="3"/>
  <c r="W76" i="3"/>
  <c r="Q76" i="3"/>
  <c r="P76" i="3"/>
  <c r="J76" i="3"/>
  <c r="I76" i="3"/>
  <c r="BG75" i="3"/>
  <c r="BF75" i="3"/>
  <c r="AZ75" i="3"/>
  <c r="AY75" i="3"/>
  <c r="AS75" i="3"/>
  <c r="AR75" i="3"/>
  <c r="AL75" i="3"/>
  <c r="AK75" i="3"/>
  <c r="AE75" i="3"/>
  <c r="AD75" i="3"/>
  <c r="X75" i="3"/>
  <c r="W75" i="3"/>
  <c r="Q75" i="3"/>
  <c r="P75" i="3"/>
  <c r="J75" i="3"/>
  <c r="I75" i="3"/>
  <c r="BG74" i="3"/>
  <c r="BF78" i="3" s="1"/>
  <c r="BF74" i="3"/>
  <c r="BF77" i="3" s="1"/>
  <c r="AZ74" i="3"/>
  <c r="AY78" i="3" s="1"/>
  <c r="AY74" i="3"/>
  <c r="AY77" i="3" s="1"/>
  <c r="AS74" i="3"/>
  <c r="AR78" i="3" s="1"/>
  <c r="AR74" i="3"/>
  <c r="AR77" i="3" s="1"/>
  <c r="AL74" i="3"/>
  <c r="AK78" i="3" s="1"/>
  <c r="AK74" i="3"/>
  <c r="AK77" i="3" s="1"/>
  <c r="AE74" i="3"/>
  <c r="AD74" i="3"/>
  <c r="X74" i="3"/>
  <c r="W78" i="3" s="1"/>
  <c r="W74" i="3"/>
  <c r="W77" i="3" s="1"/>
  <c r="Q74" i="3"/>
  <c r="P78" i="3" s="1"/>
  <c r="P74" i="3"/>
  <c r="P77" i="3" s="1"/>
  <c r="J74" i="3"/>
  <c r="I78" i="3" s="1"/>
  <c r="I74" i="3"/>
  <c r="I77" i="3" s="1"/>
  <c r="W73" i="3"/>
  <c r="I73" i="3"/>
  <c r="BG71" i="3"/>
  <c r="BF71" i="3"/>
  <c r="AZ71" i="3"/>
  <c r="AY71" i="3"/>
  <c r="AS71" i="3"/>
  <c r="AR71" i="3"/>
  <c r="AL71" i="3"/>
  <c r="AK71" i="3"/>
  <c r="AE71" i="3"/>
  <c r="AD71" i="3"/>
  <c r="X71" i="3"/>
  <c r="W71" i="3"/>
  <c r="Q71" i="3"/>
  <c r="P71" i="3"/>
  <c r="J71" i="3"/>
  <c r="I71" i="3"/>
  <c r="BG70" i="3"/>
  <c r="BF70" i="3"/>
  <c r="AZ70" i="3"/>
  <c r="AY70" i="3"/>
  <c r="AS70" i="3"/>
  <c r="AR70" i="3"/>
  <c r="AL70" i="3"/>
  <c r="AK70" i="3"/>
  <c r="AE70" i="3"/>
  <c r="AD70" i="3"/>
  <c r="X70" i="3"/>
  <c r="W70" i="3"/>
  <c r="Q70" i="3"/>
  <c r="P70" i="3"/>
  <c r="J70" i="3"/>
  <c r="I70" i="3"/>
  <c r="BG69" i="3"/>
  <c r="BF73" i="3" s="1"/>
  <c r="BF69" i="3"/>
  <c r="BF72" i="3" s="1"/>
  <c r="AZ69" i="3"/>
  <c r="AY73" i="3" s="1"/>
  <c r="AY69" i="3"/>
  <c r="AY72" i="3" s="1"/>
  <c r="AS69" i="3"/>
  <c r="AR73" i="3" s="1"/>
  <c r="AR69" i="3"/>
  <c r="AR72" i="3" s="1"/>
  <c r="AL69" i="3"/>
  <c r="AK73" i="3" s="1"/>
  <c r="AK69" i="3"/>
  <c r="AK72" i="3" s="1"/>
  <c r="AE69" i="3"/>
  <c r="AD73" i="3" s="1"/>
  <c r="AD69" i="3"/>
  <c r="AD72" i="3" s="1"/>
  <c r="X69" i="3"/>
  <c r="W69" i="3"/>
  <c r="W72" i="3" s="1"/>
  <c r="Q69" i="3"/>
  <c r="P73" i="3" s="1"/>
  <c r="P69" i="3"/>
  <c r="P72" i="3" s="1"/>
  <c r="J69" i="3"/>
  <c r="I69" i="3"/>
  <c r="I72" i="3" s="1"/>
  <c r="AD68" i="3"/>
  <c r="AD67" i="3"/>
  <c r="BG66" i="3"/>
  <c r="BF66" i="3"/>
  <c r="AZ66" i="3"/>
  <c r="AY66" i="3"/>
  <c r="AS66" i="3"/>
  <c r="AR66" i="3"/>
  <c r="AL66" i="3"/>
  <c r="AK66" i="3"/>
  <c r="AE66" i="3"/>
  <c r="AD66" i="3"/>
  <c r="X66" i="3"/>
  <c r="W66" i="3"/>
  <c r="Q66" i="3"/>
  <c r="P66" i="3"/>
  <c r="J66" i="3"/>
  <c r="I66" i="3"/>
  <c r="BG65" i="3"/>
  <c r="BF65" i="3"/>
  <c r="AZ65" i="3"/>
  <c r="AY65" i="3"/>
  <c r="AS65" i="3"/>
  <c r="AR65" i="3"/>
  <c r="AL65" i="3"/>
  <c r="AK65" i="3"/>
  <c r="AE65" i="3"/>
  <c r="AD65" i="3"/>
  <c r="X65" i="3"/>
  <c r="W65" i="3"/>
  <c r="Q65" i="3"/>
  <c r="P65" i="3"/>
  <c r="J65" i="3"/>
  <c r="I65" i="3"/>
  <c r="BG64" i="3"/>
  <c r="BF68" i="3" s="1"/>
  <c r="BF64" i="3"/>
  <c r="BF67" i="3" s="1"/>
  <c r="AZ64" i="3"/>
  <c r="AY68" i="3" s="1"/>
  <c r="AY64" i="3"/>
  <c r="AY67" i="3" s="1"/>
  <c r="AS64" i="3"/>
  <c r="AR68" i="3" s="1"/>
  <c r="AR64" i="3"/>
  <c r="AR67" i="3" s="1"/>
  <c r="AL64" i="3"/>
  <c r="AK68" i="3" s="1"/>
  <c r="AK64" i="3"/>
  <c r="AK67" i="3" s="1"/>
  <c r="AE64" i="3"/>
  <c r="AD64" i="3"/>
  <c r="X64" i="3"/>
  <c r="W68" i="3" s="1"/>
  <c r="W64" i="3"/>
  <c r="W67" i="3" s="1"/>
  <c r="Q64" i="3"/>
  <c r="P68" i="3" s="1"/>
  <c r="P64" i="3"/>
  <c r="P67" i="3" s="1"/>
  <c r="J64" i="3"/>
  <c r="I68" i="3" s="1"/>
  <c r="I64" i="3"/>
  <c r="I67" i="3" s="1"/>
  <c r="W63" i="3"/>
  <c r="I63" i="3"/>
  <c r="BG61" i="3"/>
  <c r="BF61" i="3"/>
  <c r="AZ61" i="3"/>
  <c r="AY61" i="3"/>
  <c r="AS61" i="3"/>
  <c r="AR61" i="3"/>
  <c r="AL61" i="3"/>
  <c r="AK61" i="3"/>
  <c r="AE61" i="3"/>
  <c r="AD61" i="3"/>
  <c r="X61" i="3"/>
  <c r="W61" i="3"/>
  <c r="Q61" i="3"/>
  <c r="P61" i="3"/>
  <c r="J61" i="3"/>
  <c r="I61" i="3"/>
  <c r="BG60" i="3"/>
  <c r="BF60" i="3"/>
  <c r="AZ60" i="3"/>
  <c r="AY60" i="3"/>
  <c r="AS60" i="3"/>
  <c r="AR60" i="3"/>
  <c r="AL60" i="3"/>
  <c r="AK60" i="3"/>
  <c r="AE60" i="3"/>
  <c r="AD60" i="3"/>
  <c r="X60" i="3"/>
  <c r="W60" i="3"/>
  <c r="Q60" i="3"/>
  <c r="P60" i="3"/>
  <c r="J60" i="3"/>
  <c r="I60" i="3"/>
  <c r="BG59" i="3"/>
  <c r="BF63" i="3" s="1"/>
  <c r="BF59" i="3"/>
  <c r="BF62" i="3" s="1"/>
  <c r="AZ59" i="3"/>
  <c r="AY63" i="3" s="1"/>
  <c r="AY59" i="3"/>
  <c r="AY62" i="3" s="1"/>
  <c r="AS59" i="3"/>
  <c r="AR63" i="3" s="1"/>
  <c r="AR59" i="3"/>
  <c r="AR62" i="3" s="1"/>
  <c r="AL59" i="3"/>
  <c r="AK63" i="3" s="1"/>
  <c r="AK59" i="3"/>
  <c r="AK62" i="3" s="1"/>
  <c r="AE59" i="3"/>
  <c r="AD63" i="3" s="1"/>
  <c r="AD59" i="3"/>
  <c r="AD62" i="3" s="1"/>
  <c r="X59" i="3"/>
  <c r="W59" i="3"/>
  <c r="W62" i="3" s="1"/>
  <c r="Q59" i="3"/>
  <c r="P63" i="3" s="1"/>
  <c r="P59" i="3"/>
  <c r="P62" i="3" s="1"/>
  <c r="J59" i="3"/>
  <c r="I59" i="3"/>
  <c r="I62" i="3" s="1"/>
  <c r="AK57" i="3"/>
  <c r="AD57" i="3"/>
  <c r="BG56" i="3"/>
  <c r="BF56" i="3"/>
  <c r="AZ56" i="3"/>
  <c r="AY56" i="3"/>
  <c r="AS56" i="3"/>
  <c r="AR56" i="3"/>
  <c r="AL56" i="3"/>
  <c r="AK56" i="3"/>
  <c r="AE56" i="3"/>
  <c r="AD56" i="3"/>
  <c r="X56" i="3"/>
  <c r="W56" i="3"/>
  <c r="Q56" i="3"/>
  <c r="P56" i="3"/>
  <c r="J56" i="3"/>
  <c r="I56" i="3"/>
  <c r="BG55" i="3"/>
  <c r="BF55" i="3"/>
  <c r="AZ55" i="3"/>
  <c r="AY55" i="3"/>
  <c r="AS55" i="3"/>
  <c r="AR55" i="3"/>
  <c r="AL55" i="3"/>
  <c r="AK55" i="3"/>
  <c r="AE55" i="3"/>
  <c r="AD55" i="3"/>
  <c r="X55" i="3"/>
  <c r="W55" i="3"/>
  <c r="Q55" i="3"/>
  <c r="P55" i="3"/>
  <c r="J55" i="3"/>
  <c r="I55" i="3"/>
  <c r="BG54" i="3"/>
  <c r="BF58" i="3" s="1"/>
  <c r="BF54" i="3"/>
  <c r="BF57" i="3" s="1"/>
  <c r="AZ54" i="3"/>
  <c r="AY58" i="3" s="1"/>
  <c r="AY54" i="3"/>
  <c r="AY57" i="3" s="1"/>
  <c r="AS54" i="3"/>
  <c r="AR58" i="3" s="1"/>
  <c r="AR54" i="3"/>
  <c r="AR57" i="3" s="1"/>
  <c r="AL54" i="3"/>
  <c r="AK58" i="3" s="1"/>
  <c r="AK54" i="3"/>
  <c r="AE54" i="3"/>
  <c r="AD58" i="3" s="1"/>
  <c r="AD54" i="3"/>
  <c r="X54" i="3"/>
  <c r="W58" i="3" s="1"/>
  <c r="W54" i="3"/>
  <c r="W57" i="3" s="1"/>
  <c r="Q54" i="3"/>
  <c r="P58" i="3" s="1"/>
  <c r="P54" i="3"/>
  <c r="P57" i="3" s="1"/>
  <c r="J54" i="3"/>
  <c r="I58" i="3" s="1"/>
  <c r="I54" i="3"/>
  <c r="I57" i="3" s="1"/>
  <c r="I53" i="3"/>
  <c r="BG51" i="3"/>
  <c r="BF51" i="3"/>
  <c r="AZ51" i="3"/>
  <c r="AY51" i="3"/>
  <c r="AS51" i="3"/>
  <c r="AR51" i="3"/>
  <c r="AL51" i="3"/>
  <c r="AK51" i="3"/>
  <c r="AE51" i="3"/>
  <c r="AD51" i="3"/>
  <c r="X51" i="3"/>
  <c r="W51" i="3"/>
  <c r="Q51" i="3"/>
  <c r="P51" i="3"/>
  <c r="J51" i="3"/>
  <c r="I51" i="3"/>
  <c r="BG50" i="3"/>
  <c r="BF50" i="3"/>
  <c r="AZ50" i="3"/>
  <c r="AY50" i="3"/>
  <c r="AS50" i="3"/>
  <c r="AR50" i="3"/>
  <c r="AL50" i="3"/>
  <c r="AK50" i="3"/>
  <c r="AE50" i="3"/>
  <c r="AD50" i="3"/>
  <c r="X50" i="3"/>
  <c r="W50" i="3"/>
  <c r="Q50" i="3"/>
  <c r="P50" i="3"/>
  <c r="J50" i="3"/>
  <c r="I50" i="3"/>
  <c r="BG49" i="3"/>
  <c r="BF53" i="3" s="1"/>
  <c r="BF49" i="3"/>
  <c r="BF52" i="3" s="1"/>
  <c r="AZ49" i="3"/>
  <c r="AY53" i="3" s="1"/>
  <c r="AY49" i="3"/>
  <c r="AY52" i="3" s="1"/>
  <c r="AS49" i="3"/>
  <c r="AR53" i="3" s="1"/>
  <c r="AR49" i="3"/>
  <c r="AR52" i="3" s="1"/>
  <c r="AL49" i="3"/>
  <c r="AK53" i="3" s="1"/>
  <c r="AK49" i="3"/>
  <c r="AK52" i="3" s="1"/>
  <c r="AE49" i="3"/>
  <c r="AD53" i="3" s="1"/>
  <c r="AD49" i="3"/>
  <c r="AD52" i="3" s="1"/>
  <c r="X49" i="3"/>
  <c r="W53" i="3" s="1"/>
  <c r="W49" i="3"/>
  <c r="W52" i="3" s="1"/>
  <c r="Q49" i="3"/>
  <c r="P53" i="3" s="1"/>
  <c r="P49" i="3"/>
  <c r="P52" i="3" s="1"/>
  <c r="J49" i="3"/>
  <c r="I49" i="3"/>
  <c r="I52" i="3" s="1"/>
  <c r="AK44" i="3"/>
  <c r="AD43" i="3"/>
  <c r="BG42" i="3"/>
  <c r="BF42" i="3"/>
  <c r="AZ42" i="3"/>
  <c r="AY42" i="3"/>
  <c r="AS42" i="3"/>
  <c r="AR42" i="3"/>
  <c r="AL42" i="3"/>
  <c r="AK42" i="3"/>
  <c r="AE42" i="3"/>
  <c r="AD42" i="3"/>
  <c r="X42" i="3"/>
  <c r="W42" i="3"/>
  <c r="Q42" i="3"/>
  <c r="P42" i="3"/>
  <c r="J42" i="3"/>
  <c r="I42" i="3"/>
  <c r="BG41" i="3"/>
  <c r="BF41" i="3"/>
  <c r="AZ41" i="3"/>
  <c r="AY41" i="3"/>
  <c r="AS41" i="3"/>
  <c r="AR41" i="3"/>
  <c r="AL41" i="3"/>
  <c r="AK41" i="3"/>
  <c r="AE41" i="3"/>
  <c r="AD41" i="3"/>
  <c r="X41" i="3"/>
  <c r="W41" i="3"/>
  <c r="Q41" i="3"/>
  <c r="P41" i="3"/>
  <c r="J41" i="3"/>
  <c r="I41" i="3"/>
  <c r="BG40" i="3"/>
  <c r="BF44" i="3" s="1"/>
  <c r="BF40" i="3"/>
  <c r="BF43" i="3" s="1"/>
  <c r="AZ40" i="3"/>
  <c r="AY44" i="3" s="1"/>
  <c r="AY40" i="3"/>
  <c r="AY43" i="3" s="1"/>
  <c r="AS40" i="3"/>
  <c r="AR44" i="3" s="1"/>
  <c r="AR40" i="3"/>
  <c r="AR43" i="3" s="1"/>
  <c r="AL40" i="3"/>
  <c r="AK40" i="3"/>
  <c r="AK43" i="3" s="1"/>
  <c r="AE40" i="3"/>
  <c r="AD44" i="3" s="1"/>
  <c r="AD40" i="3"/>
  <c r="X40" i="3"/>
  <c r="W44" i="3" s="1"/>
  <c r="W40" i="3"/>
  <c r="W43" i="3" s="1"/>
  <c r="Q40" i="3"/>
  <c r="P44" i="3" s="1"/>
  <c r="P40" i="3"/>
  <c r="P43" i="3" s="1"/>
  <c r="J40" i="3"/>
  <c r="I44" i="3" s="1"/>
  <c r="I40" i="3"/>
  <c r="I43" i="3" s="1"/>
  <c r="I39" i="3"/>
  <c r="BG37" i="3"/>
  <c r="BF37" i="3"/>
  <c r="AZ37" i="3"/>
  <c r="AY37" i="3"/>
  <c r="AS37" i="3"/>
  <c r="AR37" i="3"/>
  <c r="AL37" i="3"/>
  <c r="AK37" i="3"/>
  <c r="AE37" i="3"/>
  <c r="AD37" i="3"/>
  <c r="X37" i="3"/>
  <c r="W37" i="3"/>
  <c r="Q37" i="3"/>
  <c r="P37" i="3"/>
  <c r="J37" i="3"/>
  <c r="I37" i="3"/>
  <c r="BG36" i="3"/>
  <c r="BF36" i="3"/>
  <c r="AZ36" i="3"/>
  <c r="AY36" i="3"/>
  <c r="AS36" i="3"/>
  <c r="AR36" i="3"/>
  <c r="AL36" i="3"/>
  <c r="AK36" i="3"/>
  <c r="AE36" i="3"/>
  <c r="AD36" i="3"/>
  <c r="X36" i="3"/>
  <c r="W36" i="3"/>
  <c r="Q36" i="3"/>
  <c r="P36" i="3"/>
  <c r="J36" i="3"/>
  <c r="I36" i="3"/>
  <c r="BG35" i="3"/>
  <c r="BF39" i="3" s="1"/>
  <c r="BF35" i="3"/>
  <c r="AZ35" i="3"/>
  <c r="AY39" i="3" s="1"/>
  <c r="AY35" i="3"/>
  <c r="AS35" i="3"/>
  <c r="AR39" i="3" s="1"/>
  <c r="AR35" i="3"/>
  <c r="AR38" i="3" s="1"/>
  <c r="AL35" i="3"/>
  <c r="AK39" i="3" s="1"/>
  <c r="AK35" i="3"/>
  <c r="AK38" i="3" s="1"/>
  <c r="AE35" i="3"/>
  <c r="AD39" i="3" s="1"/>
  <c r="AD35" i="3"/>
  <c r="AD38" i="3" s="1"/>
  <c r="X35" i="3"/>
  <c r="W39" i="3" s="1"/>
  <c r="W35" i="3"/>
  <c r="W38" i="3" s="1"/>
  <c r="Q35" i="3"/>
  <c r="P39" i="3" s="1"/>
  <c r="P35" i="3"/>
  <c r="P38" i="3" s="1"/>
  <c r="J35" i="3"/>
  <c r="I35" i="3"/>
  <c r="I38" i="3" s="1"/>
  <c r="AD34" i="3"/>
  <c r="AD33" i="3"/>
  <c r="BG32" i="3"/>
  <c r="BF32" i="3"/>
  <c r="AZ32" i="3"/>
  <c r="AY32" i="3"/>
  <c r="AS32" i="3"/>
  <c r="AR32" i="3"/>
  <c r="AL32" i="3"/>
  <c r="AK32" i="3"/>
  <c r="AE32" i="3"/>
  <c r="AD32" i="3"/>
  <c r="X32" i="3"/>
  <c r="W32" i="3"/>
  <c r="Q32" i="3"/>
  <c r="P32" i="3"/>
  <c r="J32" i="3"/>
  <c r="I32" i="3"/>
  <c r="BG31" i="3"/>
  <c r="BF31" i="3"/>
  <c r="AZ31" i="3"/>
  <c r="AY31" i="3"/>
  <c r="AS31" i="3"/>
  <c r="AR31" i="3"/>
  <c r="AL31" i="3"/>
  <c r="AK31" i="3"/>
  <c r="AE31" i="3"/>
  <c r="AD31" i="3"/>
  <c r="X31" i="3"/>
  <c r="W31" i="3"/>
  <c r="Q31" i="3"/>
  <c r="P31" i="3"/>
  <c r="J31" i="3"/>
  <c r="I31" i="3"/>
  <c r="BG30" i="3"/>
  <c r="BF34" i="3" s="1"/>
  <c r="BF30" i="3"/>
  <c r="BF33" i="3" s="1"/>
  <c r="AZ30" i="3"/>
  <c r="AY34" i="3" s="1"/>
  <c r="AY30" i="3"/>
  <c r="AY33" i="3" s="1"/>
  <c r="AS30" i="3"/>
  <c r="AR34" i="3" s="1"/>
  <c r="AR30" i="3"/>
  <c r="AR33" i="3" s="1"/>
  <c r="AL30" i="3"/>
  <c r="AK34" i="3" s="1"/>
  <c r="AK30" i="3"/>
  <c r="AK33" i="3" s="1"/>
  <c r="AE30" i="3"/>
  <c r="AD30" i="3"/>
  <c r="X30" i="3"/>
  <c r="W34" i="3" s="1"/>
  <c r="W30" i="3"/>
  <c r="W33" i="3" s="1"/>
  <c r="Q30" i="3"/>
  <c r="P34" i="3" s="1"/>
  <c r="P30" i="3"/>
  <c r="P33" i="3" s="1"/>
  <c r="J30" i="3"/>
  <c r="I34" i="3" s="1"/>
  <c r="I30" i="3"/>
  <c r="I33" i="3" s="1"/>
  <c r="I29" i="3"/>
  <c r="AD28" i="3"/>
  <c r="BG27" i="3"/>
  <c r="BF27" i="3"/>
  <c r="AZ27" i="3"/>
  <c r="AY27" i="3"/>
  <c r="AS27" i="3"/>
  <c r="AR27" i="3"/>
  <c r="AL27" i="3"/>
  <c r="AK27" i="3"/>
  <c r="AE27" i="3"/>
  <c r="AD27" i="3"/>
  <c r="X27" i="3"/>
  <c r="W27" i="3"/>
  <c r="Q27" i="3"/>
  <c r="P27" i="3"/>
  <c r="J27" i="3"/>
  <c r="I27" i="3"/>
  <c r="BG26" i="3"/>
  <c r="BF26" i="3"/>
  <c r="AZ26" i="3"/>
  <c r="AY26" i="3"/>
  <c r="AS26" i="3"/>
  <c r="AR26" i="3"/>
  <c r="AL26" i="3"/>
  <c r="AK26" i="3"/>
  <c r="AE26" i="3"/>
  <c r="AD26" i="3"/>
  <c r="X26" i="3"/>
  <c r="W26" i="3"/>
  <c r="Q26" i="3"/>
  <c r="P26" i="3"/>
  <c r="J26" i="3"/>
  <c r="I26" i="3"/>
  <c r="BG25" i="3"/>
  <c r="BF29" i="3" s="1"/>
  <c r="BF25" i="3"/>
  <c r="BF28" i="3" s="1"/>
  <c r="AZ25" i="3"/>
  <c r="AY29" i="3" s="1"/>
  <c r="AY25" i="3"/>
  <c r="AY28" i="3" s="1"/>
  <c r="AS25" i="3"/>
  <c r="AR29" i="3" s="1"/>
  <c r="AR25" i="3"/>
  <c r="AR28" i="3" s="1"/>
  <c r="AL25" i="3"/>
  <c r="AK29" i="3" s="1"/>
  <c r="AK25" i="3"/>
  <c r="AK28" i="3" s="1"/>
  <c r="AE25" i="3"/>
  <c r="AD29" i="3" s="1"/>
  <c r="AD25" i="3"/>
  <c r="X25" i="3"/>
  <c r="W29" i="3" s="1"/>
  <c r="W25" i="3"/>
  <c r="W28" i="3" s="1"/>
  <c r="Q25" i="3"/>
  <c r="P29" i="3" s="1"/>
  <c r="P25" i="3"/>
  <c r="P28" i="3" s="1"/>
  <c r="J25" i="3"/>
  <c r="I25" i="3"/>
  <c r="I28" i="3" s="1"/>
  <c r="I24" i="3"/>
  <c r="AR23" i="3"/>
  <c r="BG22" i="3"/>
  <c r="BF22" i="3"/>
  <c r="AZ22" i="3"/>
  <c r="AY22" i="3"/>
  <c r="AS22" i="3"/>
  <c r="AR22" i="3"/>
  <c r="AL22" i="3"/>
  <c r="AK22" i="3"/>
  <c r="AE22" i="3"/>
  <c r="AD22" i="3"/>
  <c r="X22" i="3"/>
  <c r="W22" i="3"/>
  <c r="Q22" i="3"/>
  <c r="P22" i="3"/>
  <c r="J22" i="3"/>
  <c r="I22" i="3"/>
  <c r="BG21" i="3"/>
  <c r="BF21" i="3"/>
  <c r="AZ21" i="3"/>
  <c r="AY21" i="3"/>
  <c r="AS21" i="3"/>
  <c r="AR21" i="3"/>
  <c r="AL21" i="3"/>
  <c r="AK21" i="3"/>
  <c r="AE21" i="3"/>
  <c r="AD21" i="3"/>
  <c r="X21" i="3"/>
  <c r="W21" i="3"/>
  <c r="Q21" i="3"/>
  <c r="P21" i="3"/>
  <c r="J21" i="3"/>
  <c r="I21" i="3"/>
  <c r="BG20" i="3"/>
  <c r="BF24" i="3" s="1"/>
  <c r="BF20" i="3"/>
  <c r="BF23" i="3" s="1"/>
  <c r="AZ20" i="3"/>
  <c r="AY24" i="3" s="1"/>
  <c r="AY20" i="3"/>
  <c r="AY23" i="3" s="1"/>
  <c r="AS20" i="3"/>
  <c r="AR24" i="3" s="1"/>
  <c r="AR20" i="3"/>
  <c r="AL20" i="3"/>
  <c r="AK24" i="3" s="1"/>
  <c r="AK20" i="3"/>
  <c r="AK23" i="3" s="1"/>
  <c r="AE20" i="3"/>
  <c r="AD24" i="3" s="1"/>
  <c r="AD20" i="3"/>
  <c r="AD23" i="3" s="1"/>
  <c r="X20" i="3"/>
  <c r="W24" i="3" s="1"/>
  <c r="W20" i="3"/>
  <c r="W23" i="3" s="1"/>
  <c r="Q20" i="3"/>
  <c r="P24" i="3" s="1"/>
  <c r="P20" i="3"/>
  <c r="P23" i="3" s="1"/>
  <c r="J20" i="3"/>
  <c r="I20" i="3"/>
  <c r="I23" i="3" s="1"/>
  <c r="AR19" i="3"/>
  <c r="I19" i="3"/>
  <c r="AK18" i="3"/>
  <c r="BG17" i="3"/>
  <c r="BF17" i="3"/>
  <c r="AZ17" i="3"/>
  <c r="AY17" i="3"/>
  <c r="AS17" i="3"/>
  <c r="AR17" i="3"/>
  <c r="AL17" i="3"/>
  <c r="AK17" i="3"/>
  <c r="AE17" i="3"/>
  <c r="AD17" i="3"/>
  <c r="X17" i="3"/>
  <c r="W17" i="3"/>
  <c r="Q17" i="3"/>
  <c r="P17" i="3"/>
  <c r="J17" i="3"/>
  <c r="I17" i="3"/>
  <c r="BG16" i="3"/>
  <c r="BF16" i="3"/>
  <c r="AZ16" i="3"/>
  <c r="AY16" i="3"/>
  <c r="AS16" i="3"/>
  <c r="AR16" i="3"/>
  <c r="AL16" i="3"/>
  <c r="AK16" i="3"/>
  <c r="AE16" i="3"/>
  <c r="AD16" i="3"/>
  <c r="X16" i="3"/>
  <c r="W16" i="3"/>
  <c r="Q16" i="3"/>
  <c r="P16" i="3"/>
  <c r="J16" i="3"/>
  <c r="I16" i="3"/>
  <c r="BG15" i="3"/>
  <c r="BF19" i="3" s="1"/>
  <c r="BF15" i="3"/>
  <c r="BF18" i="3" s="1"/>
  <c r="AZ15" i="3"/>
  <c r="AY19" i="3" s="1"/>
  <c r="AY15" i="3"/>
  <c r="AY18" i="3" s="1"/>
  <c r="AS15" i="3"/>
  <c r="AR15" i="3"/>
  <c r="AR18" i="3" s="1"/>
  <c r="AL15" i="3"/>
  <c r="AK19" i="3" s="1"/>
  <c r="AK15" i="3"/>
  <c r="AE15" i="3"/>
  <c r="AD19" i="3" s="1"/>
  <c r="AD15" i="3"/>
  <c r="AD18" i="3" s="1"/>
  <c r="X15" i="3"/>
  <c r="W19" i="3" s="1"/>
  <c r="W15" i="3"/>
  <c r="W18" i="3" s="1"/>
  <c r="Q15" i="3"/>
  <c r="P19" i="3" s="1"/>
  <c r="P15" i="3"/>
  <c r="P18" i="3" s="1"/>
  <c r="J15" i="3"/>
  <c r="I15" i="3"/>
  <c r="I18" i="3" s="1"/>
  <c r="AR14" i="3"/>
  <c r="AK13" i="3"/>
  <c r="AD13" i="3"/>
  <c r="BG12" i="3"/>
  <c r="BF12" i="3"/>
  <c r="AZ12" i="3"/>
  <c r="AY12" i="3"/>
  <c r="AS12" i="3"/>
  <c r="AR12" i="3"/>
  <c r="AL12" i="3"/>
  <c r="AK12" i="3"/>
  <c r="AE12" i="3"/>
  <c r="AD12" i="3"/>
  <c r="X12" i="3"/>
  <c r="W12" i="3"/>
  <c r="Q12" i="3"/>
  <c r="P12" i="3"/>
  <c r="J12" i="3"/>
  <c r="I12" i="3"/>
  <c r="BG11" i="3"/>
  <c r="BF11" i="3"/>
  <c r="AZ11" i="3"/>
  <c r="AY11" i="3"/>
  <c r="AS11" i="3"/>
  <c r="AR11" i="3"/>
  <c r="AL11" i="3"/>
  <c r="AK11" i="3"/>
  <c r="AE11" i="3"/>
  <c r="AD11" i="3"/>
  <c r="X11" i="3"/>
  <c r="W11" i="3"/>
  <c r="Q11" i="3"/>
  <c r="P11" i="3"/>
  <c r="J11" i="3"/>
  <c r="I11" i="3"/>
  <c r="BG10" i="3"/>
  <c r="BF14" i="3" s="1"/>
  <c r="BF10" i="3"/>
  <c r="BF13" i="3" s="1"/>
  <c r="AZ10" i="3"/>
  <c r="AY14" i="3" s="1"/>
  <c r="AY10" i="3"/>
  <c r="AY13" i="3" s="1"/>
  <c r="AS10" i="3"/>
  <c r="AR10" i="3"/>
  <c r="AR13" i="3" s="1"/>
  <c r="AL10" i="3"/>
  <c r="AK14" i="3" s="1"/>
  <c r="AK10" i="3"/>
  <c r="AE10" i="3"/>
  <c r="AD14" i="3" s="1"/>
  <c r="AD10" i="3"/>
  <c r="X10" i="3"/>
  <c r="W14" i="3" s="1"/>
  <c r="W10" i="3"/>
  <c r="W13" i="3" s="1"/>
  <c r="Q10" i="3"/>
  <c r="P14" i="3" s="1"/>
  <c r="P10" i="3"/>
  <c r="P13" i="3" s="1"/>
  <c r="J10" i="3"/>
  <c r="I14" i="3" s="1"/>
  <c r="I10" i="3"/>
  <c r="I13" i="3" s="1"/>
  <c r="BF38" i="3" l="1"/>
  <c r="J56" i="6"/>
  <c r="H54" i="6"/>
  <c r="T43" i="6"/>
  <c r="R54" i="6"/>
  <c r="J55" i="6"/>
  <c r="J57" i="6"/>
  <c r="T54" i="6"/>
  <c r="R59" i="6"/>
  <c r="S54" i="6"/>
  <c r="J58" i="6"/>
  <c r="U54" i="6"/>
  <c r="U49" i="6"/>
  <c r="U59" i="6" s="1"/>
  <c r="T49" i="6"/>
  <c r="T59" i="6" s="1"/>
  <c r="H49" i="6"/>
  <c r="H59" i="6" s="1"/>
  <c r="I49" i="6"/>
  <c r="I59" i="6" s="1"/>
  <c r="H46" i="6"/>
  <c r="H56" i="6" s="1"/>
  <c r="I46" i="6"/>
  <c r="I56" i="6" s="1"/>
  <c r="S59" i="6"/>
  <c r="G59" i="6"/>
  <c r="H47" i="6"/>
  <c r="H57" i="6" s="1"/>
  <c r="I47" i="6"/>
  <c r="I57" i="6" s="1"/>
  <c r="U48" i="6"/>
  <c r="U58" i="6" s="1"/>
  <c r="T48" i="6"/>
  <c r="T58" i="6" s="1"/>
  <c r="AY38" i="3"/>
  <c r="AY141" i="3"/>
  <c r="W222" i="3"/>
  <c r="AY10" i="2" l="1"/>
  <c r="AY9" i="2"/>
  <c r="AX10" i="2"/>
  <c r="AX9" i="2"/>
  <c r="AW10" i="2"/>
  <c r="AW9" i="2"/>
  <c r="AV10" i="2"/>
  <c r="AV9" i="2"/>
  <c r="AU10" i="2"/>
  <c r="AU9" i="2"/>
  <c r="AT10" i="2"/>
  <c r="AT9" i="2"/>
  <c r="AS10" i="2"/>
  <c r="AS9" i="2"/>
  <c r="AR10" i="2"/>
  <c r="AR9" i="2"/>
  <c r="O120" i="1"/>
  <c r="O118" i="1"/>
  <c r="N120" i="1"/>
  <c r="N118" i="1"/>
  <c r="M120" i="1"/>
  <c r="M118" i="1"/>
  <c r="L120" i="1"/>
  <c r="L118" i="1"/>
  <c r="K120" i="1"/>
  <c r="K118" i="1"/>
  <c r="O115" i="1"/>
  <c r="O113" i="1"/>
  <c r="N115" i="1"/>
  <c r="N113" i="1"/>
  <c r="M115" i="1"/>
  <c r="M113" i="1"/>
  <c r="L115" i="1"/>
  <c r="L113" i="1"/>
  <c r="K115" i="1"/>
  <c r="K113" i="1"/>
  <c r="O110" i="1"/>
  <c r="O109" i="1"/>
  <c r="O108" i="1"/>
  <c r="N110" i="1"/>
  <c r="N109" i="1"/>
  <c r="N108" i="1"/>
  <c r="M110" i="1"/>
  <c r="M109" i="1"/>
  <c r="M108" i="1"/>
  <c r="L110" i="1"/>
  <c r="L109" i="1"/>
  <c r="L108" i="1"/>
  <c r="K110" i="1"/>
  <c r="K109" i="1"/>
  <c r="K108" i="1"/>
  <c r="V120" i="1"/>
  <c r="V119" i="1"/>
  <c r="V118" i="1"/>
  <c r="U120" i="1"/>
  <c r="U119" i="1"/>
  <c r="U118" i="1"/>
  <c r="T120" i="1"/>
  <c r="T119" i="1"/>
  <c r="T118" i="1"/>
  <c r="S120" i="1"/>
  <c r="S119" i="1"/>
  <c r="S118" i="1"/>
  <c r="R120" i="1"/>
  <c r="R119" i="1"/>
  <c r="R118" i="1"/>
  <c r="V115" i="1"/>
  <c r="V114" i="1"/>
  <c r="V113" i="1"/>
  <c r="U115" i="1"/>
  <c r="U114" i="1"/>
  <c r="U113" i="1"/>
  <c r="T115" i="1"/>
  <c r="T114" i="1"/>
  <c r="T113" i="1"/>
  <c r="S115" i="1"/>
  <c r="S114" i="1"/>
  <c r="S113" i="1"/>
  <c r="R115" i="1"/>
  <c r="R114" i="1"/>
  <c r="R113" i="1"/>
  <c r="AC120" i="1"/>
  <c r="AC119" i="1"/>
  <c r="AC118" i="1"/>
  <c r="AB120" i="1"/>
  <c r="AB119" i="1"/>
  <c r="AB118" i="1"/>
  <c r="AA120" i="1"/>
  <c r="AA119" i="1"/>
  <c r="AA118" i="1"/>
  <c r="Z120" i="1"/>
  <c r="Z119" i="1"/>
  <c r="Z118" i="1"/>
  <c r="Y120" i="1"/>
  <c r="Y119" i="1"/>
  <c r="Y118" i="1"/>
  <c r="AC115" i="1"/>
  <c r="AC114" i="1"/>
  <c r="AC113" i="1"/>
  <c r="AB115" i="1"/>
  <c r="AB114" i="1"/>
  <c r="AB113" i="1"/>
  <c r="AA115" i="1"/>
  <c r="AA114" i="1"/>
  <c r="AA113" i="1"/>
  <c r="Z115" i="1"/>
  <c r="Z114" i="1"/>
  <c r="Z113" i="1"/>
  <c r="Y115" i="1"/>
  <c r="Y114" i="1"/>
  <c r="Y113" i="1"/>
  <c r="V110" i="1"/>
  <c r="V109" i="1"/>
  <c r="V108" i="1"/>
  <c r="U110" i="1"/>
  <c r="U109" i="1"/>
  <c r="U108" i="1"/>
  <c r="T110" i="1"/>
  <c r="T109" i="1"/>
  <c r="T108" i="1"/>
  <c r="S110" i="1"/>
  <c r="S109" i="1"/>
  <c r="S108" i="1"/>
  <c r="R110" i="1"/>
  <c r="R109" i="1"/>
  <c r="R108" i="1"/>
  <c r="AC110" i="1"/>
  <c r="AC109" i="1"/>
  <c r="AC108" i="1"/>
  <c r="AB110" i="1"/>
  <c r="AB109" i="1"/>
  <c r="AB108" i="1"/>
  <c r="AA110" i="1"/>
  <c r="AA109" i="1"/>
  <c r="AA108" i="1"/>
  <c r="Z110" i="1"/>
  <c r="Z109" i="1"/>
  <c r="Z108" i="1"/>
  <c r="Y110" i="1"/>
  <c r="Y109" i="1"/>
  <c r="Y108" i="1"/>
  <c r="AC105" i="1"/>
  <c r="AC104" i="1"/>
  <c r="AC103" i="1"/>
  <c r="AB105" i="1"/>
  <c r="AB104" i="1"/>
  <c r="AB103" i="1"/>
  <c r="AA105" i="1"/>
  <c r="AA104" i="1"/>
  <c r="AA103" i="1"/>
  <c r="Z105" i="1"/>
  <c r="Z104" i="1"/>
  <c r="Z103" i="1"/>
  <c r="Y105" i="1"/>
  <c r="Y104" i="1"/>
  <c r="Y103" i="1"/>
  <c r="V105" i="1"/>
  <c r="V104" i="1"/>
  <c r="V103" i="1"/>
  <c r="U105" i="1"/>
  <c r="U104" i="1"/>
  <c r="U103" i="1"/>
  <c r="T105" i="1"/>
  <c r="T104" i="1"/>
  <c r="T103" i="1"/>
  <c r="S105" i="1"/>
  <c r="S104" i="1"/>
  <c r="S103" i="1"/>
  <c r="R105" i="1"/>
  <c r="R104" i="1"/>
  <c r="R103" i="1"/>
  <c r="O105" i="1"/>
  <c r="O104" i="1"/>
  <c r="O103" i="1"/>
  <c r="N105" i="1"/>
  <c r="N104" i="1"/>
  <c r="N103" i="1"/>
  <c r="M105" i="1"/>
  <c r="M104" i="1"/>
  <c r="M103" i="1"/>
  <c r="L105" i="1"/>
  <c r="L104" i="1"/>
  <c r="L103" i="1"/>
  <c r="K105" i="1"/>
  <c r="K104" i="1"/>
  <c r="K103" i="1"/>
  <c r="AC100" i="1"/>
  <c r="AC99" i="1"/>
  <c r="AC98" i="1"/>
  <c r="AB100" i="1"/>
  <c r="AB99" i="1"/>
  <c r="AB98" i="1"/>
  <c r="AA100" i="1"/>
  <c r="AA99" i="1"/>
  <c r="AA98" i="1"/>
  <c r="Z100" i="1"/>
  <c r="Z99" i="1"/>
  <c r="Z98" i="1"/>
  <c r="Y100" i="1"/>
  <c r="Y99" i="1"/>
  <c r="Y98" i="1"/>
  <c r="V100" i="1"/>
  <c r="V99" i="1"/>
  <c r="V98" i="1"/>
  <c r="U100" i="1"/>
  <c r="U99" i="1"/>
  <c r="U98" i="1"/>
  <c r="T100" i="1"/>
  <c r="T99" i="1"/>
  <c r="T98" i="1"/>
  <c r="S100" i="1"/>
  <c r="S99" i="1"/>
  <c r="S98" i="1"/>
  <c r="R100" i="1"/>
  <c r="R99" i="1"/>
  <c r="R98" i="1"/>
  <c r="O100" i="1"/>
  <c r="O99" i="1"/>
  <c r="O98" i="1"/>
  <c r="N100" i="1"/>
  <c r="N99" i="1"/>
  <c r="N98" i="1"/>
  <c r="M100" i="1"/>
  <c r="M99" i="1"/>
  <c r="M98" i="1"/>
  <c r="L100" i="1"/>
  <c r="L99" i="1"/>
  <c r="L98" i="1"/>
  <c r="K100" i="1"/>
  <c r="K99" i="1"/>
  <c r="K98" i="1"/>
  <c r="H108" i="1"/>
  <c r="G108" i="1"/>
  <c r="F108" i="1"/>
  <c r="E108" i="1"/>
  <c r="D108" i="1"/>
  <c r="AJ120" i="1"/>
  <c r="AI120" i="1"/>
  <c r="AH120" i="1"/>
  <c r="AG120" i="1"/>
  <c r="AF120" i="1"/>
  <c r="AJ119" i="1"/>
  <c r="AI119" i="1"/>
  <c r="AH119" i="1"/>
  <c r="AG119" i="1"/>
  <c r="AF119" i="1"/>
  <c r="AJ118" i="1"/>
  <c r="AI118" i="1"/>
  <c r="AH118" i="1"/>
  <c r="AG118" i="1"/>
  <c r="AF118" i="1"/>
  <c r="AJ115" i="1"/>
  <c r="AI115" i="1"/>
  <c r="AH115" i="1"/>
  <c r="AG115" i="1"/>
  <c r="AF115" i="1"/>
  <c r="AJ114" i="1"/>
  <c r="AI114" i="1"/>
  <c r="AH114" i="1"/>
  <c r="AG114" i="1"/>
  <c r="AF114" i="1"/>
  <c r="AJ113" i="1"/>
  <c r="AI113" i="1"/>
  <c r="AH113" i="1"/>
  <c r="AG113" i="1"/>
  <c r="AF113" i="1"/>
  <c r="AJ110" i="1"/>
  <c r="AI110" i="1"/>
  <c r="AH110" i="1"/>
  <c r="AG110" i="1"/>
  <c r="AF110" i="1"/>
  <c r="AJ109" i="1"/>
  <c r="AI109" i="1"/>
  <c r="AH109" i="1"/>
  <c r="AG109" i="1"/>
  <c r="AF109" i="1"/>
  <c r="AJ108" i="1"/>
  <c r="AI108" i="1"/>
  <c r="AH108" i="1"/>
  <c r="AG108" i="1"/>
  <c r="AF108" i="1"/>
  <c r="AJ105" i="1"/>
  <c r="AI105" i="1"/>
  <c r="AH105" i="1"/>
  <c r="AG105" i="1"/>
  <c r="AF105" i="1"/>
  <c r="AJ104" i="1"/>
  <c r="AI104" i="1"/>
  <c r="AH104" i="1"/>
  <c r="AG104" i="1"/>
  <c r="AF104" i="1"/>
  <c r="AJ103" i="1"/>
  <c r="AI103" i="1"/>
  <c r="AH103" i="1"/>
  <c r="AG103" i="1"/>
  <c r="AF103" i="1"/>
  <c r="AJ100" i="1"/>
  <c r="AI100" i="1"/>
  <c r="AH100" i="1"/>
  <c r="AG100" i="1"/>
  <c r="AF100" i="1"/>
  <c r="AJ99" i="1"/>
  <c r="AI99" i="1"/>
  <c r="AH99" i="1"/>
  <c r="AG99" i="1"/>
  <c r="AF99" i="1"/>
  <c r="AJ98" i="1"/>
  <c r="AI98" i="1"/>
  <c r="AH98" i="1"/>
  <c r="AG98" i="1"/>
  <c r="AF98" i="1"/>
  <c r="AQ120" i="1"/>
  <c r="AP120" i="1"/>
  <c r="AO120" i="1"/>
  <c r="AN120" i="1"/>
  <c r="AM120" i="1"/>
  <c r="AQ119" i="1"/>
  <c r="AP119" i="1"/>
  <c r="AO119" i="1"/>
  <c r="AN119" i="1"/>
  <c r="AM119" i="1"/>
  <c r="AQ118" i="1"/>
  <c r="AP118" i="1"/>
  <c r="AO118" i="1"/>
  <c r="AN118" i="1"/>
  <c r="AM118" i="1"/>
  <c r="AQ115" i="1"/>
  <c r="AP115" i="1"/>
  <c r="AO115" i="1"/>
  <c r="AN115" i="1"/>
  <c r="AM115" i="1"/>
  <c r="AQ114" i="1"/>
  <c r="AP114" i="1"/>
  <c r="AO114" i="1"/>
  <c r="AN114" i="1"/>
  <c r="AM114" i="1"/>
  <c r="AQ113" i="1"/>
  <c r="AP113" i="1"/>
  <c r="AO113" i="1"/>
  <c r="AN113" i="1"/>
  <c r="AM113" i="1"/>
  <c r="AQ110" i="1"/>
  <c r="AP110" i="1"/>
  <c r="AO110" i="1"/>
  <c r="AN110" i="1"/>
  <c r="AM110" i="1"/>
  <c r="AQ109" i="1"/>
  <c r="AP109" i="1"/>
  <c r="AO109" i="1"/>
  <c r="AN109" i="1"/>
  <c r="AM109" i="1"/>
  <c r="AQ108" i="1"/>
  <c r="AP108" i="1"/>
  <c r="AO108" i="1"/>
  <c r="AN108" i="1"/>
  <c r="AM108" i="1"/>
  <c r="AQ105" i="1"/>
  <c r="AP105" i="1"/>
  <c r="AO105" i="1"/>
  <c r="AN105" i="1"/>
  <c r="AM105" i="1"/>
  <c r="AQ104" i="1"/>
  <c r="AP104" i="1"/>
  <c r="AO104" i="1"/>
  <c r="AN104" i="1"/>
  <c r="AM104" i="1"/>
  <c r="AQ103" i="1"/>
  <c r="AP103" i="1"/>
  <c r="AO103" i="1"/>
  <c r="AN103" i="1"/>
  <c r="AM103" i="1"/>
  <c r="AQ100" i="1"/>
  <c r="AP100" i="1"/>
  <c r="AO100" i="1"/>
  <c r="AN100" i="1"/>
  <c r="AM100" i="1"/>
  <c r="AQ99" i="1"/>
  <c r="AP99" i="1"/>
  <c r="AO99" i="1"/>
  <c r="AN99" i="1"/>
  <c r="AM99" i="1"/>
  <c r="AQ98" i="1"/>
  <c r="AP98" i="1"/>
  <c r="AO98" i="1"/>
  <c r="AN98" i="1"/>
  <c r="AM98" i="1"/>
  <c r="AX120" i="1"/>
  <c r="AW120" i="1"/>
  <c r="AV120" i="1"/>
  <c r="AU120" i="1"/>
  <c r="AT120" i="1"/>
  <c r="AX119" i="1"/>
  <c r="AW119" i="1"/>
  <c r="AV119" i="1"/>
  <c r="AU119" i="1"/>
  <c r="AT119" i="1"/>
  <c r="AX118" i="1"/>
  <c r="AW118" i="1"/>
  <c r="AV118" i="1"/>
  <c r="AU118" i="1"/>
  <c r="AT118" i="1"/>
  <c r="AX115" i="1"/>
  <c r="AW115" i="1"/>
  <c r="AV115" i="1"/>
  <c r="AU115" i="1"/>
  <c r="AT115" i="1"/>
  <c r="AX114" i="1"/>
  <c r="AW114" i="1"/>
  <c r="AV114" i="1"/>
  <c r="AU114" i="1"/>
  <c r="AT114" i="1"/>
  <c r="AX113" i="1"/>
  <c r="AW113" i="1"/>
  <c r="AV113" i="1"/>
  <c r="AU113" i="1"/>
  <c r="AT113" i="1"/>
  <c r="AX110" i="1"/>
  <c r="AW110" i="1"/>
  <c r="AV110" i="1"/>
  <c r="AU110" i="1"/>
  <c r="AT110" i="1"/>
  <c r="AX109" i="1"/>
  <c r="AW109" i="1"/>
  <c r="AV109" i="1"/>
  <c r="AU109" i="1"/>
  <c r="AT109" i="1"/>
  <c r="AX108" i="1"/>
  <c r="AW108" i="1"/>
  <c r="AV108" i="1"/>
  <c r="AU108" i="1"/>
  <c r="AT108" i="1"/>
  <c r="AX105" i="1"/>
  <c r="AW105" i="1"/>
  <c r="AV105" i="1"/>
  <c r="AU105" i="1"/>
  <c r="AT105" i="1"/>
  <c r="AX104" i="1"/>
  <c r="AW104" i="1"/>
  <c r="AV104" i="1"/>
  <c r="AU104" i="1"/>
  <c r="AT104" i="1"/>
  <c r="AX103" i="1"/>
  <c r="AW103" i="1"/>
  <c r="AV103" i="1"/>
  <c r="AU103" i="1"/>
  <c r="AT103" i="1"/>
  <c r="AX100" i="1"/>
  <c r="AW100" i="1"/>
  <c r="AV100" i="1"/>
  <c r="AU100" i="1"/>
  <c r="AT100" i="1"/>
  <c r="AX99" i="1"/>
  <c r="AW99" i="1"/>
  <c r="AV99" i="1"/>
  <c r="AU99" i="1"/>
  <c r="AT99" i="1"/>
  <c r="AX98" i="1"/>
  <c r="AW98" i="1"/>
  <c r="AV98" i="1"/>
  <c r="AU98" i="1"/>
  <c r="AT98" i="1"/>
  <c r="BE120" i="1"/>
  <c r="BD120" i="1"/>
  <c r="BC120" i="1"/>
  <c r="BB120" i="1"/>
  <c r="BA120" i="1"/>
  <c r="BE119" i="1"/>
  <c r="BD119" i="1"/>
  <c r="BC119" i="1"/>
  <c r="BB119" i="1"/>
  <c r="BA119" i="1"/>
  <c r="BE118" i="1"/>
  <c r="BD118" i="1"/>
  <c r="BC118" i="1"/>
  <c r="BB118" i="1"/>
  <c r="BA118" i="1"/>
  <c r="BE115" i="1"/>
  <c r="BD115" i="1"/>
  <c r="BC115" i="1"/>
  <c r="BB115" i="1"/>
  <c r="BA115" i="1"/>
  <c r="BE114" i="1"/>
  <c r="BD114" i="1"/>
  <c r="BC114" i="1"/>
  <c r="BB114" i="1"/>
  <c r="BA114" i="1"/>
  <c r="BE113" i="1"/>
  <c r="BD113" i="1"/>
  <c r="BC113" i="1"/>
  <c r="BB113" i="1"/>
  <c r="BA113" i="1"/>
  <c r="BE110" i="1"/>
  <c r="BD110" i="1"/>
  <c r="BC110" i="1"/>
  <c r="BB110" i="1"/>
  <c r="BA110" i="1"/>
  <c r="BE109" i="1"/>
  <c r="BD109" i="1"/>
  <c r="BC109" i="1"/>
  <c r="BB109" i="1"/>
  <c r="BA109" i="1"/>
  <c r="BE108" i="1"/>
  <c r="BD108" i="1"/>
  <c r="BC108" i="1"/>
  <c r="BB108" i="1"/>
  <c r="BA108" i="1"/>
  <c r="BE105" i="1"/>
  <c r="BD105" i="1"/>
  <c r="BC105" i="1"/>
  <c r="BB105" i="1"/>
  <c r="BA105" i="1"/>
  <c r="BE104" i="1"/>
  <c r="BD104" i="1"/>
  <c r="BC104" i="1"/>
  <c r="BB104" i="1"/>
  <c r="BA104" i="1"/>
  <c r="BE103" i="1"/>
  <c r="BD103" i="1"/>
  <c r="BC103" i="1"/>
  <c r="BB103" i="1"/>
  <c r="BA103" i="1"/>
  <c r="BE100" i="1"/>
  <c r="BD100" i="1"/>
  <c r="BC100" i="1"/>
  <c r="BB100" i="1"/>
  <c r="BA100" i="1"/>
  <c r="BE99" i="1"/>
  <c r="BD99" i="1"/>
  <c r="BC99" i="1"/>
  <c r="BB99" i="1"/>
  <c r="BA99" i="1"/>
  <c r="BE98" i="1"/>
  <c r="BD98" i="1"/>
  <c r="BC98" i="1"/>
  <c r="BB98" i="1"/>
  <c r="BA98" i="1"/>
  <c r="BE90" i="1"/>
  <c r="BD90" i="1"/>
  <c r="BC90" i="1"/>
  <c r="BB90" i="1"/>
  <c r="BA90" i="1"/>
  <c r="BE89" i="1"/>
  <c r="BD89" i="1"/>
  <c r="BC89" i="1"/>
  <c r="BB89" i="1"/>
  <c r="BA89" i="1"/>
  <c r="BE88" i="1"/>
  <c r="BD88" i="1"/>
  <c r="BC88" i="1"/>
  <c r="BB88" i="1"/>
  <c r="BA88" i="1"/>
  <c r="BE95" i="1"/>
  <c r="BD95" i="1"/>
  <c r="BC95" i="1"/>
  <c r="BB95" i="1"/>
  <c r="BA95" i="1"/>
  <c r="BE94" i="1"/>
  <c r="BD94" i="1"/>
  <c r="BC94" i="1"/>
  <c r="BB94" i="1"/>
  <c r="BA94" i="1"/>
  <c r="BE93" i="1"/>
  <c r="BD93" i="1"/>
  <c r="BC93" i="1"/>
  <c r="BB93" i="1"/>
  <c r="BA93" i="1"/>
  <c r="AJ90" i="1"/>
  <c r="AI90" i="1"/>
  <c r="AH90" i="1"/>
  <c r="AG90" i="1"/>
  <c r="AF90" i="1"/>
  <c r="AJ89" i="1"/>
  <c r="AI89" i="1"/>
  <c r="AH89" i="1"/>
  <c r="AG89" i="1"/>
  <c r="AF89" i="1"/>
  <c r="AJ88" i="1"/>
  <c r="AI88" i="1"/>
  <c r="AH88" i="1"/>
  <c r="AG88" i="1"/>
  <c r="AF88" i="1"/>
  <c r="AC90" i="1"/>
  <c r="AB90" i="1"/>
  <c r="AA90" i="1"/>
  <c r="Z90" i="1"/>
  <c r="Y90" i="1"/>
  <c r="AC89" i="1"/>
  <c r="AB89" i="1"/>
  <c r="AA89" i="1"/>
  <c r="Z89" i="1"/>
  <c r="Y89" i="1"/>
  <c r="AC88" i="1"/>
  <c r="AB88" i="1"/>
  <c r="AA88" i="1"/>
  <c r="Z88" i="1"/>
  <c r="Y88" i="1"/>
  <c r="V90" i="1"/>
  <c r="U90" i="1"/>
  <c r="T90" i="1"/>
  <c r="S90" i="1"/>
  <c r="R90" i="1"/>
  <c r="V89" i="1"/>
  <c r="U89" i="1"/>
  <c r="T89" i="1"/>
  <c r="S89" i="1"/>
  <c r="R89" i="1"/>
  <c r="V88" i="1"/>
  <c r="U88" i="1"/>
  <c r="T88" i="1"/>
  <c r="S88" i="1"/>
  <c r="R88" i="1"/>
  <c r="O90" i="1"/>
  <c r="N90" i="1"/>
  <c r="M90" i="1"/>
  <c r="L90" i="1"/>
  <c r="K90" i="1"/>
  <c r="O89" i="1"/>
  <c r="N89" i="1"/>
  <c r="M89" i="1"/>
  <c r="L89" i="1"/>
  <c r="K89" i="1"/>
  <c r="O88" i="1"/>
  <c r="N88" i="1"/>
  <c r="M88" i="1"/>
  <c r="L88" i="1"/>
  <c r="K88" i="1"/>
  <c r="G90" i="1"/>
  <c r="H88" i="1"/>
  <c r="H89" i="1"/>
  <c r="H90" i="1"/>
  <c r="G89" i="1"/>
  <c r="G88" i="1"/>
  <c r="F88" i="1"/>
  <c r="F89" i="1"/>
  <c r="F90" i="1"/>
  <c r="E90" i="1"/>
  <c r="E89" i="1"/>
  <c r="E88" i="1"/>
  <c r="D90" i="1"/>
  <c r="D89" i="1"/>
  <c r="D88" i="1"/>
  <c r="N85" i="1"/>
  <c r="BG198" i="1" l="1"/>
  <c r="BF198" i="1"/>
  <c r="AZ198" i="1"/>
  <c r="AY198" i="1"/>
  <c r="AS198" i="1"/>
  <c r="AR198" i="1"/>
  <c r="AL198" i="1"/>
  <c r="AK198" i="1"/>
  <c r="AE198" i="1"/>
  <c r="AD198" i="1"/>
  <c r="X198" i="1"/>
  <c r="W198" i="1"/>
  <c r="Q198" i="1"/>
  <c r="P198" i="1"/>
  <c r="J198" i="1"/>
  <c r="I198" i="1"/>
  <c r="BG197" i="1"/>
  <c r="BF197" i="1"/>
  <c r="AZ197" i="1"/>
  <c r="AY197" i="1"/>
  <c r="AS197" i="1"/>
  <c r="AR197" i="1"/>
  <c r="AL197" i="1"/>
  <c r="AK197" i="1"/>
  <c r="AE197" i="1"/>
  <c r="AD197" i="1"/>
  <c r="X197" i="1"/>
  <c r="W197" i="1"/>
  <c r="Q197" i="1"/>
  <c r="P197" i="1"/>
  <c r="J197" i="1"/>
  <c r="I197" i="1"/>
  <c r="BG196" i="1"/>
  <c r="BF200" i="1" s="1"/>
  <c r="AY34" i="2" s="1"/>
  <c r="BF196" i="1"/>
  <c r="BF199" i="1" s="1"/>
  <c r="AY33" i="2" s="1"/>
  <c r="AZ196" i="1"/>
  <c r="AY200" i="1" s="1"/>
  <c r="AX34" i="2" s="1"/>
  <c r="AY196" i="1"/>
  <c r="AY199" i="1" s="1"/>
  <c r="AX33" i="2" s="1"/>
  <c r="AS196" i="1"/>
  <c r="AR196" i="1"/>
  <c r="AR199" i="1" s="1"/>
  <c r="AW33" i="2" s="1"/>
  <c r="AL196" i="1"/>
  <c r="AK200" i="1" s="1"/>
  <c r="AV34" i="2" s="1"/>
  <c r="AK196" i="1"/>
  <c r="AE196" i="1"/>
  <c r="AD200" i="1" s="1"/>
  <c r="AU34" i="2" s="1"/>
  <c r="AD196" i="1"/>
  <c r="AD199" i="1" s="1"/>
  <c r="AU33" i="2" s="1"/>
  <c r="X196" i="1"/>
  <c r="W200" i="1" s="1"/>
  <c r="AT34" i="2" s="1"/>
  <c r="W196" i="1"/>
  <c r="Q196" i="1"/>
  <c r="P196" i="1"/>
  <c r="J196" i="1"/>
  <c r="I200" i="1" s="1"/>
  <c r="AR34" i="2" s="1"/>
  <c r="I196" i="1"/>
  <c r="I199" i="1" s="1"/>
  <c r="AR33" i="2" s="1"/>
  <c r="BG193" i="1"/>
  <c r="BF193" i="1"/>
  <c r="AZ193" i="1"/>
  <c r="AY193" i="1"/>
  <c r="AS193" i="1"/>
  <c r="AR193" i="1"/>
  <c r="AL193" i="1"/>
  <c r="AK193" i="1"/>
  <c r="AE193" i="1"/>
  <c r="AD193" i="1"/>
  <c r="X193" i="1"/>
  <c r="W193" i="1"/>
  <c r="Q193" i="1"/>
  <c r="P193" i="1"/>
  <c r="J193" i="1"/>
  <c r="I193" i="1"/>
  <c r="BG192" i="1"/>
  <c r="BF192" i="1"/>
  <c r="AZ192" i="1"/>
  <c r="AY192" i="1"/>
  <c r="AS192" i="1"/>
  <c r="AR192" i="1"/>
  <c r="AL192" i="1"/>
  <c r="AK192" i="1"/>
  <c r="AE192" i="1"/>
  <c r="AD192" i="1"/>
  <c r="X192" i="1"/>
  <c r="W192" i="1"/>
  <c r="Q192" i="1"/>
  <c r="P192" i="1"/>
  <c r="J192" i="1"/>
  <c r="I192" i="1"/>
  <c r="BG191" i="1"/>
  <c r="BF195" i="1" s="1"/>
  <c r="AY30" i="2" s="1"/>
  <c r="BF191" i="1"/>
  <c r="BF194" i="1" s="1"/>
  <c r="AY29" i="2" s="1"/>
  <c r="AZ191" i="1"/>
  <c r="AY195" i="1" s="1"/>
  <c r="AX30" i="2" s="1"/>
  <c r="AY191" i="1"/>
  <c r="AY194" i="1" s="1"/>
  <c r="AX29" i="2" s="1"/>
  <c r="AS191" i="1"/>
  <c r="AR195" i="1" s="1"/>
  <c r="AW30" i="2" s="1"/>
  <c r="AR191" i="1"/>
  <c r="AR194" i="1" s="1"/>
  <c r="AW29" i="2" s="1"/>
  <c r="AL191" i="1"/>
  <c r="AK191" i="1"/>
  <c r="AK194" i="1" s="1"/>
  <c r="AV29" i="2" s="1"/>
  <c r="AE191" i="1"/>
  <c r="AD195" i="1" s="1"/>
  <c r="AU30" i="2" s="1"/>
  <c r="AD191" i="1"/>
  <c r="AD194" i="1" s="1"/>
  <c r="AU29" i="2" s="1"/>
  <c r="X191" i="1"/>
  <c r="W191" i="1"/>
  <c r="Q191" i="1"/>
  <c r="P191" i="1"/>
  <c r="J191" i="1"/>
  <c r="I195" i="1" s="1"/>
  <c r="AR30" i="2" s="1"/>
  <c r="I191" i="1"/>
  <c r="I194" i="1" s="1"/>
  <c r="AR29" i="2" s="1"/>
  <c r="BG188" i="1"/>
  <c r="BF188" i="1"/>
  <c r="AZ188" i="1"/>
  <c r="AY188" i="1"/>
  <c r="AS188" i="1"/>
  <c r="AR188" i="1"/>
  <c r="AL188" i="1"/>
  <c r="AK188" i="1"/>
  <c r="AE188" i="1"/>
  <c r="AD188" i="1"/>
  <c r="X188" i="1"/>
  <c r="W188" i="1"/>
  <c r="Q188" i="1"/>
  <c r="P188" i="1"/>
  <c r="J188" i="1"/>
  <c r="I188" i="1"/>
  <c r="BG187" i="1"/>
  <c r="BF187" i="1"/>
  <c r="AZ187" i="1"/>
  <c r="AY187" i="1"/>
  <c r="AS187" i="1"/>
  <c r="AR187" i="1"/>
  <c r="AL187" i="1"/>
  <c r="AK187" i="1"/>
  <c r="AE187" i="1"/>
  <c r="AD187" i="1"/>
  <c r="X187" i="1"/>
  <c r="W187" i="1"/>
  <c r="Q187" i="1"/>
  <c r="P187" i="1"/>
  <c r="J187" i="1"/>
  <c r="I187" i="1"/>
  <c r="BG186" i="1"/>
  <c r="BF190" i="1" s="1"/>
  <c r="AY26" i="2" s="1"/>
  <c r="BF186" i="1"/>
  <c r="BF189" i="1" s="1"/>
  <c r="AY25" i="2" s="1"/>
  <c r="AZ186" i="1"/>
  <c r="AY190" i="1" s="1"/>
  <c r="AX26" i="2" s="1"/>
  <c r="AY186" i="1"/>
  <c r="AY189" i="1" s="1"/>
  <c r="AX25" i="2" s="1"/>
  <c r="AS186" i="1"/>
  <c r="AR190" i="1" s="1"/>
  <c r="AW26" i="2" s="1"/>
  <c r="AR186" i="1"/>
  <c r="AR189" i="1" s="1"/>
  <c r="AW25" i="2" s="1"/>
  <c r="AL186" i="1"/>
  <c r="AK190" i="1" s="1"/>
  <c r="AV26" i="2" s="1"/>
  <c r="AK186" i="1"/>
  <c r="AK189" i="1" s="1"/>
  <c r="AV25" i="2" s="1"/>
  <c r="AE186" i="1"/>
  <c r="AD190" i="1" s="1"/>
  <c r="AU26" i="2" s="1"/>
  <c r="AD186" i="1"/>
  <c r="AD189" i="1" s="1"/>
  <c r="AU25" i="2" s="1"/>
  <c r="X186" i="1"/>
  <c r="W190" i="1" s="1"/>
  <c r="AT26" i="2" s="1"/>
  <c r="W186" i="1"/>
  <c r="Q186" i="1"/>
  <c r="P186" i="1"/>
  <c r="J186" i="1"/>
  <c r="I190" i="1" s="1"/>
  <c r="AR26" i="2" s="1"/>
  <c r="I186" i="1"/>
  <c r="I189" i="1" s="1"/>
  <c r="AR25" i="2" s="1"/>
  <c r="BG183" i="1"/>
  <c r="BF183" i="1"/>
  <c r="AZ183" i="1"/>
  <c r="AY183" i="1"/>
  <c r="AS183" i="1"/>
  <c r="AR183" i="1"/>
  <c r="AL183" i="1"/>
  <c r="AK183" i="1"/>
  <c r="AE183" i="1"/>
  <c r="AD183" i="1"/>
  <c r="X183" i="1"/>
  <c r="W183" i="1"/>
  <c r="Q183" i="1"/>
  <c r="P183" i="1"/>
  <c r="J183" i="1"/>
  <c r="I183" i="1"/>
  <c r="BG182" i="1"/>
  <c r="BF182" i="1"/>
  <c r="AZ182" i="1"/>
  <c r="AY182" i="1"/>
  <c r="AS182" i="1"/>
  <c r="AR182" i="1"/>
  <c r="AL182" i="1"/>
  <c r="AK182" i="1"/>
  <c r="AE182" i="1"/>
  <c r="AD182" i="1"/>
  <c r="X182" i="1"/>
  <c r="W182" i="1"/>
  <c r="Q182" i="1"/>
  <c r="P182" i="1"/>
  <c r="J182" i="1"/>
  <c r="I182" i="1"/>
  <c r="BG181" i="1"/>
  <c r="BF185" i="1" s="1"/>
  <c r="AY22" i="2" s="1"/>
  <c r="BF181" i="1"/>
  <c r="BF184" i="1" s="1"/>
  <c r="AY21" i="2" s="1"/>
  <c r="AZ181" i="1"/>
  <c r="AY185" i="1" s="1"/>
  <c r="AX22" i="2" s="1"/>
  <c r="AY181" i="1"/>
  <c r="AY184" i="1" s="1"/>
  <c r="AX21" i="2" s="1"/>
  <c r="AS181" i="1"/>
  <c r="AR185" i="1" s="1"/>
  <c r="AW22" i="2" s="1"/>
  <c r="AR181" i="1"/>
  <c r="AR184" i="1" s="1"/>
  <c r="AW21" i="2" s="1"/>
  <c r="AL181" i="1"/>
  <c r="AK185" i="1" s="1"/>
  <c r="AV22" i="2" s="1"/>
  <c r="AK181" i="1"/>
  <c r="AK184" i="1" s="1"/>
  <c r="AV21" i="2" s="1"/>
  <c r="AE181" i="1"/>
  <c r="AD185" i="1" s="1"/>
  <c r="AU22" i="2" s="1"/>
  <c r="AD181" i="1"/>
  <c r="AD184" i="1" s="1"/>
  <c r="AU21" i="2" s="1"/>
  <c r="X181" i="1"/>
  <c r="W185" i="1" s="1"/>
  <c r="AT22" i="2" s="1"/>
  <c r="W181" i="1"/>
  <c r="Q181" i="1"/>
  <c r="P181" i="1"/>
  <c r="P184" i="1" s="1"/>
  <c r="AS21" i="2" s="1"/>
  <c r="J181" i="1"/>
  <c r="I185" i="1" s="1"/>
  <c r="AR22" i="2" s="1"/>
  <c r="I181" i="1"/>
  <c r="I184" i="1" s="1"/>
  <c r="AR21" i="2" s="1"/>
  <c r="BG178" i="1"/>
  <c r="BF178" i="1"/>
  <c r="AZ178" i="1"/>
  <c r="AY178" i="1"/>
  <c r="AS178" i="1"/>
  <c r="AR178" i="1"/>
  <c r="AL178" i="1"/>
  <c r="AK178" i="1"/>
  <c r="AE178" i="1"/>
  <c r="AD178" i="1"/>
  <c r="X178" i="1"/>
  <c r="W178" i="1"/>
  <c r="Q178" i="1"/>
  <c r="P178" i="1"/>
  <c r="J178" i="1"/>
  <c r="I178" i="1"/>
  <c r="BG177" i="1"/>
  <c r="BF177" i="1"/>
  <c r="AZ177" i="1"/>
  <c r="AY177" i="1"/>
  <c r="AS177" i="1"/>
  <c r="AR177" i="1"/>
  <c r="AL177" i="1"/>
  <c r="AK177" i="1"/>
  <c r="AE177" i="1"/>
  <c r="AD177" i="1"/>
  <c r="X177" i="1"/>
  <c r="W177" i="1"/>
  <c r="Q177" i="1"/>
  <c r="P177" i="1"/>
  <c r="J177" i="1"/>
  <c r="I177" i="1"/>
  <c r="BG176" i="1"/>
  <c r="BF180" i="1" s="1"/>
  <c r="AY18" i="2" s="1"/>
  <c r="BF176" i="1"/>
  <c r="BF179" i="1" s="1"/>
  <c r="AY17" i="2" s="1"/>
  <c r="AZ176" i="1"/>
  <c r="AY180" i="1" s="1"/>
  <c r="AX18" i="2" s="1"/>
  <c r="AY176" i="1"/>
  <c r="AY179" i="1" s="1"/>
  <c r="AX17" i="2" s="1"/>
  <c r="AS176" i="1"/>
  <c r="AR180" i="1" s="1"/>
  <c r="AW18" i="2" s="1"/>
  <c r="AR176" i="1"/>
  <c r="AR179" i="1" s="1"/>
  <c r="AW17" i="2" s="1"/>
  <c r="AL176" i="1"/>
  <c r="AK180" i="1" s="1"/>
  <c r="AV18" i="2" s="1"/>
  <c r="AK176" i="1"/>
  <c r="AK179" i="1" s="1"/>
  <c r="AV17" i="2" s="1"/>
  <c r="AE176" i="1"/>
  <c r="AD180" i="1" s="1"/>
  <c r="AU18" i="2" s="1"/>
  <c r="AD176" i="1"/>
  <c r="AD179" i="1" s="1"/>
  <c r="AU17" i="2" s="1"/>
  <c r="X176" i="1"/>
  <c r="W176" i="1"/>
  <c r="Q176" i="1"/>
  <c r="P176" i="1"/>
  <c r="J176" i="1"/>
  <c r="I176" i="1"/>
  <c r="BG173" i="1"/>
  <c r="BF173" i="1"/>
  <c r="AZ173" i="1"/>
  <c r="AY173" i="1"/>
  <c r="AS173" i="1"/>
  <c r="AR173" i="1"/>
  <c r="AL173" i="1"/>
  <c r="AK173" i="1"/>
  <c r="AE173" i="1"/>
  <c r="AD173" i="1"/>
  <c r="X173" i="1"/>
  <c r="W173" i="1"/>
  <c r="Q173" i="1"/>
  <c r="P173" i="1"/>
  <c r="J173" i="1"/>
  <c r="I173" i="1"/>
  <c r="BG172" i="1"/>
  <c r="BF172" i="1"/>
  <c r="AZ172" i="1"/>
  <c r="AY172" i="1"/>
  <c r="AS172" i="1"/>
  <c r="AR172" i="1"/>
  <c r="AL172" i="1"/>
  <c r="AK172" i="1"/>
  <c r="AE172" i="1"/>
  <c r="AD172" i="1"/>
  <c r="X172" i="1"/>
  <c r="W172" i="1"/>
  <c r="Q172" i="1"/>
  <c r="P172" i="1"/>
  <c r="J172" i="1"/>
  <c r="I172" i="1"/>
  <c r="BG171" i="1"/>
  <c r="BF175" i="1" s="1"/>
  <c r="AY14" i="2" s="1"/>
  <c r="BF171" i="1"/>
  <c r="BF174" i="1" s="1"/>
  <c r="AY13" i="2" s="1"/>
  <c r="AZ171" i="1"/>
  <c r="AY171" i="1"/>
  <c r="AS171" i="1"/>
  <c r="AR171" i="1"/>
  <c r="AL171" i="1"/>
  <c r="AK171" i="1"/>
  <c r="AE171" i="1"/>
  <c r="AD175" i="1" s="1"/>
  <c r="AU14" i="2" s="1"/>
  <c r="AD171" i="1"/>
  <c r="AD174" i="1" s="1"/>
  <c r="AU13" i="2" s="1"/>
  <c r="X171" i="1"/>
  <c r="W171" i="1"/>
  <c r="W174" i="1" s="1"/>
  <c r="AT13" i="2" s="1"/>
  <c r="Q171" i="1"/>
  <c r="P175" i="1" s="1"/>
  <c r="AS14" i="2" s="1"/>
  <c r="P171" i="1"/>
  <c r="P174" i="1" s="1"/>
  <c r="AS13" i="2" s="1"/>
  <c r="J171" i="1"/>
  <c r="I175" i="1" s="1"/>
  <c r="AR14" i="2" s="1"/>
  <c r="I171" i="1"/>
  <c r="I174" i="1" s="1"/>
  <c r="AR13" i="2" s="1"/>
  <c r="BG168" i="1"/>
  <c r="BF168" i="1"/>
  <c r="AZ168" i="1"/>
  <c r="AY168" i="1"/>
  <c r="AS168" i="1"/>
  <c r="AR168" i="1"/>
  <c r="AL168" i="1"/>
  <c r="AK168" i="1"/>
  <c r="AE168" i="1"/>
  <c r="AD168" i="1"/>
  <c r="X168" i="1"/>
  <c r="W168" i="1"/>
  <c r="Q168" i="1"/>
  <c r="P168" i="1"/>
  <c r="J168" i="1"/>
  <c r="I168" i="1"/>
  <c r="BG167" i="1"/>
  <c r="BF167" i="1"/>
  <c r="AZ167" i="1"/>
  <c r="AY167" i="1"/>
  <c r="AS167" i="1"/>
  <c r="AR167" i="1"/>
  <c r="AL167" i="1"/>
  <c r="AK167" i="1"/>
  <c r="AE167" i="1"/>
  <c r="AD167" i="1"/>
  <c r="X167" i="1"/>
  <c r="W167" i="1"/>
  <c r="Q167" i="1"/>
  <c r="P167" i="1"/>
  <c r="J167" i="1"/>
  <c r="I167" i="1"/>
  <c r="BG166" i="1"/>
  <c r="BF170" i="1" s="1"/>
  <c r="BF166" i="1"/>
  <c r="BF169" i="1" s="1"/>
  <c r="AZ166" i="1"/>
  <c r="AY170" i="1" s="1"/>
  <c r="AY166" i="1"/>
  <c r="AY169" i="1" s="1"/>
  <c r="AS166" i="1"/>
  <c r="AR170" i="1" s="1"/>
  <c r="AR166" i="1"/>
  <c r="AR169" i="1" s="1"/>
  <c r="AL166" i="1"/>
  <c r="AK170" i="1" s="1"/>
  <c r="AK166" i="1"/>
  <c r="AK169" i="1" s="1"/>
  <c r="AE166" i="1"/>
  <c r="AD170" i="1" s="1"/>
  <c r="AD166" i="1"/>
  <c r="X166" i="1"/>
  <c r="W170" i="1" s="1"/>
  <c r="W166" i="1"/>
  <c r="W169" i="1" s="1"/>
  <c r="Q166" i="1"/>
  <c r="P170" i="1" s="1"/>
  <c r="P166" i="1"/>
  <c r="P169" i="1" s="1"/>
  <c r="J166" i="1"/>
  <c r="I170" i="1" s="1"/>
  <c r="I166" i="1"/>
  <c r="I169" i="1" s="1"/>
  <c r="BG237" i="1"/>
  <c r="BF237" i="1"/>
  <c r="AZ237" i="1"/>
  <c r="AY237" i="1"/>
  <c r="AS237" i="1"/>
  <c r="AR237" i="1"/>
  <c r="AL237" i="1"/>
  <c r="AK237" i="1"/>
  <c r="AE237" i="1"/>
  <c r="AD237" i="1"/>
  <c r="X237" i="1"/>
  <c r="W237" i="1"/>
  <c r="Q237" i="1"/>
  <c r="P237" i="1"/>
  <c r="J237" i="1"/>
  <c r="I237" i="1"/>
  <c r="BG236" i="1"/>
  <c r="BF236" i="1"/>
  <c r="AZ236" i="1"/>
  <c r="AY236" i="1"/>
  <c r="AS236" i="1"/>
  <c r="AR236" i="1"/>
  <c r="AL236" i="1"/>
  <c r="AK236" i="1"/>
  <c r="AE236" i="1"/>
  <c r="AD236" i="1"/>
  <c r="X236" i="1"/>
  <c r="W236" i="1"/>
  <c r="Q236" i="1"/>
  <c r="P236" i="1"/>
  <c r="J236" i="1"/>
  <c r="I236" i="1"/>
  <c r="BG235" i="1"/>
  <c r="BF235" i="1"/>
  <c r="BF238" i="1" s="1"/>
  <c r="BI33" i="2" s="1"/>
  <c r="AZ235" i="1"/>
  <c r="AY235" i="1"/>
  <c r="AY238" i="1" s="1"/>
  <c r="BH33" i="2" s="1"/>
  <c r="AS235" i="1"/>
  <c r="AR235" i="1"/>
  <c r="AR238" i="1" s="1"/>
  <c r="BG33" i="2" s="1"/>
  <c r="AL235" i="1"/>
  <c r="AK239" i="1" s="1"/>
  <c r="BF34" i="2" s="1"/>
  <c r="AK235" i="1"/>
  <c r="AK238" i="1" s="1"/>
  <c r="BF33" i="2" s="1"/>
  <c r="AE235" i="1"/>
  <c r="AD239" i="1" s="1"/>
  <c r="BE34" i="2" s="1"/>
  <c r="AD235" i="1"/>
  <c r="AD238" i="1" s="1"/>
  <c r="BE33" i="2" s="1"/>
  <c r="X235" i="1"/>
  <c r="W239" i="1" s="1"/>
  <c r="BD34" i="2" s="1"/>
  <c r="W235" i="1"/>
  <c r="W238" i="1" s="1"/>
  <c r="BD33" i="2" s="1"/>
  <c r="Q235" i="1"/>
  <c r="P239" i="1" s="1"/>
  <c r="BC34" i="2" s="1"/>
  <c r="P235" i="1"/>
  <c r="P238" i="1" s="1"/>
  <c r="BC33" i="2" s="1"/>
  <c r="J235" i="1"/>
  <c r="I239" i="1" s="1"/>
  <c r="BB34" i="2" s="1"/>
  <c r="I235" i="1"/>
  <c r="I238" i="1" s="1"/>
  <c r="BB33" i="2" s="1"/>
  <c r="BG232" i="1"/>
  <c r="BF232" i="1"/>
  <c r="AZ232" i="1"/>
  <c r="AY232" i="1"/>
  <c r="AS232" i="1"/>
  <c r="AR232" i="1"/>
  <c r="AL232" i="1"/>
  <c r="AK232" i="1"/>
  <c r="AE232" i="1"/>
  <c r="AD232" i="1"/>
  <c r="X232" i="1"/>
  <c r="W232" i="1"/>
  <c r="Q232" i="1"/>
  <c r="P232" i="1"/>
  <c r="J232" i="1"/>
  <c r="I232" i="1"/>
  <c r="BG231" i="1"/>
  <c r="BF231" i="1"/>
  <c r="AZ231" i="1"/>
  <c r="AY231" i="1"/>
  <c r="AS231" i="1"/>
  <c r="AR231" i="1"/>
  <c r="AL231" i="1"/>
  <c r="AK231" i="1"/>
  <c r="AE231" i="1"/>
  <c r="AD231" i="1"/>
  <c r="X231" i="1"/>
  <c r="W231" i="1"/>
  <c r="Q231" i="1"/>
  <c r="P231" i="1"/>
  <c r="J231" i="1"/>
  <c r="I231" i="1"/>
  <c r="BG230" i="1"/>
  <c r="BF234" i="1" s="1"/>
  <c r="BI30" i="2" s="1"/>
  <c r="BF230" i="1"/>
  <c r="BF233" i="1" s="1"/>
  <c r="BI29" i="2" s="1"/>
  <c r="AZ230" i="1"/>
  <c r="AY234" i="1" s="1"/>
  <c r="BH30" i="2" s="1"/>
  <c r="AY230" i="1"/>
  <c r="AY233" i="1" s="1"/>
  <c r="BH29" i="2" s="1"/>
  <c r="AS230" i="1"/>
  <c r="AR234" i="1" s="1"/>
  <c r="BG30" i="2" s="1"/>
  <c r="AR230" i="1"/>
  <c r="AR233" i="1" s="1"/>
  <c r="BG29" i="2" s="1"/>
  <c r="AL230" i="1"/>
  <c r="AK234" i="1" s="1"/>
  <c r="BF30" i="2" s="1"/>
  <c r="AK230" i="1"/>
  <c r="AK233" i="1" s="1"/>
  <c r="BF29" i="2" s="1"/>
  <c r="AE230" i="1"/>
  <c r="AD234" i="1" s="1"/>
  <c r="BE30" i="2" s="1"/>
  <c r="AD230" i="1"/>
  <c r="AD233" i="1" s="1"/>
  <c r="BE29" i="2" s="1"/>
  <c r="X230" i="1"/>
  <c r="W234" i="1" s="1"/>
  <c r="BD30" i="2" s="1"/>
  <c r="W230" i="1"/>
  <c r="W233" i="1" s="1"/>
  <c r="BD29" i="2" s="1"/>
  <c r="Q230" i="1"/>
  <c r="P234" i="1" s="1"/>
  <c r="BC30" i="2" s="1"/>
  <c r="P230" i="1"/>
  <c r="P233" i="1" s="1"/>
  <c r="BC29" i="2" s="1"/>
  <c r="J230" i="1"/>
  <c r="I234" i="1" s="1"/>
  <c r="BB30" i="2" s="1"/>
  <c r="I230" i="1"/>
  <c r="I233" i="1" s="1"/>
  <c r="BB29" i="2" s="1"/>
  <c r="BG227" i="1"/>
  <c r="BF227" i="1"/>
  <c r="AZ227" i="1"/>
  <c r="AY227" i="1"/>
  <c r="AS227" i="1"/>
  <c r="AR227" i="1"/>
  <c r="AL227" i="1"/>
  <c r="AK227" i="1"/>
  <c r="AE227" i="1"/>
  <c r="AD227" i="1"/>
  <c r="X227" i="1"/>
  <c r="W227" i="1"/>
  <c r="Q227" i="1"/>
  <c r="P227" i="1"/>
  <c r="J227" i="1"/>
  <c r="I227" i="1"/>
  <c r="BG226" i="1"/>
  <c r="BF226" i="1"/>
  <c r="AZ226" i="1"/>
  <c r="AY226" i="1"/>
  <c r="AS226" i="1"/>
  <c r="AR226" i="1"/>
  <c r="AL226" i="1"/>
  <c r="AK226" i="1"/>
  <c r="AE226" i="1"/>
  <c r="AD226" i="1"/>
  <c r="X226" i="1"/>
  <c r="W226" i="1"/>
  <c r="Q226" i="1"/>
  <c r="P226" i="1"/>
  <c r="J226" i="1"/>
  <c r="I226" i="1"/>
  <c r="BG225" i="1"/>
  <c r="BF229" i="1" s="1"/>
  <c r="BI26" i="2" s="1"/>
  <c r="BF225" i="1"/>
  <c r="BF228" i="1" s="1"/>
  <c r="BI25" i="2" s="1"/>
  <c r="AZ225" i="1"/>
  <c r="AY229" i="1" s="1"/>
  <c r="BH26" i="2" s="1"/>
  <c r="AY225" i="1"/>
  <c r="AY228" i="1" s="1"/>
  <c r="BH25" i="2" s="1"/>
  <c r="AS225" i="1"/>
  <c r="AR229" i="1" s="1"/>
  <c r="BG26" i="2" s="1"/>
  <c r="AR225" i="1"/>
  <c r="AR228" i="1" s="1"/>
  <c r="BG25" i="2" s="1"/>
  <c r="AL225" i="1"/>
  <c r="AK229" i="1" s="1"/>
  <c r="BF26" i="2" s="1"/>
  <c r="AK225" i="1"/>
  <c r="AK228" i="1" s="1"/>
  <c r="BF25" i="2" s="1"/>
  <c r="AE225" i="1"/>
  <c r="AD229" i="1" s="1"/>
  <c r="BE26" i="2" s="1"/>
  <c r="AD225" i="1"/>
  <c r="AD228" i="1" s="1"/>
  <c r="BE25" i="2" s="1"/>
  <c r="X225" i="1"/>
  <c r="W229" i="1" s="1"/>
  <c r="BD26" i="2" s="1"/>
  <c r="W225" i="1"/>
  <c r="W228" i="1" s="1"/>
  <c r="BD25" i="2" s="1"/>
  <c r="Q225" i="1"/>
  <c r="P229" i="1" s="1"/>
  <c r="BC26" i="2" s="1"/>
  <c r="P225" i="1"/>
  <c r="P228" i="1" s="1"/>
  <c r="BC25" i="2" s="1"/>
  <c r="J225" i="1"/>
  <c r="I229" i="1" s="1"/>
  <c r="BB26" i="2" s="1"/>
  <c r="I225" i="1"/>
  <c r="I228" i="1" s="1"/>
  <c r="BB25" i="2" s="1"/>
  <c r="BG222" i="1"/>
  <c r="BF222" i="1"/>
  <c r="AZ222" i="1"/>
  <c r="AY222" i="1"/>
  <c r="AS222" i="1"/>
  <c r="AR222" i="1"/>
  <c r="AL222" i="1"/>
  <c r="AK222" i="1"/>
  <c r="AE222" i="1"/>
  <c r="AD222" i="1"/>
  <c r="X222" i="1"/>
  <c r="W222" i="1"/>
  <c r="Q222" i="1"/>
  <c r="P222" i="1"/>
  <c r="J222" i="1"/>
  <c r="I222" i="1"/>
  <c r="BG221" i="1"/>
  <c r="BF221" i="1"/>
  <c r="AZ221" i="1"/>
  <c r="AY221" i="1"/>
  <c r="AS221" i="1"/>
  <c r="AR221" i="1"/>
  <c r="AL221" i="1"/>
  <c r="AK221" i="1"/>
  <c r="AE221" i="1"/>
  <c r="AD221" i="1"/>
  <c r="X221" i="1"/>
  <c r="W221" i="1"/>
  <c r="Q221" i="1"/>
  <c r="P221" i="1"/>
  <c r="J221" i="1"/>
  <c r="I221" i="1"/>
  <c r="BG220" i="1"/>
  <c r="BF224" i="1" s="1"/>
  <c r="BI22" i="2" s="1"/>
  <c r="BF220" i="1"/>
  <c r="BF223" i="1" s="1"/>
  <c r="BI21" i="2" s="1"/>
  <c r="AZ220" i="1"/>
  <c r="AY224" i="1" s="1"/>
  <c r="BH22" i="2" s="1"/>
  <c r="AY220" i="1"/>
  <c r="AY223" i="1" s="1"/>
  <c r="BH21" i="2" s="1"/>
  <c r="AS220" i="1"/>
  <c r="AR224" i="1" s="1"/>
  <c r="BG22" i="2" s="1"/>
  <c r="AR220" i="1"/>
  <c r="AR223" i="1" s="1"/>
  <c r="BG21" i="2" s="1"/>
  <c r="AL220" i="1"/>
  <c r="AK224" i="1" s="1"/>
  <c r="BF22" i="2" s="1"/>
  <c r="AK220" i="1"/>
  <c r="AK223" i="1" s="1"/>
  <c r="BF21" i="2" s="1"/>
  <c r="AE220" i="1"/>
  <c r="AD224" i="1" s="1"/>
  <c r="BE22" i="2" s="1"/>
  <c r="AD220" i="1"/>
  <c r="AD223" i="1" s="1"/>
  <c r="BE21" i="2" s="1"/>
  <c r="X220" i="1"/>
  <c r="W224" i="1" s="1"/>
  <c r="BD22" i="2" s="1"/>
  <c r="W220" i="1"/>
  <c r="W223" i="1" s="1"/>
  <c r="BD21" i="2" s="1"/>
  <c r="Q220" i="1"/>
  <c r="P224" i="1" s="1"/>
  <c r="BC22" i="2" s="1"/>
  <c r="P220" i="1"/>
  <c r="P223" i="1" s="1"/>
  <c r="BC21" i="2" s="1"/>
  <c r="J220" i="1"/>
  <c r="I224" i="1" s="1"/>
  <c r="BB22" i="2" s="1"/>
  <c r="I220" i="1"/>
  <c r="I223" i="1" s="1"/>
  <c r="BB21" i="2" s="1"/>
  <c r="BG217" i="1"/>
  <c r="BF217" i="1"/>
  <c r="AZ217" i="1"/>
  <c r="AY217" i="1"/>
  <c r="AS217" i="1"/>
  <c r="AR217" i="1"/>
  <c r="AL217" i="1"/>
  <c r="AK217" i="1"/>
  <c r="AE217" i="1"/>
  <c r="AD217" i="1"/>
  <c r="X217" i="1"/>
  <c r="W217" i="1"/>
  <c r="Q217" i="1"/>
  <c r="P217" i="1"/>
  <c r="J217" i="1"/>
  <c r="I217" i="1"/>
  <c r="BG216" i="1"/>
  <c r="BF216" i="1"/>
  <c r="AZ216" i="1"/>
  <c r="AY216" i="1"/>
  <c r="AS216" i="1"/>
  <c r="AR216" i="1"/>
  <c r="AL216" i="1"/>
  <c r="AK216" i="1"/>
  <c r="AE216" i="1"/>
  <c r="AD216" i="1"/>
  <c r="X216" i="1"/>
  <c r="W216" i="1"/>
  <c r="Q216" i="1"/>
  <c r="P216" i="1"/>
  <c r="J216" i="1"/>
  <c r="I216" i="1"/>
  <c r="BG215" i="1"/>
  <c r="BF219" i="1" s="1"/>
  <c r="BI18" i="2" s="1"/>
  <c r="BF215" i="1"/>
  <c r="BF218" i="1" s="1"/>
  <c r="BI17" i="2" s="1"/>
  <c r="AZ215" i="1"/>
  <c r="AY219" i="1" s="1"/>
  <c r="BH18" i="2" s="1"/>
  <c r="AY215" i="1"/>
  <c r="AY218" i="1" s="1"/>
  <c r="BH17" i="2" s="1"/>
  <c r="AS215" i="1"/>
  <c r="AR219" i="1" s="1"/>
  <c r="BG18" i="2" s="1"/>
  <c r="AR215" i="1"/>
  <c r="AR218" i="1" s="1"/>
  <c r="BG17" i="2" s="1"/>
  <c r="AL215" i="1"/>
  <c r="AK219" i="1" s="1"/>
  <c r="BF18" i="2" s="1"/>
  <c r="AK215" i="1"/>
  <c r="AK218" i="1" s="1"/>
  <c r="BF17" i="2" s="1"/>
  <c r="AE215" i="1"/>
  <c r="AD219" i="1" s="1"/>
  <c r="BE18" i="2" s="1"/>
  <c r="AD215" i="1"/>
  <c r="AD218" i="1" s="1"/>
  <c r="BE17" i="2" s="1"/>
  <c r="X215" i="1"/>
  <c r="W219" i="1" s="1"/>
  <c r="BD18" i="2" s="1"/>
  <c r="W215" i="1"/>
  <c r="W218" i="1" s="1"/>
  <c r="BD17" i="2" s="1"/>
  <c r="Q215" i="1"/>
  <c r="P219" i="1" s="1"/>
  <c r="BC18" i="2" s="1"/>
  <c r="P215" i="1"/>
  <c r="P218" i="1" s="1"/>
  <c r="BC17" i="2" s="1"/>
  <c r="J215" i="1"/>
  <c r="I219" i="1" s="1"/>
  <c r="BB18" i="2" s="1"/>
  <c r="I215" i="1"/>
  <c r="I218" i="1" s="1"/>
  <c r="BB17" i="2" s="1"/>
  <c r="BG212" i="1"/>
  <c r="BF212" i="1"/>
  <c r="AZ212" i="1"/>
  <c r="AY212" i="1"/>
  <c r="AS212" i="1"/>
  <c r="AR212" i="1"/>
  <c r="AL212" i="1"/>
  <c r="AK212" i="1"/>
  <c r="AE212" i="1"/>
  <c r="AD212" i="1"/>
  <c r="X212" i="1"/>
  <c r="W212" i="1"/>
  <c r="Q212" i="1"/>
  <c r="P212" i="1"/>
  <c r="J212" i="1"/>
  <c r="I212" i="1"/>
  <c r="BG211" i="1"/>
  <c r="BF211" i="1"/>
  <c r="AZ211" i="1"/>
  <c r="AY211" i="1"/>
  <c r="AS211" i="1"/>
  <c r="AR211" i="1"/>
  <c r="AL211" i="1"/>
  <c r="AK211" i="1"/>
  <c r="AE211" i="1"/>
  <c r="AD211" i="1"/>
  <c r="X211" i="1"/>
  <c r="W211" i="1"/>
  <c r="Q211" i="1"/>
  <c r="P211" i="1"/>
  <c r="J211" i="1"/>
  <c r="I211" i="1"/>
  <c r="BG210" i="1"/>
  <c r="BF214" i="1" s="1"/>
  <c r="BI14" i="2" s="1"/>
  <c r="BF210" i="1"/>
  <c r="BF213" i="1" s="1"/>
  <c r="BI13" i="2" s="1"/>
  <c r="AZ210" i="1"/>
  <c r="AY214" i="1" s="1"/>
  <c r="BH14" i="2" s="1"/>
  <c r="AY210" i="1"/>
  <c r="AY213" i="1" s="1"/>
  <c r="BH13" i="2" s="1"/>
  <c r="AS210" i="1"/>
  <c r="AR214" i="1" s="1"/>
  <c r="BG14" i="2" s="1"/>
  <c r="AR210" i="1"/>
  <c r="AR213" i="1" s="1"/>
  <c r="BG13" i="2" s="1"/>
  <c r="AL210" i="1"/>
  <c r="AK214" i="1" s="1"/>
  <c r="BF14" i="2" s="1"/>
  <c r="AK210" i="1"/>
  <c r="AK213" i="1" s="1"/>
  <c r="BF13" i="2" s="1"/>
  <c r="AE210" i="1"/>
  <c r="AD214" i="1" s="1"/>
  <c r="BE14" i="2" s="1"/>
  <c r="AD210" i="1"/>
  <c r="AD213" i="1" s="1"/>
  <c r="BE13" i="2" s="1"/>
  <c r="X210" i="1"/>
  <c r="W214" i="1" s="1"/>
  <c r="BD14" i="2" s="1"/>
  <c r="W210" i="1"/>
  <c r="W213" i="1" s="1"/>
  <c r="BD13" i="2" s="1"/>
  <c r="Q210" i="1"/>
  <c r="P214" i="1" s="1"/>
  <c r="BC14" i="2" s="1"/>
  <c r="P210" i="1"/>
  <c r="P213" i="1" s="1"/>
  <c r="BC13" i="2" s="1"/>
  <c r="J210" i="1"/>
  <c r="I214" i="1" s="1"/>
  <c r="BB14" i="2" s="1"/>
  <c r="I210" i="1"/>
  <c r="I213" i="1" s="1"/>
  <c r="BB13" i="2" s="1"/>
  <c r="BG207" i="1"/>
  <c r="BF207" i="1"/>
  <c r="AZ207" i="1"/>
  <c r="AY207" i="1"/>
  <c r="AS207" i="1"/>
  <c r="AR207" i="1"/>
  <c r="AL207" i="1"/>
  <c r="AK207" i="1"/>
  <c r="AE207" i="1"/>
  <c r="AD207" i="1"/>
  <c r="X207" i="1"/>
  <c r="W207" i="1"/>
  <c r="Q207" i="1"/>
  <c r="P207" i="1"/>
  <c r="J207" i="1"/>
  <c r="I207" i="1"/>
  <c r="BG206" i="1"/>
  <c r="BF206" i="1"/>
  <c r="AZ206" i="1"/>
  <c r="AY206" i="1"/>
  <c r="AS206" i="1"/>
  <c r="AR206" i="1"/>
  <c r="AL206" i="1"/>
  <c r="AK206" i="1"/>
  <c r="AE206" i="1"/>
  <c r="AD206" i="1"/>
  <c r="X206" i="1"/>
  <c r="W206" i="1"/>
  <c r="Q206" i="1"/>
  <c r="P206" i="1"/>
  <c r="J206" i="1"/>
  <c r="I206" i="1"/>
  <c r="BG205" i="1"/>
  <c r="BF209" i="1" s="1"/>
  <c r="BI10" i="2" s="1"/>
  <c r="BF205" i="1"/>
  <c r="BF208" i="1" s="1"/>
  <c r="BI9" i="2" s="1"/>
  <c r="AZ205" i="1"/>
  <c r="AY209" i="1" s="1"/>
  <c r="BH10" i="2" s="1"/>
  <c r="AY205" i="1"/>
  <c r="AY208" i="1" s="1"/>
  <c r="BH9" i="2" s="1"/>
  <c r="AS205" i="1"/>
  <c r="AR209" i="1" s="1"/>
  <c r="BG10" i="2" s="1"/>
  <c r="AR205" i="1"/>
  <c r="AR208" i="1" s="1"/>
  <c r="BG9" i="2" s="1"/>
  <c r="AL205" i="1"/>
  <c r="AK209" i="1" s="1"/>
  <c r="BF10" i="2" s="1"/>
  <c r="AK205" i="1"/>
  <c r="AK208" i="1" s="1"/>
  <c r="BF9" i="2" s="1"/>
  <c r="AE205" i="1"/>
  <c r="AD209" i="1" s="1"/>
  <c r="BE10" i="2" s="1"/>
  <c r="AD205" i="1"/>
  <c r="AD208" i="1" s="1"/>
  <c r="BE9" i="2" s="1"/>
  <c r="X205" i="1"/>
  <c r="W209" i="1" s="1"/>
  <c r="BD10" i="2" s="1"/>
  <c r="W205" i="1"/>
  <c r="W208" i="1" s="1"/>
  <c r="BD9" i="2" s="1"/>
  <c r="Q205" i="1"/>
  <c r="P209" i="1" s="1"/>
  <c r="BC10" i="2" s="1"/>
  <c r="P205" i="1"/>
  <c r="P208" i="1" s="1"/>
  <c r="BC9" i="2" s="1"/>
  <c r="J205" i="1"/>
  <c r="I209" i="1" s="1"/>
  <c r="BB10" i="2" s="1"/>
  <c r="I205" i="1"/>
  <c r="I208" i="1" s="1"/>
  <c r="BB9" i="2" s="1"/>
  <c r="BG159" i="1"/>
  <c r="BF159" i="1"/>
  <c r="AZ159" i="1"/>
  <c r="AY159" i="1"/>
  <c r="AS159" i="1"/>
  <c r="AR159" i="1"/>
  <c r="AL159" i="1"/>
  <c r="AK159" i="1"/>
  <c r="AE159" i="1"/>
  <c r="AD159" i="1"/>
  <c r="X159" i="1"/>
  <c r="W159" i="1"/>
  <c r="Q159" i="1"/>
  <c r="P159" i="1"/>
  <c r="J159" i="1"/>
  <c r="I159" i="1"/>
  <c r="BG158" i="1"/>
  <c r="BF158" i="1"/>
  <c r="AZ158" i="1"/>
  <c r="AY158" i="1"/>
  <c r="AS158" i="1"/>
  <c r="AR158" i="1"/>
  <c r="AL158" i="1"/>
  <c r="AK158" i="1"/>
  <c r="AE158" i="1"/>
  <c r="AD158" i="1"/>
  <c r="X158" i="1"/>
  <c r="W158" i="1"/>
  <c r="Q158" i="1"/>
  <c r="P158" i="1"/>
  <c r="J158" i="1"/>
  <c r="I158" i="1"/>
  <c r="BG157" i="1"/>
  <c r="BF161" i="1" s="1"/>
  <c r="AO34" i="2" s="1"/>
  <c r="BF157" i="1"/>
  <c r="BF160" i="1" s="1"/>
  <c r="AO33" i="2" s="1"/>
  <c r="AZ157" i="1"/>
  <c r="AY161" i="1" s="1"/>
  <c r="AN34" i="2" s="1"/>
  <c r="AY157" i="1"/>
  <c r="AS157" i="1"/>
  <c r="AR157" i="1"/>
  <c r="AR160" i="1" s="1"/>
  <c r="AM33" i="2" s="1"/>
  <c r="AL157" i="1"/>
  <c r="AK161" i="1" s="1"/>
  <c r="AL34" i="2" s="1"/>
  <c r="AK157" i="1"/>
  <c r="AK160" i="1" s="1"/>
  <c r="AL33" i="2" s="1"/>
  <c r="AE157" i="1"/>
  <c r="AD157" i="1"/>
  <c r="X157" i="1"/>
  <c r="W157" i="1"/>
  <c r="Q157" i="1"/>
  <c r="P161" i="1" s="1"/>
  <c r="AI34" i="2" s="1"/>
  <c r="P157" i="1"/>
  <c r="P160" i="1" s="1"/>
  <c r="AI33" i="2" s="1"/>
  <c r="J157" i="1"/>
  <c r="I161" i="1" s="1"/>
  <c r="AH34" i="2" s="1"/>
  <c r="I157" i="1"/>
  <c r="I160" i="1" s="1"/>
  <c r="AH33" i="2" s="1"/>
  <c r="BG154" i="1"/>
  <c r="BF154" i="1"/>
  <c r="AZ154" i="1"/>
  <c r="AY154" i="1"/>
  <c r="AS154" i="1"/>
  <c r="AR154" i="1"/>
  <c r="AL154" i="1"/>
  <c r="AK154" i="1"/>
  <c r="AE154" i="1"/>
  <c r="AD154" i="1"/>
  <c r="X154" i="1"/>
  <c r="W154" i="1"/>
  <c r="Q154" i="1"/>
  <c r="P154" i="1"/>
  <c r="J154" i="1"/>
  <c r="I154" i="1"/>
  <c r="BG153" i="1"/>
  <c r="BF153" i="1"/>
  <c r="AZ153" i="1"/>
  <c r="AY153" i="1"/>
  <c r="AS153" i="1"/>
  <c r="AR153" i="1"/>
  <c r="AL153" i="1"/>
  <c r="AK153" i="1"/>
  <c r="AE153" i="1"/>
  <c r="AD153" i="1"/>
  <c r="X153" i="1"/>
  <c r="W153" i="1"/>
  <c r="Q153" i="1"/>
  <c r="P153" i="1"/>
  <c r="J153" i="1"/>
  <c r="I153" i="1"/>
  <c r="BG152" i="1"/>
  <c r="BF156" i="1" s="1"/>
  <c r="AO30" i="2" s="1"/>
  <c r="BF152" i="1"/>
  <c r="BF155" i="1" s="1"/>
  <c r="AO29" i="2" s="1"/>
  <c r="AZ152" i="1"/>
  <c r="AY156" i="1" s="1"/>
  <c r="AN30" i="2" s="1"/>
  <c r="AY152" i="1"/>
  <c r="AY155" i="1" s="1"/>
  <c r="AN29" i="2" s="1"/>
  <c r="AS152" i="1"/>
  <c r="AR152" i="1"/>
  <c r="AR155" i="1" s="1"/>
  <c r="AM29" i="2" s="1"/>
  <c r="AL152" i="1"/>
  <c r="AK156" i="1" s="1"/>
  <c r="AL30" i="2" s="1"/>
  <c r="AK152" i="1"/>
  <c r="AK155" i="1" s="1"/>
  <c r="AL29" i="2" s="1"/>
  <c r="AE152" i="1"/>
  <c r="AD152" i="1"/>
  <c r="X152" i="1"/>
  <c r="W152" i="1"/>
  <c r="Q152" i="1"/>
  <c r="P156" i="1" s="1"/>
  <c r="AI30" i="2" s="1"/>
  <c r="P152" i="1"/>
  <c r="J152" i="1"/>
  <c r="I156" i="1" s="1"/>
  <c r="AH30" i="2" s="1"/>
  <c r="I152" i="1"/>
  <c r="I155" i="1" s="1"/>
  <c r="AH29" i="2" s="1"/>
  <c r="BG149" i="1"/>
  <c r="BF149" i="1"/>
  <c r="AZ149" i="1"/>
  <c r="AY149" i="1"/>
  <c r="AS149" i="1"/>
  <c r="AR149" i="1"/>
  <c r="AL149" i="1"/>
  <c r="AK149" i="1"/>
  <c r="AE149" i="1"/>
  <c r="AD149" i="1"/>
  <c r="X149" i="1"/>
  <c r="W149" i="1"/>
  <c r="Q149" i="1"/>
  <c r="P149" i="1"/>
  <c r="J149" i="1"/>
  <c r="I149" i="1"/>
  <c r="BG148" i="1"/>
  <c r="BF148" i="1"/>
  <c r="AZ148" i="1"/>
  <c r="AY148" i="1"/>
  <c r="AS148" i="1"/>
  <c r="AR148" i="1"/>
  <c r="AL148" i="1"/>
  <c r="AK148" i="1"/>
  <c r="AE148" i="1"/>
  <c r="AD148" i="1"/>
  <c r="X148" i="1"/>
  <c r="W148" i="1"/>
  <c r="Q148" i="1"/>
  <c r="P148" i="1"/>
  <c r="J148" i="1"/>
  <c r="I148" i="1"/>
  <c r="BG147" i="1"/>
  <c r="BF151" i="1" s="1"/>
  <c r="AO26" i="2" s="1"/>
  <c r="BF147" i="1"/>
  <c r="BF150" i="1" s="1"/>
  <c r="AO25" i="2" s="1"/>
  <c r="AZ147" i="1"/>
  <c r="AY151" i="1" s="1"/>
  <c r="AN26" i="2" s="1"/>
  <c r="AY147" i="1"/>
  <c r="AY150" i="1" s="1"/>
  <c r="AN25" i="2" s="1"/>
  <c r="AS147" i="1"/>
  <c r="AR151" i="1" s="1"/>
  <c r="AM26" i="2" s="1"/>
  <c r="AR147" i="1"/>
  <c r="AR150" i="1" s="1"/>
  <c r="AM25" i="2" s="1"/>
  <c r="AL147" i="1"/>
  <c r="AK151" i="1" s="1"/>
  <c r="AL26" i="2" s="1"/>
  <c r="AK147" i="1"/>
  <c r="AK150" i="1" s="1"/>
  <c r="AL25" i="2" s="1"/>
  <c r="AE147" i="1"/>
  <c r="AD147" i="1"/>
  <c r="X147" i="1"/>
  <c r="W147" i="1"/>
  <c r="Q147" i="1"/>
  <c r="P151" i="1" s="1"/>
  <c r="AI26" i="2" s="1"/>
  <c r="P147" i="1"/>
  <c r="P150" i="1" s="1"/>
  <c r="AI25" i="2" s="1"/>
  <c r="J147" i="1"/>
  <c r="I151" i="1" s="1"/>
  <c r="AH26" i="2" s="1"/>
  <c r="I147" i="1"/>
  <c r="I150" i="1" s="1"/>
  <c r="AH25" i="2" s="1"/>
  <c r="BG144" i="1"/>
  <c r="BF144" i="1"/>
  <c r="AZ144" i="1"/>
  <c r="AY144" i="1"/>
  <c r="AS144" i="1"/>
  <c r="AR144" i="1"/>
  <c r="AL144" i="1"/>
  <c r="AK144" i="1"/>
  <c r="AE144" i="1"/>
  <c r="AD144" i="1"/>
  <c r="X144" i="1"/>
  <c r="W144" i="1"/>
  <c r="Q144" i="1"/>
  <c r="P144" i="1"/>
  <c r="J144" i="1"/>
  <c r="I144" i="1"/>
  <c r="BG143" i="1"/>
  <c r="BF143" i="1"/>
  <c r="AZ143" i="1"/>
  <c r="AY143" i="1"/>
  <c r="AS143" i="1"/>
  <c r="AR143" i="1"/>
  <c r="AL143" i="1"/>
  <c r="AK143" i="1"/>
  <c r="AE143" i="1"/>
  <c r="AD143" i="1"/>
  <c r="X143" i="1"/>
  <c r="W143" i="1"/>
  <c r="Q143" i="1"/>
  <c r="P143" i="1"/>
  <c r="J143" i="1"/>
  <c r="I143" i="1"/>
  <c r="BG142" i="1"/>
  <c r="BF142" i="1"/>
  <c r="BF145" i="1" s="1"/>
  <c r="AO21" i="2" s="1"/>
  <c r="AZ142" i="1"/>
  <c r="AY146" i="1" s="1"/>
  <c r="AN22" i="2" s="1"/>
  <c r="AY142" i="1"/>
  <c r="AY145" i="1" s="1"/>
  <c r="AN21" i="2" s="1"/>
  <c r="AS142" i="1"/>
  <c r="AR146" i="1" s="1"/>
  <c r="AM22" i="2" s="1"/>
  <c r="AR142" i="1"/>
  <c r="AL142" i="1"/>
  <c r="AK142" i="1"/>
  <c r="AE142" i="1"/>
  <c r="AD142" i="1"/>
  <c r="X142" i="1"/>
  <c r="W142" i="1"/>
  <c r="Q142" i="1"/>
  <c r="P142" i="1"/>
  <c r="P145" i="1" s="1"/>
  <c r="AI21" i="2" s="1"/>
  <c r="J142" i="1"/>
  <c r="I146" i="1" s="1"/>
  <c r="AH22" i="2" s="1"/>
  <c r="I142" i="1"/>
  <c r="I145" i="1" s="1"/>
  <c r="AH21" i="2" s="1"/>
  <c r="BG139" i="1"/>
  <c r="BF139" i="1"/>
  <c r="AZ139" i="1"/>
  <c r="AY139" i="1"/>
  <c r="AS139" i="1"/>
  <c r="AR139" i="1"/>
  <c r="AL139" i="1"/>
  <c r="AK139" i="1"/>
  <c r="AE139" i="1"/>
  <c r="AD139" i="1"/>
  <c r="X139" i="1"/>
  <c r="W139" i="1"/>
  <c r="Q139" i="1"/>
  <c r="P139" i="1"/>
  <c r="J139" i="1"/>
  <c r="I139" i="1"/>
  <c r="BG138" i="1"/>
  <c r="BF138" i="1"/>
  <c r="AZ138" i="1"/>
  <c r="AY138" i="1"/>
  <c r="AS138" i="1"/>
  <c r="AR138" i="1"/>
  <c r="AL138" i="1"/>
  <c r="AK138" i="1"/>
  <c r="AE138" i="1"/>
  <c r="AD138" i="1"/>
  <c r="X138" i="1"/>
  <c r="W138" i="1"/>
  <c r="Q138" i="1"/>
  <c r="P138" i="1"/>
  <c r="J138" i="1"/>
  <c r="I138" i="1"/>
  <c r="BG137" i="1"/>
  <c r="BF141" i="1" s="1"/>
  <c r="AO18" i="2" s="1"/>
  <c r="BF137" i="1"/>
  <c r="BF140" i="1" s="1"/>
  <c r="AO17" i="2" s="1"/>
  <c r="AZ137" i="1"/>
  <c r="AY137" i="1"/>
  <c r="AY140" i="1" s="1"/>
  <c r="AN17" i="2" s="1"/>
  <c r="AS137" i="1"/>
  <c r="AR141" i="1" s="1"/>
  <c r="AM18" i="2" s="1"/>
  <c r="AR137" i="1"/>
  <c r="AL137" i="1"/>
  <c r="AK137" i="1"/>
  <c r="AE137" i="1"/>
  <c r="AD137" i="1"/>
  <c r="X137" i="1"/>
  <c r="W137" i="1"/>
  <c r="Q137" i="1"/>
  <c r="P137" i="1"/>
  <c r="P140" i="1" s="1"/>
  <c r="AI17" i="2" s="1"/>
  <c r="J137" i="1"/>
  <c r="I141" i="1" s="1"/>
  <c r="AH18" i="2" s="1"/>
  <c r="I137" i="1"/>
  <c r="I140" i="1" s="1"/>
  <c r="AH17" i="2" s="1"/>
  <c r="BG134" i="1"/>
  <c r="BF134" i="1"/>
  <c r="AZ134" i="1"/>
  <c r="AY134" i="1"/>
  <c r="AS134" i="1"/>
  <c r="AR134" i="1"/>
  <c r="AL134" i="1"/>
  <c r="AK134" i="1"/>
  <c r="AE134" i="1"/>
  <c r="AD134" i="1"/>
  <c r="X134" i="1"/>
  <c r="W134" i="1"/>
  <c r="Q134" i="1"/>
  <c r="P134" i="1"/>
  <c r="J134" i="1"/>
  <c r="I134" i="1"/>
  <c r="BG133" i="1"/>
  <c r="BF133" i="1"/>
  <c r="AZ133" i="1"/>
  <c r="AY133" i="1"/>
  <c r="AS133" i="1"/>
  <c r="AR133" i="1"/>
  <c r="AL133" i="1"/>
  <c r="AK133" i="1"/>
  <c r="AE133" i="1"/>
  <c r="AD133" i="1"/>
  <c r="X133" i="1"/>
  <c r="W133" i="1"/>
  <c r="Q133" i="1"/>
  <c r="P133" i="1"/>
  <c r="J133" i="1"/>
  <c r="I133" i="1"/>
  <c r="BG132" i="1"/>
  <c r="BF132" i="1"/>
  <c r="AZ132" i="1"/>
  <c r="AY132" i="1"/>
  <c r="AS132" i="1"/>
  <c r="AR136" i="1" s="1"/>
  <c r="AM14" i="2" s="1"/>
  <c r="AR132" i="1"/>
  <c r="AL132" i="1"/>
  <c r="AK132" i="1"/>
  <c r="AE132" i="1"/>
  <c r="AD136" i="1" s="1"/>
  <c r="AK14" i="2" s="1"/>
  <c r="AD132" i="1"/>
  <c r="AD135" i="1" s="1"/>
  <c r="AK13" i="2" s="1"/>
  <c r="X132" i="1"/>
  <c r="W136" i="1" s="1"/>
  <c r="AJ14" i="2" s="1"/>
  <c r="W132" i="1"/>
  <c r="W135" i="1" s="1"/>
  <c r="AJ13" i="2" s="1"/>
  <c r="Q132" i="1"/>
  <c r="P136" i="1" s="1"/>
  <c r="AI14" i="2" s="1"/>
  <c r="P132" i="1"/>
  <c r="P135" i="1" s="1"/>
  <c r="AI13" i="2" s="1"/>
  <c r="J132" i="1"/>
  <c r="I136" i="1" s="1"/>
  <c r="AH14" i="2" s="1"/>
  <c r="I132" i="1"/>
  <c r="I135" i="1" s="1"/>
  <c r="AH13" i="2" s="1"/>
  <c r="BG129" i="1"/>
  <c r="BF129" i="1"/>
  <c r="AZ129" i="1"/>
  <c r="AY129" i="1"/>
  <c r="AS129" i="1"/>
  <c r="AR129" i="1"/>
  <c r="AL129" i="1"/>
  <c r="AK129" i="1"/>
  <c r="AE129" i="1"/>
  <c r="AD129" i="1"/>
  <c r="X129" i="1"/>
  <c r="W129" i="1"/>
  <c r="Q129" i="1"/>
  <c r="P129" i="1"/>
  <c r="J129" i="1"/>
  <c r="I129" i="1"/>
  <c r="BG128" i="1"/>
  <c r="BF128" i="1"/>
  <c r="AZ128" i="1"/>
  <c r="AY128" i="1"/>
  <c r="AS128" i="1"/>
  <c r="AR128" i="1"/>
  <c r="AL128" i="1"/>
  <c r="AK128" i="1"/>
  <c r="AE128" i="1"/>
  <c r="AD128" i="1"/>
  <c r="X128" i="1"/>
  <c r="W128" i="1"/>
  <c r="Q128" i="1"/>
  <c r="P128" i="1"/>
  <c r="J128" i="1"/>
  <c r="I128" i="1"/>
  <c r="BG127" i="1"/>
  <c r="BF131" i="1" s="1"/>
  <c r="AO10" i="2" s="1"/>
  <c r="BF127" i="1"/>
  <c r="BF130" i="1" s="1"/>
  <c r="AO9" i="2" s="1"/>
  <c r="AZ127" i="1"/>
  <c r="AY131" i="1" s="1"/>
  <c r="AN10" i="2" s="1"/>
  <c r="AY127" i="1"/>
  <c r="AY130" i="1" s="1"/>
  <c r="AN9" i="2" s="1"/>
  <c r="AS127" i="1"/>
  <c r="AR131" i="1" s="1"/>
  <c r="AM10" i="2" s="1"/>
  <c r="AR127" i="1"/>
  <c r="AR130" i="1" s="1"/>
  <c r="AM9" i="2" s="1"/>
  <c r="AL127" i="1"/>
  <c r="AK131" i="1" s="1"/>
  <c r="AL10" i="2" s="1"/>
  <c r="AK127" i="1"/>
  <c r="AK130" i="1" s="1"/>
  <c r="AL9" i="2" s="1"/>
  <c r="AE127" i="1"/>
  <c r="AD131" i="1" s="1"/>
  <c r="AK10" i="2" s="1"/>
  <c r="AD127" i="1"/>
  <c r="AD130" i="1" s="1"/>
  <c r="AK9" i="2" s="1"/>
  <c r="X127" i="1"/>
  <c r="W127" i="1"/>
  <c r="W130" i="1" s="1"/>
  <c r="AJ9" i="2" s="1"/>
  <c r="Q127" i="1"/>
  <c r="P131" i="1" s="1"/>
  <c r="AI10" i="2" s="1"/>
  <c r="P127" i="1"/>
  <c r="J127" i="1"/>
  <c r="I131" i="1" s="1"/>
  <c r="AH10" i="2" s="1"/>
  <c r="I127" i="1"/>
  <c r="I130" i="1" s="1"/>
  <c r="AH9" i="2" s="1"/>
  <c r="BG120" i="1"/>
  <c r="BF120" i="1"/>
  <c r="AZ120" i="1"/>
  <c r="AY120" i="1"/>
  <c r="AS120" i="1"/>
  <c r="AR120" i="1"/>
  <c r="AL120" i="1"/>
  <c r="AK120" i="1"/>
  <c r="AE120" i="1"/>
  <c r="AD120" i="1"/>
  <c r="X120" i="1"/>
  <c r="W120" i="1"/>
  <c r="Q120" i="1"/>
  <c r="P120" i="1"/>
  <c r="J120" i="1"/>
  <c r="I120" i="1"/>
  <c r="BG119" i="1"/>
  <c r="BF119" i="1"/>
  <c r="AZ119" i="1"/>
  <c r="AY119" i="1"/>
  <c r="AS119" i="1"/>
  <c r="AR119" i="1"/>
  <c r="AL119" i="1"/>
  <c r="AK119" i="1"/>
  <c r="AE119" i="1"/>
  <c r="AD119" i="1"/>
  <c r="X119" i="1"/>
  <c r="W119" i="1"/>
  <c r="Q119" i="1"/>
  <c r="P119" i="1"/>
  <c r="J119" i="1"/>
  <c r="I119" i="1"/>
  <c r="BG118" i="1"/>
  <c r="BF122" i="1" s="1"/>
  <c r="AE34" i="2" s="1"/>
  <c r="BF118" i="1"/>
  <c r="BF121" i="1" s="1"/>
  <c r="AE33" i="2" s="1"/>
  <c r="AZ118" i="1"/>
  <c r="AY122" i="1" s="1"/>
  <c r="AD34" i="2" s="1"/>
  <c r="AY118" i="1"/>
  <c r="AY121" i="1" s="1"/>
  <c r="AD33" i="2" s="1"/>
  <c r="AS118" i="1"/>
  <c r="AR122" i="1" s="1"/>
  <c r="AC34" i="2" s="1"/>
  <c r="AR118" i="1"/>
  <c r="AR121" i="1" s="1"/>
  <c r="AC33" i="2" s="1"/>
  <c r="AL118" i="1"/>
  <c r="AK122" i="1" s="1"/>
  <c r="AB34" i="2" s="1"/>
  <c r="AK118" i="1"/>
  <c r="AE118" i="1"/>
  <c r="AD118" i="1"/>
  <c r="X118" i="1"/>
  <c r="W118" i="1"/>
  <c r="Q118" i="1"/>
  <c r="P122" i="1" s="1"/>
  <c r="Y34" i="2" s="1"/>
  <c r="P118" i="1"/>
  <c r="P121" i="1" s="1"/>
  <c r="Y33" i="2" s="1"/>
  <c r="J118" i="1"/>
  <c r="I122" i="1" s="1"/>
  <c r="X34" i="2" s="1"/>
  <c r="I118" i="1"/>
  <c r="I121" i="1" s="1"/>
  <c r="X33" i="2" s="1"/>
  <c r="BG115" i="1"/>
  <c r="BF115" i="1"/>
  <c r="AZ115" i="1"/>
  <c r="AY115" i="1"/>
  <c r="AS115" i="1"/>
  <c r="AR115" i="1"/>
  <c r="AL115" i="1"/>
  <c r="AK115" i="1"/>
  <c r="AE115" i="1"/>
  <c r="AD115" i="1"/>
  <c r="X115" i="1"/>
  <c r="W115" i="1"/>
  <c r="Q115" i="1"/>
  <c r="P115" i="1"/>
  <c r="J115" i="1"/>
  <c r="I115" i="1"/>
  <c r="BG114" i="1"/>
  <c r="BF114" i="1"/>
  <c r="AZ114" i="1"/>
  <c r="AY114" i="1"/>
  <c r="AS114" i="1"/>
  <c r="AR114" i="1"/>
  <c r="AL114" i="1"/>
  <c r="AK114" i="1"/>
  <c r="AE114" i="1"/>
  <c r="AD114" i="1"/>
  <c r="X114" i="1"/>
  <c r="W114" i="1"/>
  <c r="Q114" i="1"/>
  <c r="P114" i="1"/>
  <c r="J114" i="1"/>
  <c r="I114" i="1"/>
  <c r="BG113" i="1"/>
  <c r="BF113" i="1"/>
  <c r="AZ113" i="1"/>
  <c r="AY117" i="1" s="1"/>
  <c r="AD30" i="2" s="1"/>
  <c r="AY113" i="1"/>
  <c r="AY116" i="1" s="1"/>
  <c r="AD29" i="2" s="1"/>
  <c r="AS113" i="1"/>
  <c r="AR117" i="1" s="1"/>
  <c r="AC30" i="2" s="1"/>
  <c r="AR113" i="1"/>
  <c r="AR116" i="1" s="1"/>
  <c r="AC29" i="2" s="1"/>
  <c r="AL113" i="1"/>
  <c r="AK117" i="1" s="1"/>
  <c r="AB30" i="2" s="1"/>
  <c r="AK113" i="1"/>
  <c r="AE113" i="1"/>
  <c r="AD113" i="1"/>
  <c r="X113" i="1"/>
  <c r="W113" i="1"/>
  <c r="Q113" i="1"/>
  <c r="P117" i="1" s="1"/>
  <c r="Y30" i="2" s="1"/>
  <c r="P113" i="1"/>
  <c r="P116" i="1" s="1"/>
  <c r="Y29" i="2" s="1"/>
  <c r="J113" i="1"/>
  <c r="I117" i="1" s="1"/>
  <c r="X30" i="2" s="1"/>
  <c r="I113" i="1"/>
  <c r="I116" i="1" s="1"/>
  <c r="X29" i="2" s="1"/>
  <c r="BG110" i="1"/>
  <c r="BF110" i="1"/>
  <c r="AZ110" i="1"/>
  <c r="AY110" i="1"/>
  <c r="AS110" i="1"/>
  <c r="AR110" i="1"/>
  <c r="AL110" i="1"/>
  <c r="AK110" i="1"/>
  <c r="AE110" i="1"/>
  <c r="AD110" i="1"/>
  <c r="X110" i="1"/>
  <c r="W110" i="1"/>
  <c r="Q110" i="1"/>
  <c r="P110" i="1"/>
  <c r="J110" i="1"/>
  <c r="I110" i="1"/>
  <c r="BG109" i="1"/>
  <c r="BF109" i="1"/>
  <c r="AZ109" i="1"/>
  <c r="AY109" i="1"/>
  <c r="AS109" i="1"/>
  <c r="AR109" i="1"/>
  <c r="AL109" i="1"/>
  <c r="AK109" i="1"/>
  <c r="AE109" i="1"/>
  <c r="AD109" i="1"/>
  <c r="X109" i="1"/>
  <c r="W109" i="1"/>
  <c r="Q109" i="1"/>
  <c r="P109" i="1"/>
  <c r="J109" i="1"/>
  <c r="I109" i="1"/>
  <c r="BG108" i="1"/>
  <c r="BF108" i="1"/>
  <c r="AZ108" i="1"/>
  <c r="AY112" i="1" s="1"/>
  <c r="AD26" i="2" s="1"/>
  <c r="AY108" i="1"/>
  <c r="AY111" i="1" s="1"/>
  <c r="AD25" i="2" s="1"/>
  <c r="AS108" i="1"/>
  <c r="AR112" i="1" s="1"/>
  <c r="AC26" i="2" s="1"/>
  <c r="AR108" i="1"/>
  <c r="AR111" i="1" s="1"/>
  <c r="AC25" i="2" s="1"/>
  <c r="AL108" i="1"/>
  <c r="AK112" i="1" s="1"/>
  <c r="AB26" i="2" s="1"/>
  <c r="AK108" i="1"/>
  <c r="AK111" i="1" s="1"/>
  <c r="AB25" i="2" s="1"/>
  <c r="AE108" i="1"/>
  <c r="AD108" i="1"/>
  <c r="X108" i="1"/>
  <c r="W108" i="1"/>
  <c r="Q108" i="1"/>
  <c r="P112" i="1" s="1"/>
  <c r="Y26" i="2" s="1"/>
  <c r="P108" i="1"/>
  <c r="J108" i="1"/>
  <c r="I112" i="1" s="1"/>
  <c r="X26" i="2" s="1"/>
  <c r="I108" i="1"/>
  <c r="I111" i="1" s="1"/>
  <c r="X25" i="2" s="1"/>
  <c r="BG105" i="1"/>
  <c r="BF105" i="1"/>
  <c r="AZ105" i="1"/>
  <c r="AY105" i="1"/>
  <c r="AS105" i="1"/>
  <c r="AR105" i="1"/>
  <c r="AL105" i="1"/>
  <c r="AK105" i="1"/>
  <c r="AE105" i="1"/>
  <c r="AD105" i="1"/>
  <c r="X105" i="1"/>
  <c r="W105" i="1"/>
  <c r="Q105" i="1"/>
  <c r="P105" i="1"/>
  <c r="J105" i="1"/>
  <c r="I105" i="1"/>
  <c r="BG104" i="1"/>
  <c r="BF104" i="1"/>
  <c r="AZ104" i="1"/>
  <c r="AY104" i="1"/>
  <c r="AS104" i="1"/>
  <c r="AR104" i="1"/>
  <c r="AL104" i="1"/>
  <c r="AK104" i="1"/>
  <c r="AE104" i="1"/>
  <c r="AD104" i="1"/>
  <c r="X104" i="1"/>
  <c r="W104" i="1"/>
  <c r="Q104" i="1"/>
  <c r="P104" i="1"/>
  <c r="J104" i="1"/>
  <c r="I104" i="1"/>
  <c r="BG103" i="1"/>
  <c r="BF107" i="1" s="1"/>
  <c r="AE22" i="2" s="1"/>
  <c r="BF103" i="1"/>
  <c r="BF106" i="1" s="1"/>
  <c r="AE21" i="2" s="1"/>
  <c r="AZ103" i="1"/>
  <c r="AY107" i="1" s="1"/>
  <c r="AD22" i="2" s="1"/>
  <c r="AY103" i="1"/>
  <c r="AY106" i="1" s="1"/>
  <c r="AD21" i="2" s="1"/>
  <c r="AS103" i="1"/>
  <c r="AR107" i="1" s="1"/>
  <c r="AC22" i="2" s="1"/>
  <c r="AR103" i="1"/>
  <c r="AR106" i="1" s="1"/>
  <c r="AC21" i="2" s="1"/>
  <c r="AL103" i="1"/>
  <c r="AK107" i="1" s="1"/>
  <c r="AB22" i="2" s="1"/>
  <c r="AK103" i="1"/>
  <c r="AK106" i="1" s="1"/>
  <c r="AB21" i="2" s="1"/>
  <c r="AE103" i="1"/>
  <c r="AD103" i="1"/>
  <c r="X103" i="1"/>
  <c r="W103" i="1"/>
  <c r="Q103" i="1"/>
  <c r="P107" i="1" s="1"/>
  <c r="Y22" i="2" s="1"/>
  <c r="P103" i="1"/>
  <c r="P106" i="1" s="1"/>
  <c r="Y21" i="2" s="1"/>
  <c r="J103" i="1"/>
  <c r="I107" i="1" s="1"/>
  <c r="X22" i="2" s="1"/>
  <c r="I103" i="1"/>
  <c r="I106" i="1" s="1"/>
  <c r="X21" i="2" s="1"/>
  <c r="BG100" i="1"/>
  <c r="BF100" i="1"/>
  <c r="AZ100" i="1"/>
  <c r="AY100" i="1"/>
  <c r="AS100" i="1"/>
  <c r="AR100" i="1"/>
  <c r="AL100" i="1"/>
  <c r="AK100" i="1"/>
  <c r="AE100" i="1"/>
  <c r="AD100" i="1"/>
  <c r="X100" i="1"/>
  <c r="W100" i="1"/>
  <c r="Q100" i="1"/>
  <c r="P100" i="1"/>
  <c r="J100" i="1"/>
  <c r="I100" i="1"/>
  <c r="BG99" i="1"/>
  <c r="BF99" i="1"/>
  <c r="AZ99" i="1"/>
  <c r="AY99" i="1"/>
  <c r="AS99" i="1"/>
  <c r="AR99" i="1"/>
  <c r="AL99" i="1"/>
  <c r="AK99" i="1"/>
  <c r="AE99" i="1"/>
  <c r="AD99" i="1"/>
  <c r="X99" i="1"/>
  <c r="W99" i="1"/>
  <c r="Q99" i="1"/>
  <c r="P99" i="1"/>
  <c r="J99" i="1"/>
  <c r="I99" i="1"/>
  <c r="BG98" i="1"/>
  <c r="BF102" i="1" s="1"/>
  <c r="AE18" i="2" s="1"/>
  <c r="BF98" i="1"/>
  <c r="BF101" i="1" s="1"/>
  <c r="AE17" i="2" s="1"/>
  <c r="AZ98" i="1"/>
  <c r="AY102" i="1" s="1"/>
  <c r="AD18" i="2" s="1"/>
  <c r="AY98" i="1"/>
  <c r="AY101" i="1" s="1"/>
  <c r="AD17" i="2" s="1"/>
  <c r="AS98" i="1"/>
  <c r="AR98" i="1"/>
  <c r="AR101" i="1" s="1"/>
  <c r="AC17" i="2" s="1"/>
  <c r="AL98" i="1"/>
  <c r="AK102" i="1" s="1"/>
  <c r="AB18" i="2" s="1"/>
  <c r="AK98" i="1"/>
  <c r="AK101" i="1" s="1"/>
  <c r="AB17" i="2" s="1"/>
  <c r="AE98" i="1"/>
  <c r="AD98" i="1"/>
  <c r="X98" i="1"/>
  <c r="W98" i="1"/>
  <c r="Q98" i="1"/>
  <c r="P102" i="1" s="1"/>
  <c r="Y18" i="2" s="1"/>
  <c r="P98" i="1"/>
  <c r="P101" i="1" s="1"/>
  <c r="Y17" i="2" s="1"/>
  <c r="J98" i="1"/>
  <c r="I102" i="1" s="1"/>
  <c r="X18" i="2" s="1"/>
  <c r="I98" i="1"/>
  <c r="I101" i="1" s="1"/>
  <c r="X17" i="2" s="1"/>
  <c r="BG95" i="1"/>
  <c r="BF95" i="1"/>
  <c r="AZ95" i="1"/>
  <c r="AY95" i="1"/>
  <c r="AS95" i="1"/>
  <c r="AR95" i="1"/>
  <c r="AL95" i="1"/>
  <c r="AK95" i="1"/>
  <c r="AE95" i="1"/>
  <c r="AD95" i="1"/>
  <c r="X95" i="1"/>
  <c r="W95" i="1"/>
  <c r="Q95" i="1"/>
  <c r="P95" i="1"/>
  <c r="J95" i="1"/>
  <c r="I95" i="1"/>
  <c r="BG94" i="1"/>
  <c r="BF94" i="1"/>
  <c r="AZ94" i="1"/>
  <c r="AY94" i="1"/>
  <c r="AS94" i="1"/>
  <c r="AR94" i="1"/>
  <c r="AL94" i="1"/>
  <c r="AK94" i="1"/>
  <c r="AE94" i="1"/>
  <c r="AD94" i="1"/>
  <c r="X94" i="1"/>
  <c r="W94" i="1"/>
  <c r="Q94" i="1"/>
  <c r="P94" i="1"/>
  <c r="J94" i="1"/>
  <c r="I94" i="1"/>
  <c r="BG93" i="1"/>
  <c r="BF93" i="1"/>
  <c r="BF96" i="1" s="1"/>
  <c r="AE13" i="2" s="1"/>
  <c r="AZ93" i="1"/>
  <c r="AY93" i="1"/>
  <c r="AS93" i="1"/>
  <c r="AR93" i="1"/>
  <c r="AR96" i="1" s="1"/>
  <c r="AC13" i="2" s="1"/>
  <c r="AL93" i="1"/>
  <c r="AK93" i="1"/>
  <c r="AK96" i="1" s="1"/>
  <c r="AB13" i="2" s="1"/>
  <c r="AE93" i="1"/>
  <c r="AD97" i="1" s="1"/>
  <c r="AA14" i="2" s="1"/>
  <c r="AD93" i="1"/>
  <c r="AD96" i="1" s="1"/>
  <c r="AA13" i="2" s="1"/>
  <c r="X93" i="1"/>
  <c r="W97" i="1" s="1"/>
  <c r="Z14" i="2" s="1"/>
  <c r="W93" i="1"/>
  <c r="W96" i="1" s="1"/>
  <c r="Z13" i="2" s="1"/>
  <c r="Q93" i="1"/>
  <c r="P97" i="1" s="1"/>
  <c r="Y14" i="2" s="1"/>
  <c r="P93" i="1"/>
  <c r="P96" i="1" s="1"/>
  <c r="Y13" i="2" s="1"/>
  <c r="J93" i="1"/>
  <c r="I97" i="1" s="1"/>
  <c r="X14" i="2" s="1"/>
  <c r="I93" i="1"/>
  <c r="I96" i="1" s="1"/>
  <c r="X13" i="2" s="1"/>
  <c r="BG90" i="1"/>
  <c r="BF90" i="1"/>
  <c r="AZ90" i="1"/>
  <c r="AY90" i="1"/>
  <c r="AS90" i="1"/>
  <c r="AR90" i="1"/>
  <c r="AL90" i="1"/>
  <c r="AK90" i="1"/>
  <c r="AE90" i="1"/>
  <c r="AD90" i="1"/>
  <c r="X90" i="1"/>
  <c r="W90" i="1"/>
  <c r="Q90" i="1"/>
  <c r="P90" i="1"/>
  <c r="J90" i="1"/>
  <c r="I90" i="1"/>
  <c r="BG89" i="1"/>
  <c r="BF89" i="1"/>
  <c r="AZ89" i="1"/>
  <c r="AY89" i="1"/>
  <c r="AS89" i="1"/>
  <c r="AR89" i="1"/>
  <c r="AL89" i="1"/>
  <c r="AK89" i="1"/>
  <c r="AE89" i="1"/>
  <c r="AD89" i="1"/>
  <c r="X89" i="1"/>
  <c r="W89" i="1"/>
  <c r="Q89" i="1"/>
  <c r="P89" i="1"/>
  <c r="J89" i="1"/>
  <c r="I89" i="1"/>
  <c r="BG88" i="1"/>
  <c r="BF92" i="1" s="1"/>
  <c r="AE10" i="2" s="1"/>
  <c r="BF88" i="1"/>
  <c r="BF91" i="1" s="1"/>
  <c r="AE9" i="2" s="1"/>
  <c r="AZ88" i="1"/>
  <c r="AY92" i="1" s="1"/>
  <c r="AD10" i="2" s="1"/>
  <c r="AY88" i="1"/>
  <c r="AY91" i="1" s="1"/>
  <c r="AD9" i="2" s="1"/>
  <c r="AS88" i="1"/>
  <c r="AR92" i="1" s="1"/>
  <c r="AC10" i="2" s="1"/>
  <c r="AR88" i="1"/>
  <c r="AR91" i="1" s="1"/>
  <c r="AC9" i="2" s="1"/>
  <c r="AL88" i="1"/>
  <c r="AK92" i="1" s="1"/>
  <c r="AB10" i="2" s="1"/>
  <c r="AK88" i="1"/>
  <c r="AK91" i="1" s="1"/>
  <c r="AB9" i="2" s="1"/>
  <c r="AE88" i="1"/>
  <c r="AD88" i="1"/>
  <c r="X88" i="1"/>
  <c r="W88" i="1"/>
  <c r="W91" i="1" s="1"/>
  <c r="Z9" i="2" s="1"/>
  <c r="Q88" i="1"/>
  <c r="P92" i="1" s="1"/>
  <c r="Y10" i="2" s="1"/>
  <c r="P88" i="1"/>
  <c r="P91" i="1" s="1"/>
  <c r="Y9" i="2" s="1"/>
  <c r="J88" i="1"/>
  <c r="I88" i="1"/>
  <c r="BG81" i="1"/>
  <c r="BF81" i="1"/>
  <c r="AZ81" i="1"/>
  <c r="AY81" i="1"/>
  <c r="AS81" i="1"/>
  <c r="AR81" i="1"/>
  <c r="AL81" i="1"/>
  <c r="AK81" i="1"/>
  <c r="AE81" i="1"/>
  <c r="AD81" i="1"/>
  <c r="X81" i="1"/>
  <c r="W81" i="1"/>
  <c r="Q81" i="1"/>
  <c r="P81" i="1"/>
  <c r="J81" i="1"/>
  <c r="I81" i="1"/>
  <c r="BG80" i="1"/>
  <c r="BF80" i="1"/>
  <c r="AZ80" i="1"/>
  <c r="AY80" i="1"/>
  <c r="AS80" i="1"/>
  <c r="AR80" i="1"/>
  <c r="AL80" i="1"/>
  <c r="AK80" i="1"/>
  <c r="AE80" i="1"/>
  <c r="AD80" i="1"/>
  <c r="X80" i="1"/>
  <c r="W80" i="1"/>
  <c r="Q80" i="1"/>
  <c r="P80" i="1"/>
  <c r="J80" i="1"/>
  <c r="I80" i="1"/>
  <c r="BG79" i="1"/>
  <c r="BF83" i="1" s="1"/>
  <c r="U34" i="2" s="1"/>
  <c r="BF79" i="1"/>
  <c r="BF82" i="1" s="1"/>
  <c r="U33" i="2" s="1"/>
  <c r="AZ79" i="1"/>
  <c r="AY83" i="1" s="1"/>
  <c r="T34" i="2" s="1"/>
  <c r="AY79" i="1"/>
  <c r="AY82" i="1" s="1"/>
  <c r="T33" i="2" s="1"/>
  <c r="AS79" i="1"/>
  <c r="AR83" i="1" s="1"/>
  <c r="S34" i="2" s="1"/>
  <c r="AR79" i="1"/>
  <c r="AL79" i="1"/>
  <c r="AK79" i="1"/>
  <c r="AE79" i="1"/>
  <c r="AD79" i="1"/>
  <c r="X79" i="1"/>
  <c r="W83" i="1" s="1"/>
  <c r="P34" i="2" s="1"/>
  <c r="W79" i="1"/>
  <c r="W82" i="1" s="1"/>
  <c r="P33" i="2" s="1"/>
  <c r="Q79" i="1"/>
  <c r="P83" i="1" s="1"/>
  <c r="P79" i="1"/>
  <c r="P82" i="1" s="1"/>
  <c r="J79" i="1"/>
  <c r="I83" i="1" s="1"/>
  <c r="I79" i="1"/>
  <c r="I82" i="1" s="1"/>
  <c r="BG76" i="1"/>
  <c r="BF76" i="1"/>
  <c r="AZ76" i="1"/>
  <c r="AY76" i="1"/>
  <c r="AS76" i="1"/>
  <c r="AR76" i="1"/>
  <c r="AL76" i="1"/>
  <c r="AK76" i="1"/>
  <c r="AE76" i="1"/>
  <c r="AD76" i="1"/>
  <c r="X76" i="1"/>
  <c r="W76" i="1"/>
  <c r="Q76" i="1"/>
  <c r="P76" i="1"/>
  <c r="J76" i="1"/>
  <c r="I76" i="1"/>
  <c r="BG75" i="1"/>
  <c r="BF75" i="1"/>
  <c r="AZ75" i="1"/>
  <c r="AY75" i="1"/>
  <c r="AS75" i="1"/>
  <c r="AR75" i="1"/>
  <c r="AL75" i="1"/>
  <c r="AK75" i="1"/>
  <c r="AE75" i="1"/>
  <c r="AD75" i="1"/>
  <c r="X75" i="1"/>
  <c r="W75" i="1"/>
  <c r="Q75" i="1"/>
  <c r="P75" i="1"/>
  <c r="J75" i="1"/>
  <c r="I75" i="1"/>
  <c r="BG74" i="1"/>
  <c r="BF74" i="1"/>
  <c r="AZ74" i="1"/>
  <c r="AY74" i="1"/>
  <c r="AS74" i="1"/>
  <c r="AR78" i="1" s="1"/>
  <c r="S30" i="2" s="1"/>
  <c r="AR74" i="1"/>
  <c r="AL74" i="1"/>
  <c r="AK74" i="1"/>
  <c r="AE74" i="1"/>
  <c r="AD78" i="1" s="1"/>
  <c r="Q30" i="2" s="1"/>
  <c r="AD74" i="1"/>
  <c r="AD77" i="1" s="1"/>
  <c r="Q29" i="2" s="1"/>
  <c r="X74" i="1"/>
  <c r="W78" i="1" s="1"/>
  <c r="P30" i="2" s="1"/>
  <c r="W74" i="1"/>
  <c r="W77" i="1" s="1"/>
  <c r="P29" i="2" s="1"/>
  <c r="Q74" i="1"/>
  <c r="P78" i="1" s="1"/>
  <c r="O30" i="2" s="1"/>
  <c r="P74" i="1"/>
  <c r="P77" i="1" s="1"/>
  <c r="O29" i="2" s="1"/>
  <c r="J74" i="1"/>
  <c r="I78" i="1" s="1"/>
  <c r="N30" i="2" s="1"/>
  <c r="I74" i="1"/>
  <c r="I77" i="1" s="1"/>
  <c r="N29" i="2" s="1"/>
  <c r="BG71" i="1"/>
  <c r="BF71" i="1"/>
  <c r="AZ71" i="1"/>
  <c r="AY71" i="1"/>
  <c r="AS71" i="1"/>
  <c r="AR71" i="1"/>
  <c r="AL71" i="1"/>
  <c r="AK71" i="1"/>
  <c r="AE71" i="1"/>
  <c r="AD71" i="1"/>
  <c r="X71" i="1"/>
  <c r="W71" i="1"/>
  <c r="Q71" i="1"/>
  <c r="P71" i="1"/>
  <c r="J71" i="1"/>
  <c r="I71" i="1"/>
  <c r="BG70" i="1"/>
  <c r="BF70" i="1"/>
  <c r="AZ70" i="1"/>
  <c r="AY70" i="1"/>
  <c r="AS70" i="1"/>
  <c r="AR70" i="1"/>
  <c r="AL70" i="1"/>
  <c r="AK70" i="1"/>
  <c r="AE70" i="1"/>
  <c r="AD70" i="1"/>
  <c r="X70" i="1"/>
  <c r="W70" i="1"/>
  <c r="Q70" i="1"/>
  <c r="P70" i="1"/>
  <c r="J70" i="1"/>
  <c r="I70" i="1"/>
  <c r="BG69" i="1"/>
  <c r="BF73" i="1" s="1"/>
  <c r="U26" i="2" s="1"/>
  <c r="BF69" i="1"/>
  <c r="BF72" i="1" s="1"/>
  <c r="U25" i="2" s="1"/>
  <c r="AZ69" i="1"/>
  <c r="AY73" i="1" s="1"/>
  <c r="T26" i="2" s="1"/>
  <c r="AY69" i="1"/>
  <c r="AY72" i="1" s="1"/>
  <c r="T25" i="2" s="1"/>
  <c r="AS69" i="1"/>
  <c r="AR73" i="1" s="1"/>
  <c r="S26" i="2" s="1"/>
  <c r="AR69" i="1"/>
  <c r="AR72" i="1" s="1"/>
  <c r="S25" i="2" s="1"/>
  <c r="AL69" i="1"/>
  <c r="AK69" i="1"/>
  <c r="AE69" i="1"/>
  <c r="AD69" i="1"/>
  <c r="X69" i="1"/>
  <c r="W73" i="1" s="1"/>
  <c r="P26" i="2" s="1"/>
  <c r="W69" i="1"/>
  <c r="W72" i="1" s="1"/>
  <c r="P25" i="2" s="1"/>
  <c r="Q69" i="1"/>
  <c r="P73" i="1" s="1"/>
  <c r="O26" i="2" s="1"/>
  <c r="P69" i="1"/>
  <c r="P72" i="1" s="1"/>
  <c r="O25" i="2" s="1"/>
  <c r="J69" i="1"/>
  <c r="I73" i="1" s="1"/>
  <c r="N26" i="2" s="1"/>
  <c r="I69" i="1"/>
  <c r="I72" i="1" s="1"/>
  <c r="N25" i="2" s="1"/>
  <c r="BG66" i="1"/>
  <c r="BF66" i="1"/>
  <c r="AZ66" i="1"/>
  <c r="AY66" i="1"/>
  <c r="AS66" i="1"/>
  <c r="AR66" i="1"/>
  <c r="AL66" i="1"/>
  <c r="AK66" i="1"/>
  <c r="AE66" i="1"/>
  <c r="AD66" i="1"/>
  <c r="X66" i="1"/>
  <c r="W66" i="1"/>
  <c r="Q66" i="1"/>
  <c r="P66" i="1"/>
  <c r="J66" i="1"/>
  <c r="I66" i="1"/>
  <c r="BG65" i="1"/>
  <c r="BF65" i="1"/>
  <c r="AZ65" i="1"/>
  <c r="AY65" i="1"/>
  <c r="AS65" i="1"/>
  <c r="AR65" i="1"/>
  <c r="AL65" i="1"/>
  <c r="AK65" i="1"/>
  <c r="AE65" i="1"/>
  <c r="AD65" i="1"/>
  <c r="X65" i="1"/>
  <c r="W65" i="1"/>
  <c r="Q65" i="1"/>
  <c r="P65" i="1"/>
  <c r="J65" i="1"/>
  <c r="I65" i="1"/>
  <c r="BG64" i="1"/>
  <c r="BF68" i="1" s="1"/>
  <c r="U22" i="2" s="1"/>
  <c r="BF64" i="1"/>
  <c r="BF67" i="1" s="1"/>
  <c r="U21" i="2" s="1"/>
  <c r="AZ64" i="1"/>
  <c r="AY64" i="1"/>
  <c r="AY67" i="1" s="1"/>
  <c r="T21" i="2" s="1"/>
  <c r="AS64" i="1"/>
  <c r="AR68" i="1" s="1"/>
  <c r="S22" i="2" s="1"/>
  <c r="AR64" i="1"/>
  <c r="AR67" i="1" s="1"/>
  <c r="S21" i="2" s="1"/>
  <c r="AL64" i="1"/>
  <c r="AK68" i="1" s="1"/>
  <c r="R22" i="2" s="1"/>
  <c r="AK64" i="1"/>
  <c r="AE64" i="1"/>
  <c r="AD64" i="1"/>
  <c r="X64" i="1"/>
  <c r="W68" i="1" s="1"/>
  <c r="P22" i="2" s="1"/>
  <c r="W64" i="1"/>
  <c r="W67" i="1" s="1"/>
  <c r="P21" i="2" s="1"/>
  <c r="Q64" i="1"/>
  <c r="P68" i="1" s="1"/>
  <c r="O22" i="2" s="1"/>
  <c r="P64" i="1"/>
  <c r="P67" i="1" s="1"/>
  <c r="O21" i="2" s="1"/>
  <c r="J64" i="1"/>
  <c r="I68" i="1" s="1"/>
  <c r="N22" i="2" s="1"/>
  <c r="I64" i="1"/>
  <c r="I67" i="1" s="1"/>
  <c r="N21" i="2" s="1"/>
  <c r="BG61" i="1"/>
  <c r="BF61" i="1"/>
  <c r="AZ61" i="1"/>
  <c r="AY61" i="1"/>
  <c r="AS61" i="1"/>
  <c r="AR61" i="1"/>
  <c r="AL61" i="1"/>
  <c r="AK61" i="1"/>
  <c r="AE61" i="1"/>
  <c r="AD61" i="1"/>
  <c r="X61" i="1"/>
  <c r="W61" i="1"/>
  <c r="Q61" i="1"/>
  <c r="P61" i="1"/>
  <c r="J61" i="1"/>
  <c r="I61" i="1"/>
  <c r="BG60" i="1"/>
  <c r="BF60" i="1"/>
  <c r="AZ60" i="1"/>
  <c r="AY60" i="1"/>
  <c r="AS60" i="1"/>
  <c r="AR60" i="1"/>
  <c r="AL60" i="1"/>
  <c r="AK60" i="1"/>
  <c r="AE60" i="1"/>
  <c r="AD60" i="1"/>
  <c r="X60" i="1"/>
  <c r="W60" i="1"/>
  <c r="Q60" i="1"/>
  <c r="P60" i="1"/>
  <c r="J60" i="1"/>
  <c r="I60" i="1"/>
  <c r="BG59" i="1"/>
  <c r="BF63" i="1" s="1"/>
  <c r="U18" i="2" s="1"/>
  <c r="BF59" i="1"/>
  <c r="BF62" i="1" s="1"/>
  <c r="U17" i="2" s="1"/>
  <c r="AZ59" i="1"/>
  <c r="AY63" i="1" s="1"/>
  <c r="T18" i="2" s="1"/>
  <c r="AY59" i="1"/>
  <c r="AY62" i="1" s="1"/>
  <c r="T17" i="2" s="1"/>
  <c r="AS59" i="1"/>
  <c r="AR63" i="1" s="1"/>
  <c r="S18" i="2" s="1"/>
  <c r="AR59" i="1"/>
  <c r="AR62" i="1" s="1"/>
  <c r="S17" i="2" s="1"/>
  <c r="AL59" i="1"/>
  <c r="AK59" i="1"/>
  <c r="AE59" i="1"/>
  <c r="AD59" i="1"/>
  <c r="X59" i="1"/>
  <c r="W63" i="1" s="1"/>
  <c r="P18" i="2" s="1"/>
  <c r="W59" i="1"/>
  <c r="W62" i="1" s="1"/>
  <c r="P17" i="2" s="1"/>
  <c r="Q59" i="1"/>
  <c r="P63" i="1" s="1"/>
  <c r="O18" i="2" s="1"/>
  <c r="P59" i="1"/>
  <c r="P62" i="1" s="1"/>
  <c r="O17" i="2" s="1"/>
  <c r="J59" i="1"/>
  <c r="I63" i="1" s="1"/>
  <c r="N18" i="2" s="1"/>
  <c r="I59" i="1"/>
  <c r="I62" i="1" s="1"/>
  <c r="N17" i="2" s="1"/>
  <c r="BG56" i="1"/>
  <c r="BF56" i="1"/>
  <c r="AZ56" i="1"/>
  <c r="AY56" i="1"/>
  <c r="AS56" i="1"/>
  <c r="AR56" i="1"/>
  <c r="AL56" i="1"/>
  <c r="AK56" i="1"/>
  <c r="AE56" i="1"/>
  <c r="AD56" i="1"/>
  <c r="X56" i="1"/>
  <c r="W56" i="1"/>
  <c r="Q56" i="1"/>
  <c r="P56" i="1"/>
  <c r="J56" i="1"/>
  <c r="I56" i="1"/>
  <c r="BG55" i="1"/>
  <c r="BF55" i="1"/>
  <c r="AZ55" i="1"/>
  <c r="AY55" i="1"/>
  <c r="AS55" i="1"/>
  <c r="AR55" i="1"/>
  <c r="AL55" i="1"/>
  <c r="AK55" i="1"/>
  <c r="AE55" i="1"/>
  <c r="AD55" i="1"/>
  <c r="X55" i="1"/>
  <c r="W55" i="1"/>
  <c r="Q55" i="1"/>
  <c r="P55" i="1"/>
  <c r="J55" i="1"/>
  <c r="I55" i="1"/>
  <c r="BG54" i="1"/>
  <c r="BF54" i="1"/>
  <c r="AZ54" i="1"/>
  <c r="AY54" i="1"/>
  <c r="AS54" i="1"/>
  <c r="AR58" i="1" s="1"/>
  <c r="S14" i="2" s="1"/>
  <c r="AR54" i="1"/>
  <c r="AR57" i="1" s="1"/>
  <c r="S13" i="2" s="1"/>
  <c r="AL54" i="1"/>
  <c r="AK58" i="1" s="1"/>
  <c r="R14" i="2" s="1"/>
  <c r="AK54" i="1"/>
  <c r="AK57" i="1" s="1"/>
  <c r="R13" i="2" s="1"/>
  <c r="AE54" i="1"/>
  <c r="AD58" i="1" s="1"/>
  <c r="Q14" i="2" s="1"/>
  <c r="AD54" i="1"/>
  <c r="AD57" i="1" s="1"/>
  <c r="Q13" i="2" s="1"/>
  <c r="X54" i="1"/>
  <c r="W58" i="1" s="1"/>
  <c r="P14" i="2" s="1"/>
  <c r="W54" i="1"/>
  <c r="W57" i="1" s="1"/>
  <c r="P13" i="2" s="1"/>
  <c r="Q54" i="1"/>
  <c r="P58" i="1" s="1"/>
  <c r="O14" i="2" s="1"/>
  <c r="P54" i="1"/>
  <c r="P57" i="1" s="1"/>
  <c r="O13" i="2" s="1"/>
  <c r="J54" i="1"/>
  <c r="I58" i="1" s="1"/>
  <c r="N14" i="2" s="1"/>
  <c r="I54" i="1"/>
  <c r="I57" i="1" s="1"/>
  <c r="N13" i="2" s="1"/>
  <c r="BG51" i="1"/>
  <c r="BF51" i="1"/>
  <c r="AZ51" i="1"/>
  <c r="AY51" i="1"/>
  <c r="AS51" i="1"/>
  <c r="AR51" i="1"/>
  <c r="AL51" i="1"/>
  <c r="AK51" i="1"/>
  <c r="AE51" i="1"/>
  <c r="AD51" i="1"/>
  <c r="X51" i="1"/>
  <c r="W51" i="1"/>
  <c r="Q51" i="1"/>
  <c r="P51" i="1"/>
  <c r="J51" i="1"/>
  <c r="I51" i="1"/>
  <c r="BG50" i="1"/>
  <c r="BF50" i="1"/>
  <c r="AZ50" i="1"/>
  <c r="AY50" i="1"/>
  <c r="AS50" i="1"/>
  <c r="AR50" i="1"/>
  <c r="AL50" i="1"/>
  <c r="AK50" i="1"/>
  <c r="AE50" i="1"/>
  <c r="AD50" i="1"/>
  <c r="X50" i="1"/>
  <c r="W50" i="1"/>
  <c r="Q50" i="1"/>
  <c r="P50" i="1"/>
  <c r="J50" i="1"/>
  <c r="I50" i="1"/>
  <c r="BG49" i="1"/>
  <c r="BF53" i="1" s="1"/>
  <c r="U10" i="2" s="1"/>
  <c r="BF49" i="1"/>
  <c r="BF52" i="1" s="1"/>
  <c r="U9" i="2" s="1"/>
  <c r="AZ49" i="1"/>
  <c r="AY53" i="1" s="1"/>
  <c r="T10" i="2" s="1"/>
  <c r="AY49" i="1"/>
  <c r="AY52" i="1" s="1"/>
  <c r="T9" i="2" s="1"/>
  <c r="AS49" i="1"/>
  <c r="AR53" i="1" s="1"/>
  <c r="S10" i="2" s="1"/>
  <c r="AR49" i="1"/>
  <c r="AR52" i="1" s="1"/>
  <c r="S9" i="2" s="1"/>
  <c r="AL49" i="1"/>
  <c r="AK53" i="1" s="1"/>
  <c r="R10" i="2" s="1"/>
  <c r="AK49" i="1"/>
  <c r="AK52" i="1" s="1"/>
  <c r="R9" i="2" s="1"/>
  <c r="AE49" i="1"/>
  <c r="AD53" i="1" s="1"/>
  <c r="Q10" i="2" s="1"/>
  <c r="AD49" i="1"/>
  <c r="AD52" i="1" s="1"/>
  <c r="Q9" i="2" s="1"/>
  <c r="X49" i="1"/>
  <c r="W53" i="1" s="1"/>
  <c r="P10" i="2" s="1"/>
  <c r="W49" i="1"/>
  <c r="W52" i="1" s="1"/>
  <c r="P9" i="2" s="1"/>
  <c r="Q49" i="1"/>
  <c r="P53" i="1" s="1"/>
  <c r="O10" i="2" s="1"/>
  <c r="P49" i="1"/>
  <c r="P52" i="1" s="1"/>
  <c r="O9" i="2" s="1"/>
  <c r="J49" i="1"/>
  <c r="I53" i="1" s="1"/>
  <c r="N10" i="2" s="1"/>
  <c r="I49" i="1"/>
  <c r="I52" i="1" s="1"/>
  <c r="N9" i="2" s="1"/>
  <c r="I20" i="1"/>
  <c r="J20" i="1"/>
  <c r="P20" i="1"/>
  <c r="P23" i="1" s="1"/>
  <c r="Q20" i="1"/>
  <c r="P24" i="1" s="1"/>
  <c r="W20" i="1"/>
  <c r="W23" i="1" s="1"/>
  <c r="X20" i="1"/>
  <c r="AD20" i="1"/>
  <c r="AD23" i="1" s="1"/>
  <c r="AE20" i="1"/>
  <c r="AD24" i="1" s="1"/>
  <c r="AK20" i="1"/>
  <c r="AK23" i="1" s="1"/>
  <c r="AL20" i="1"/>
  <c r="AR20" i="1"/>
  <c r="AS20" i="1"/>
  <c r="AY20" i="1"/>
  <c r="AZ20" i="1"/>
  <c r="BF20" i="1"/>
  <c r="BG20" i="1"/>
  <c r="I21" i="1"/>
  <c r="J21" i="1"/>
  <c r="P21" i="1"/>
  <c r="Q21" i="1"/>
  <c r="W21" i="1"/>
  <c r="X21" i="1"/>
  <c r="AD21" i="1"/>
  <c r="AE21" i="1"/>
  <c r="AK21" i="1"/>
  <c r="AL21" i="1"/>
  <c r="AR21" i="1"/>
  <c r="AS21" i="1"/>
  <c r="AY21" i="1"/>
  <c r="AZ21" i="1"/>
  <c r="BF21" i="1"/>
  <c r="BG21" i="1"/>
  <c r="I22" i="1"/>
  <c r="J22" i="1"/>
  <c r="P22" i="1"/>
  <c r="Q22" i="1"/>
  <c r="W22" i="1"/>
  <c r="X22" i="1"/>
  <c r="AD22" i="1"/>
  <c r="AE22" i="1"/>
  <c r="AK22" i="1"/>
  <c r="AL22" i="1"/>
  <c r="AR22" i="1"/>
  <c r="AS22" i="1"/>
  <c r="AY22" i="1"/>
  <c r="AZ22" i="1"/>
  <c r="BF22" i="1"/>
  <c r="BG22" i="1"/>
  <c r="I23" i="1"/>
  <c r="I24" i="1"/>
  <c r="BG12" i="1"/>
  <c r="BF12" i="1"/>
  <c r="AZ12" i="1"/>
  <c r="AY12" i="1"/>
  <c r="AS12" i="1"/>
  <c r="AR12" i="1"/>
  <c r="AL12" i="1"/>
  <c r="AK12" i="1"/>
  <c r="AE12" i="1"/>
  <c r="AD12" i="1"/>
  <c r="X12" i="1"/>
  <c r="W12" i="1"/>
  <c r="Q12" i="1"/>
  <c r="P12" i="1"/>
  <c r="J12" i="1"/>
  <c r="I12" i="1"/>
  <c r="BG11" i="1"/>
  <c r="BF11" i="1"/>
  <c r="AZ11" i="1"/>
  <c r="AY11" i="1"/>
  <c r="AS11" i="1"/>
  <c r="AR11" i="1"/>
  <c r="AL11" i="1"/>
  <c r="AK11" i="1"/>
  <c r="AE11" i="1"/>
  <c r="AD11" i="1"/>
  <c r="X11" i="1"/>
  <c r="W11" i="1"/>
  <c r="Q11" i="1"/>
  <c r="P11" i="1"/>
  <c r="J11" i="1"/>
  <c r="I11" i="1"/>
  <c r="BG10" i="1"/>
  <c r="BF10" i="1"/>
  <c r="BF13" i="1" s="1"/>
  <c r="AZ10" i="1"/>
  <c r="AY10" i="1"/>
  <c r="AY13" i="1" s="1"/>
  <c r="AS10" i="1"/>
  <c r="AR14" i="1" s="1"/>
  <c r="AR10" i="1"/>
  <c r="AR13" i="1" s="1"/>
  <c r="AL10" i="1"/>
  <c r="AK10" i="1"/>
  <c r="AK13" i="1" s="1"/>
  <c r="AE10" i="1"/>
  <c r="AD14" i="1" s="1"/>
  <c r="AD10" i="1"/>
  <c r="X10" i="1"/>
  <c r="W10" i="1"/>
  <c r="Q10" i="1"/>
  <c r="P10" i="1"/>
  <c r="J10" i="1"/>
  <c r="I10" i="1"/>
  <c r="I13" i="1" s="1"/>
  <c r="BG42" i="1"/>
  <c r="BF42" i="1"/>
  <c r="AZ42" i="1"/>
  <c r="AY42" i="1"/>
  <c r="AS42" i="1"/>
  <c r="AR42" i="1"/>
  <c r="AL42" i="1"/>
  <c r="AK42" i="1"/>
  <c r="AE42" i="1"/>
  <c r="AD42" i="1"/>
  <c r="X42" i="1"/>
  <c r="W42" i="1"/>
  <c r="Q42" i="1"/>
  <c r="P42" i="1"/>
  <c r="J42" i="1"/>
  <c r="I42" i="1"/>
  <c r="BG41" i="1"/>
  <c r="BF41" i="1"/>
  <c r="AZ41" i="1"/>
  <c r="AY41" i="1"/>
  <c r="AS41" i="1"/>
  <c r="AR41" i="1"/>
  <c r="AL41" i="1"/>
  <c r="AK41" i="1"/>
  <c r="AE41" i="1"/>
  <c r="AD41" i="1"/>
  <c r="X41" i="1"/>
  <c r="W41" i="1"/>
  <c r="Q41" i="1"/>
  <c r="P41" i="1"/>
  <c r="J41" i="1"/>
  <c r="I41" i="1"/>
  <c r="BG40" i="1"/>
  <c r="BF40" i="1"/>
  <c r="BF43" i="1" s="1"/>
  <c r="AZ40" i="1"/>
  <c r="AY40" i="1"/>
  <c r="AS40" i="1"/>
  <c r="AR40" i="1"/>
  <c r="AL40" i="1"/>
  <c r="AK44" i="1" s="1"/>
  <c r="AK40" i="1"/>
  <c r="AK43" i="1" s="1"/>
  <c r="AE40" i="1"/>
  <c r="AD44" i="1" s="1"/>
  <c r="AD40" i="1"/>
  <c r="AD43" i="1" s="1"/>
  <c r="X40" i="1"/>
  <c r="W40" i="1"/>
  <c r="Q40" i="1"/>
  <c r="P44" i="1" s="1"/>
  <c r="P40" i="1"/>
  <c r="J40" i="1"/>
  <c r="I44" i="1" s="1"/>
  <c r="I40" i="1"/>
  <c r="I43" i="1" s="1"/>
  <c r="BG37" i="1"/>
  <c r="BF37" i="1"/>
  <c r="AZ37" i="1"/>
  <c r="AY37" i="1"/>
  <c r="AS37" i="1"/>
  <c r="AR37" i="1"/>
  <c r="AL37" i="1"/>
  <c r="AK37" i="1"/>
  <c r="AE37" i="1"/>
  <c r="AD37" i="1"/>
  <c r="X37" i="1"/>
  <c r="W37" i="1"/>
  <c r="Q37" i="1"/>
  <c r="P37" i="1"/>
  <c r="J37" i="1"/>
  <c r="I37" i="1"/>
  <c r="BG36" i="1"/>
  <c r="BF36" i="1"/>
  <c r="AZ36" i="1"/>
  <c r="AY36" i="1"/>
  <c r="AS36" i="1"/>
  <c r="AR36" i="1"/>
  <c r="AL36" i="1"/>
  <c r="AK36" i="1"/>
  <c r="AE36" i="1"/>
  <c r="AD36" i="1"/>
  <c r="X36" i="1"/>
  <c r="W36" i="1"/>
  <c r="Q36" i="1"/>
  <c r="P36" i="1"/>
  <c r="J36" i="1"/>
  <c r="I36" i="1"/>
  <c r="BG35" i="1"/>
  <c r="BF35" i="1"/>
  <c r="AZ35" i="1"/>
  <c r="AY35" i="1"/>
  <c r="AY38" i="1" s="1"/>
  <c r="AS35" i="1"/>
  <c r="AR35" i="1"/>
  <c r="AL35" i="1"/>
  <c r="AK39" i="1" s="1"/>
  <c r="AK35" i="1"/>
  <c r="AK38" i="1" s="1"/>
  <c r="AE35" i="1"/>
  <c r="AD35" i="1"/>
  <c r="X35" i="1"/>
  <c r="W39" i="1" s="1"/>
  <c r="W35" i="1"/>
  <c r="Q35" i="1"/>
  <c r="P39" i="1" s="1"/>
  <c r="P35" i="1"/>
  <c r="J35" i="1"/>
  <c r="I39" i="1" s="1"/>
  <c r="I35" i="1"/>
  <c r="I38" i="1" s="1"/>
  <c r="BG32" i="1"/>
  <c r="BF32" i="1"/>
  <c r="AZ32" i="1"/>
  <c r="AY32" i="1"/>
  <c r="AS32" i="1"/>
  <c r="AR32" i="1"/>
  <c r="AL32" i="1"/>
  <c r="AK32" i="1"/>
  <c r="AE32" i="1"/>
  <c r="AD32" i="1"/>
  <c r="X32" i="1"/>
  <c r="W32" i="1"/>
  <c r="Q32" i="1"/>
  <c r="P32" i="1"/>
  <c r="J32" i="1"/>
  <c r="I32" i="1"/>
  <c r="BG31" i="1"/>
  <c r="BF31" i="1"/>
  <c r="AZ31" i="1"/>
  <c r="AY31" i="1"/>
  <c r="AS31" i="1"/>
  <c r="AR31" i="1"/>
  <c r="AL31" i="1"/>
  <c r="AK31" i="1"/>
  <c r="AE31" i="1"/>
  <c r="AD31" i="1"/>
  <c r="X31" i="1"/>
  <c r="W31" i="1"/>
  <c r="Q31" i="1"/>
  <c r="P31" i="1"/>
  <c r="J31" i="1"/>
  <c r="I31" i="1"/>
  <c r="BG30" i="1"/>
  <c r="BF30" i="1"/>
  <c r="BF33" i="1" s="1"/>
  <c r="AZ30" i="1"/>
  <c r="AY30" i="1"/>
  <c r="AS30" i="1"/>
  <c r="AR30" i="1"/>
  <c r="AL30" i="1"/>
  <c r="AK34" i="1" s="1"/>
  <c r="AK30" i="1"/>
  <c r="AE30" i="1"/>
  <c r="AD34" i="1" s="1"/>
  <c r="AD30" i="1"/>
  <c r="X30" i="1"/>
  <c r="W34" i="1" s="1"/>
  <c r="W30" i="1"/>
  <c r="W33" i="1" s="1"/>
  <c r="Q30" i="1"/>
  <c r="P30" i="1"/>
  <c r="P33" i="1" s="1"/>
  <c r="J30" i="1"/>
  <c r="I34" i="1" s="1"/>
  <c r="I30" i="1"/>
  <c r="I33" i="1" s="1"/>
  <c r="BG27" i="1"/>
  <c r="BF27" i="1"/>
  <c r="AZ27" i="1"/>
  <c r="AY27" i="1"/>
  <c r="AS27" i="1"/>
  <c r="AR27" i="1"/>
  <c r="AL27" i="1"/>
  <c r="AK27" i="1"/>
  <c r="AE27" i="1"/>
  <c r="AD27" i="1"/>
  <c r="X27" i="1"/>
  <c r="W27" i="1"/>
  <c r="Q27" i="1"/>
  <c r="P27" i="1"/>
  <c r="J27" i="1"/>
  <c r="I27" i="1"/>
  <c r="BG26" i="1"/>
  <c r="BF26" i="1"/>
  <c r="AZ26" i="1"/>
  <c r="AY26" i="1"/>
  <c r="AS26" i="1"/>
  <c r="AR26" i="1"/>
  <c r="AL26" i="1"/>
  <c r="AK26" i="1"/>
  <c r="AE26" i="1"/>
  <c r="AD26" i="1"/>
  <c r="X26" i="1"/>
  <c r="W26" i="1"/>
  <c r="Q26" i="1"/>
  <c r="P26" i="1"/>
  <c r="J26" i="1"/>
  <c r="I26" i="1"/>
  <c r="BG25" i="1"/>
  <c r="BF25" i="1"/>
  <c r="BF28" i="1" s="1"/>
  <c r="AZ25" i="1"/>
  <c r="AY25" i="1"/>
  <c r="AS25" i="1"/>
  <c r="AR25" i="1"/>
  <c r="AL25" i="1"/>
  <c r="AK25" i="1"/>
  <c r="AE25" i="1"/>
  <c r="AD25" i="1"/>
  <c r="AD28" i="1" s="1"/>
  <c r="X25" i="1"/>
  <c r="W29" i="1" s="1"/>
  <c r="W25" i="1"/>
  <c r="W28" i="1" s="1"/>
  <c r="Q25" i="1"/>
  <c r="P29" i="1" s="1"/>
  <c r="P25" i="1"/>
  <c r="P28" i="1" s="1"/>
  <c r="J25" i="1"/>
  <c r="I25" i="1"/>
  <c r="I28" i="1" s="1"/>
  <c r="P199" i="1" l="1"/>
  <c r="AS33" i="2" s="1"/>
  <c r="P200" i="1"/>
  <c r="AS34" i="2" s="1"/>
  <c r="W199" i="1"/>
  <c r="AT33" i="2" s="1"/>
  <c r="W195" i="1"/>
  <c r="AT30" i="2" s="1"/>
  <c r="W194" i="1"/>
  <c r="AT29" i="2" s="1"/>
  <c r="P194" i="1"/>
  <c r="AS29" i="2" s="1"/>
  <c r="P195" i="1"/>
  <c r="AS30" i="2" s="1"/>
  <c r="W189" i="1"/>
  <c r="AT25" i="2" s="1"/>
  <c r="P189" i="1"/>
  <c r="AS25" i="2" s="1"/>
  <c r="P190" i="1"/>
  <c r="AS26" i="2" s="1"/>
  <c r="P185" i="1"/>
  <c r="AS22" i="2" s="1"/>
  <c r="W184" i="1"/>
  <c r="AT21" i="2" s="1"/>
  <c r="W180" i="1"/>
  <c r="AT18" i="2" s="1"/>
  <c r="W179" i="1"/>
  <c r="AT17" i="2" s="1"/>
  <c r="P180" i="1"/>
  <c r="AS18" i="2" s="1"/>
  <c r="P179" i="1"/>
  <c r="AS17" i="2" s="1"/>
  <c r="I179" i="1"/>
  <c r="AR17" i="2" s="1"/>
  <c r="I180" i="1"/>
  <c r="AR18" i="2" s="1"/>
  <c r="AK174" i="1"/>
  <c r="AV13" i="2" s="1"/>
  <c r="AK175" i="1"/>
  <c r="AV14" i="2" s="1"/>
  <c r="AR174" i="1"/>
  <c r="AW13" i="2" s="1"/>
  <c r="AR175" i="1"/>
  <c r="AW14" i="2" s="1"/>
  <c r="AY175" i="1"/>
  <c r="AX14" i="2" s="1"/>
  <c r="AY174" i="1"/>
  <c r="AX13" i="2" s="1"/>
  <c r="W175" i="1"/>
  <c r="AT14" i="2" s="1"/>
  <c r="AK195" i="1"/>
  <c r="AV30" i="2" s="1"/>
  <c r="AK199" i="1"/>
  <c r="AV33" i="2" s="1"/>
  <c r="W106" i="1"/>
  <c r="Z21" i="2" s="1"/>
  <c r="W107" i="1"/>
  <c r="Z22" i="2" s="1"/>
  <c r="BF116" i="1"/>
  <c r="AE29" i="2" s="1"/>
  <c r="BF117" i="1"/>
  <c r="AE30" i="2" s="1"/>
  <c r="BF112" i="1"/>
  <c r="AE26" i="2" s="1"/>
  <c r="BF111" i="1"/>
  <c r="AE25" i="2" s="1"/>
  <c r="I91" i="1"/>
  <c r="X9" i="2" s="1"/>
  <c r="AD161" i="1"/>
  <c r="AK34" i="2" s="1"/>
  <c r="AD160" i="1"/>
  <c r="AK33" i="2" s="1"/>
  <c r="W160" i="1"/>
  <c r="AJ33" i="2" s="1"/>
  <c r="W161" i="1"/>
  <c r="AJ34" i="2" s="1"/>
  <c r="P155" i="1"/>
  <c r="AI29" i="2" s="1"/>
  <c r="W155" i="1"/>
  <c r="AJ29" i="2" s="1"/>
  <c r="W156" i="1"/>
  <c r="AJ30" i="2" s="1"/>
  <c r="AD155" i="1"/>
  <c r="AK29" i="2" s="1"/>
  <c r="AD156" i="1"/>
  <c r="AK30" i="2" s="1"/>
  <c r="AD150" i="1"/>
  <c r="AK25" i="2" s="1"/>
  <c r="AD151" i="1"/>
  <c r="AK26" i="2" s="1"/>
  <c r="W151" i="1"/>
  <c r="AJ26" i="2" s="1"/>
  <c r="W150" i="1"/>
  <c r="AJ25" i="2" s="1"/>
  <c r="P146" i="1"/>
  <c r="AI22" i="2" s="1"/>
  <c r="W145" i="1"/>
  <c r="AJ21" i="2" s="1"/>
  <c r="W146" i="1"/>
  <c r="AJ22" i="2" s="1"/>
  <c r="AK146" i="1"/>
  <c r="AL22" i="2" s="1"/>
  <c r="AK145" i="1"/>
  <c r="AL21" i="2" s="1"/>
  <c r="AD145" i="1"/>
  <c r="AK21" i="2" s="1"/>
  <c r="AD146" i="1"/>
  <c r="AK22" i="2" s="1"/>
  <c r="AK140" i="1"/>
  <c r="AL17" i="2" s="1"/>
  <c r="AK141" i="1"/>
  <c r="AL18" i="2" s="1"/>
  <c r="AD140" i="1"/>
  <c r="AK17" i="2" s="1"/>
  <c r="AD141" i="1"/>
  <c r="AK18" i="2" s="1"/>
  <c r="W141" i="1"/>
  <c r="AJ18" i="2" s="1"/>
  <c r="W140" i="1"/>
  <c r="AJ17" i="2" s="1"/>
  <c r="P141" i="1"/>
  <c r="AI18" i="2" s="1"/>
  <c r="AK135" i="1"/>
  <c r="AL13" i="2" s="1"/>
  <c r="AK136" i="1"/>
  <c r="AL14" i="2" s="1"/>
  <c r="AR135" i="1"/>
  <c r="AM13" i="2" s="1"/>
  <c r="AY135" i="1"/>
  <c r="AN13" i="2" s="1"/>
  <c r="AY136" i="1"/>
  <c r="AN14" i="2" s="1"/>
  <c r="BF135" i="1"/>
  <c r="AO13" i="2" s="1"/>
  <c r="BF136" i="1"/>
  <c r="AO14" i="2" s="1"/>
  <c r="AD121" i="1"/>
  <c r="AA33" i="2" s="1"/>
  <c r="AD122" i="1"/>
  <c r="AA34" i="2" s="1"/>
  <c r="W121" i="1"/>
  <c r="Z33" i="2" s="1"/>
  <c r="W122" i="1"/>
  <c r="Z34" i="2" s="1"/>
  <c r="W117" i="1"/>
  <c r="Z30" i="2" s="1"/>
  <c r="W116" i="1"/>
  <c r="Z29" i="2" s="1"/>
  <c r="AD116" i="1"/>
  <c r="AA29" i="2" s="1"/>
  <c r="AD117" i="1"/>
  <c r="AA30" i="2" s="1"/>
  <c r="AK116" i="1"/>
  <c r="AB29" i="2" s="1"/>
  <c r="P111" i="1"/>
  <c r="Y25" i="2" s="1"/>
  <c r="W111" i="1"/>
  <c r="Z25" i="2" s="1"/>
  <c r="W112" i="1"/>
  <c r="Z26" i="2" s="1"/>
  <c r="AD111" i="1"/>
  <c r="AA25" i="2" s="1"/>
  <c r="AD112" i="1"/>
  <c r="AA26" i="2" s="1"/>
  <c r="AD107" i="1"/>
  <c r="AA22" i="2" s="1"/>
  <c r="AD106" i="1"/>
  <c r="AA21" i="2" s="1"/>
  <c r="W101" i="1"/>
  <c r="Z17" i="2" s="1"/>
  <c r="W102" i="1"/>
  <c r="Z18" i="2" s="1"/>
  <c r="AD101" i="1"/>
  <c r="AA17" i="2" s="1"/>
  <c r="AD102" i="1"/>
  <c r="AA18" i="2" s="1"/>
  <c r="AK121" i="1"/>
  <c r="AB33" i="2" s="1"/>
  <c r="AK97" i="1"/>
  <c r="AB14" i="2" s="1"/>
  <c r="BF97" i="1"/>
  <c r="AE14" i="2" s="1"/>
  <c r="AY96" i="1"/>
  <c r="AD13" i="2" s="1"/>
  <c r="AY97" i="1"/>
  <c r="AD14" i="2" s="1"/>
  <c r="AD82" i="1"/>
  <c r="Q33" i="2" s="1"/>
  <c r="AD83" i="1"/>
  <c r="Q34" i="2" s="1"/>
  <c r="AK82" i="1"/>
  <c r="R33" i="2" s="1"/>
  <c r="AK83" i="1"/>
  <c r="R34" i="2" s="1"/>
  <c r="BF77" i="1"/>
  <c r="U29" i="2" s="1"/>
  <c r="BF78" i="1"/>
  <c r="U30" i="2" s="1"/>
  <c r="AY78" i="1"/>
  <c r="T30" i="2" s="1"/>
  <c r="AK77" i="1"/>
  <c r="R29" i="2" s="1"/>
  <c r="AK78" i="1"/>
  <c r="R30" i="2" s="1"/>
  <c r="AD72" i="1"/>
  <c r="Q25" i="2" s="1"/>
  <c r="AD73" i="1"/>
  <c r="Q26" i="2" s="1"/>
  <c r="AK73" i="1"/>
  <c r="R26" i="2" s="1"/>
  <c r="AK72" i="1"/>
  <c r="R25" i="2" s="1"/>
  <c r="AY68" i="1"/>
  <c r="T22" i="2" s="1"/>
  <c r="AK67" i="1"/>
  <c r="R21" i="2" s="1"/>
  <c r="AD67" i="1"/>
  <c r="Q21" i="2" s="1"/>
  <c r="AD68" i="1"/>
  <c r="Q22" i="2" s="1"/>
  <c r="AD63" i="1"/>
  <c r="Q18" i="2" s="1"/>
  <c r="AD62" i="1"/>
  <c r="Q17" i="2" s="1"/>
  <c r="AK63" i="1"/>
  <c r="R18" i="2" s="1"/>
  <c r="AK62" i="1"/>
  <c r="R17" i="2" s="1"/>
  <c r="AY57" i="1"/>
  <c r="T13" i="2" s="1"/>
  <c r="AY58" i="1"/>
  <c r="T14" i="2" s="1"/>
  <c r="BF57" i="1"/>
  <c r="U13" i="2" s="1"/>
  <c r="BF58" i="1"/>
  <c r="U14" i="2" s="1"/>
  <c r="AD169" i="1"/>
  <c r="P130" i="1"/>
  <c r="AI9" i="2" s="1"/>
  <c r="W131" i="1"/>
  <c r="AJ10" i="2" s="1"/>
  <c r="AD91" i="1"/>
  <c r="AA9" i="2" s="1"/>
  <c r="AD92" i="1"/>
  <c r="AA10" i="2" s="1"/>
  <c r="W92" i="1"/>
  <c r="Z10" i="2" s="1"/>
  <c r="I92" i="1"/>
  <c r="X10" i="2" s="1"/>
  <c r="AR34" i="1"/>
  <c r="AR33" i="1"/>
  <c r="BF14" i="1"/>
  <c r="BF44" i="1"/>
  <c r="AY43" i="1"/>
  <c r="AY44" i="1"/>
  <c r="AR43" i="1"/>
  <c r="AR39" i="1"/>
  <c r="AR38" i="1"/>
  <c r="BF38" i="1"/>
  <c r="BF39" i="1"/>
  <c r="AY28" i="1"/>
  <c r="BF29" i="1"/>
  <c r="AR200" i="1"/>
  <c r="AW34" i="2" s="1"/>
  <c r="BF146" i="1"/>
  <c r="AO22" i="2" s="1"/>
  <c r="AR156" i="1"/>
  <c r="AM30" i="2" s="1"/>
  <c r="AR97" i="1"/>
  <c r="AC14" i="2" s="1"/>
  <c r="AR102" i="1"/>
  <c r="AC18" i="2" s="1"/>
  <c r="AY77" i="1"/>
  <c r="T29" i="2" s="1"/>
  <c r="AR77" i="1"/>
  <c r="S29" i="2" s="1"/>
  <c r="AY29" i="1"/>
  <c r="AY33" i="1"/>
  <c r="AD13" i="1"/>
  <c r="AY160" i="1"/>
  <c r="AN33" i="2" s="1"/>
  <c r="P38" i="1"/>
  <c r="I29" i="1"/>
  <c r="AK29" i="1"/>
  <c r="P34" i="1"/>
  <c r="AY14" i="1"/>
  <c r="AD29" i="1"/>
  <c r="AK24" i="1"/>
  <c r="I14" i="1"/>
  <c r="AR23" i="1"/>
  <c r="W14" i="1"/>
  <c r="AK14" i="1"/>
  <c r="P43" i="1"/>
  <c r="AR29" i="1"/>
  <c r="BF23" i="1"/>
  <c r="P13" i="1"/>
  <c r="AK28" i="1"/>
  <c r="AY34" i="1"/>
  <c r="W38" i="1"/>
  <c r="AY239" i="1"/>
  <c r="BH34" i="2" s="1"/>
  <c r="AK33" i="1"/>
  <c r="AD39" i="1"/>
  <c r="W24" i="1"/>
  <c r="AR44" i="1"/>
  <c r="P14" i="1"/>
  <c r="AD33" i="1"/>
  <c r="AY39" i="1"/>
  <c r="W43" i="1"/>
  <c r="W13" i="1"/>
  <c r="BF24" i="1"/>
  <c r="AY23" i="1"/>
  <c r="AR28" i="1"/>
  <c r="BF34" i="1"/>
  <c r="AD38" i="1"/>
  <c r="W44" i="1"/>
  <c r="BF239" i="1"/>
  <c r="BI34" i="2" s="1"/>
  <c r="AR24" i="1"/>
  <c r="AY141" i="1"/>
  <c r="AN18" i="2" s="1"/>
  <c r="AR239" i="1"/>
  <c r="BG34" i="2" s="1"/>
  <c r="AR145" i="1"/>
  <c r="AM21" i="2" s="1"/>
  <c r="AR140" i="1"/>
  <c r="AM17" i="2" s="1"/>
  <c r="AR161" i="1"/>
  <c r="AM34" i="2" s="1"/>
  <c r="AR82" i="1"/>
  <c r="S33" i="2" s="1"/>
  <c r="AY24" i="1"/>
  <c r="BF201" i="1" l="1"/>
  <c r="AY201" i="1"/>
  <c r="AR201" i="1"/>
  <c r="AK201" i="1"/>
  <c r="AD201" i="1"/>
  <c r="W201" i="1"/>
  <c r="P201" i="1"/>
  <c r="I201" i="1"/>
  <c r="BI8" i="2"/>
  <c r="BH8" i="2"/>
  <c r="BG8" i="2"/>
  <c r="BF8" i="2"/>
  <c r="BE8" i="2"/>
  <c r="BD8" i="2"/>
  <c r="BC8" i="2"/>
  <c r="BB8" i="2"/>
  <c r="AY8" i="2"/>
  <c r="AX8" i="2"/>
  <c r="AW8" i="2"/>
  <c r="AV8" i="2"/>
  <c r="AU8" i="2"/>
  <c r="AT8" i="2"/>
  <c r="AS8" i="2"/>
  <c r="AR8" i="2"/>
  <c r="BG17" i="1" l="1"/>
  <c r="BF17" i="1"/>
  <c r="AZ17" i="1"/>
  <c r="AY17" i="1"/>
  <c r="AS17" i="1"/>
  <c r="AR17" i="1"/>
  <c r="AL17" i="1"/>
  <c r="AK17" i="1"/>
  <c r="AE17" i="1"/>
  <c r="AD17" i="1"/>
  <c r="X17" i="1"/>
  <c r="W17" i="1"/>
  <c r="Q17" i="1"/>
  <c r="P17" i="1"/>
  <c r="J17" i="1"/>
  <c r="I17" i="1"/>
  <c r="BG16" i="1"/>
  <c r="BF16" i="1"/>
  <c r="AZ16" i="1"/>
  <c r="AY16" i="1"/>
  <c r="AS16" i="1"/>
  <c r="AR16" i="1"/>
  <c r="AL16" i="1"/>
  <c r="AK16" i="1"/>
  <c r="AE16" i="1"/>
  <c r="AD16" i="1"/>
  <c r="X16" i="1"/>
  <c r="W16" i="1"/>
  <c r="Q16" i="1"/>
  <c r="P16" i="1"/>
  <c r="J16" i="1"/>
  <c r="I16" i="1"/>
  <c r="BG15" i="1"/>
  <c r="BF15" i="1"/>
  <c r="AZ15" i="1"/>
  <c r="AY15" i="1"/>
  <c r="AS15" i="1"/>
  <c r="AR15" i="1"/>
  <c r="AL15" i="1"/>
  <c r="AK15" i="1"/>
  <c r="AE15" i="1"/>
  <c r="AD15" i="1"/>
  <c r="X15" i="1"/>
  <c r="W15" i="1"/>
  <c r="Q15" i="1"/>
  <c r="P15" i="1"/>
  <c r="J15" i="1"/>
  <c r="I15" i="1"/>
  <c r="AY18" i="1" l="1"/>
  <c r="AD18" i="1"/>
  <c r="BF18" i="1"/>
  <c r="W19" i="1"/>
  <c r="AD19" i="1"/>
  <c r="I18" i="1"/>
  <c r="AK18" i="1"/>
  <c r="P19" i="1"/>
  <c r="W18" i="1"/>
  <c r="BF19" i="1"/>
  <c r="I19" i="1"/>
  <c r="D14" i="2" s="1"/>
  <c r="AK19" i="1"/>
  <c r="AR19" i="1"/>
  <c r="AY19" i="1"/>
  <c r="P18" i="1"/>
  <c r="AR18" i="1"/>
  <c r="E13" i="2" l="1"/>
  <c r="H13" i="2"/>
  <c r="K13" i="2"/>
  <c r="D13" i="2"/>
  <c r="G13" i="2"/>
  <c r="J14" i="2"/>
  <c r="K14" i="2"/>
  <c r="F13" i="2"/>
  <c r="J13" i="2"/>
  <c r="G14" i="2"/>
  <c r="I14" i="2"/>
  <c r="I13" i="2"/>
  <c r="H14" i="2"/>
  <c r="F14" i="2"/>
  <c r="E14" i="2"/>
  <c r="G9" i="2" l="1"/>
  <c r="I9" i="2"/>
  <c r="K10" i="2" l="1"/>
  <c r="K9" i="2"/>
  <c r="J10" i="2"/>
  <c r="J9" i="2"/>
  <c r="K8" i="2"/>
  <c r="J8" i="2"/>
  <c r="U8" i="2"/>
  <c r="T8" i="2"/>
  <c r="AE8" i="2"/>
  <c r="AD8" i="2"/>
  <c r="AO8" i="2"/>
  <c r="AN8" i="2"/>
  <c r="AD11" i="2" l="1"/>
  <c r="AX16" i="2"/>
  <c r="AX15" i="2"/>
  <c r="AY15" i="2"/>
  <c r="AY16" i="2"/>
  <c r="BI12" i="2"/>
  <c r="AY35" i="2"/>
  <c r="BI11" i="2"/>
  <c r="AY11" i="2"/>
  <c r="BI19" i="2"/>
  <c r="AY20" i="2"/>
  <c r="AY32" i="2"/>
  <c r="BI36" i="2"/>
  <c r="BI27" i="2"/>
  <c r="BI16" i="2"/>
  <c r="AY28" i="2"/>
  <c r="AY31" i="2"/>
  <c r="AY24" i="2"/>
  <c r="BI35" i="2"/>
  <c r="AY36" i="2"/>
  <c r="BI32" i="2"/>
  <c r="BI23" i="2"/>
  <c r="AY19" i="2"/>
  <c r="BI15" i="2"/>
  <c r="BI20" i="2"/>
  <c r="BI28" i="2"/>
  <c r="AY12" i="2"/>
  <c r="BI24" i="2"/>
  <c r="AY27" i="2"/>
  <c r="AY23" i="2"/>
  <c r="BI31" i="2"/>
  <c r="BH35" i="2"/>
  <c r="BH23" i="2"/>
  <c r="BH12" i="2"/>
  <c r="AX11" i="2"/>
  <c r="BH24" i="2"/>
  <c r="BH11" i="2"/>
  <c r="BH36" i="2"/>
  <c r="AX31" i="2"/>
  <c r="AX24" i="2"/>
  <c r="AX12" i="2"/>
  <c r="BH32" i="2"/>
  <c r="BH19" i="2"/>
  <c r="AX27" i="2"/>
  <c r="BH20" i="2"/>
  <c r="AX19" i="2"/>
  <c r="AX35" i="2"/>
  <c r="AX20" i="2"/>
  <c r="BH15" i="2"/>
  <c r="BH27" i="2"/>
  <c r="AX28" i="2"/>
  <c r="BH16" i="2"/>
  <c r="BH31" i="2"/>
  <c r="AX32" i="2"/>
  <c r="AX23" i="2"/>
  <c r="AX36" i="2"/>
  <c r="BH28" i="2"/>
  <c r="K12" i="2"/>
  <c r="U12" i="2"/>
  <c r="T12" i="2"/>
  <c r="U11" i="2"/>
  <c r="AE12" i="2"/>
  <c r="AG11" i="2" s="1"/>
  <c r="S43" i="2" s="1"/>
  <c r="AO28" i="2"/>
  <c r="AN15" i="2"/>
  <c r="T16" i="2"/>
  <c r="W15" i="2" s="1"/>
  <c r="J16" i="2"/>
  <c r="AN16" i="2"/>
  <c r="T15" i="2"/>
  <c r="V15" i="2" s="1"/>
  <c r="F44" i="2" s="1"/>
  <c r="AD16" i="2"/>
  <c r="AG15" i="2" s="1"/>
  <c r="J15" i="2"/>
  <c r="AD15" i="2"/>
  <c r="AF15" i="2" s="1"/>
  <c r="G44" i="2" s="1"/>
  <c r="AN12" i="2"/>
  <c r="K16" i="2"/>
  <c r="AO16" i="2"/>
  <c r="K15" i="2"/>
  <c r="U15" i="2"/>
  <c r="U16" i="2"/>
  <c r="AE15" i="2"/>
  <c r="AE16" i="2"/>
  <c r="AO15" i="2"/>
  <c r="AD12" i="2"/>
  <c r="AO12" i="2"/>
  <c r="J11" i="2"/>
  <c r="AE11" i="2"/>
  <c r="AF11" i="2" s="1"/>
  <c r="G43" i="2" s="1"/>
  <c r="AN24" i="2"/>
  <c r="J12" i="2"/>
  <c r="K11" i="2"/>
  <c r="AO11" i="2"/>
  <c r="AN20" i="2"/>
  <c r="AD32" i="2"/>
  <c r="AD28" i="2"/>
  <c r="U24" i="2"/>
  <c r="AO36" i="2"/>
  <c r="AN36" i="2"/>
  <c r="AN32" i="2"/>
  <c r="AO19" i="2"/>
  <c r="AE36" i="2"/>
  <c r="AE23" i="2"/>
  <c r="AD24" i="2"/>
  <c r="AE20" i="2"/>
  <c r="U32" i="2"/>
  <c r="T27" i="2"/>
  <c r="T24" i="2"/>
  <c r="T20" i="2"/>
  <c r="T19" i="2"/>
  <c r="J34" i="2"/>
  <c r="J36" i="2" s="1"/>
  <c r="K26" i="2"/>
  <c r="K28" i="2" s="1"/>
  <c r="J21" i="2"/>
  <c r="J18" i="2"/>
  <c r="J20" i="2" s="1"/>
  <c r="AE32" i="2"/>
  <c r="AO24" i="2"/>
  <c r="K18" i="2"/>
  <c r="K20" i="2" s="1"/>
  <c r="AE24" i="2"/>
  <c r="AO20" i="2"/>
  <c r="AO35" i="2"/>
  <c r="K25" i="2"/>
  <c r="K27" i="2" s="1"/>
  <c r="U31" i="2"/>
  <c r="AE27" i="2"/>
  <c r="U20" i="2"/>
  <c r="AO31" i="2"/>
  <c r="K34" i="2"/>
  <c r="K36" i="2" s="1"/>
  <c r="K21" i="2"/>
  <c r="K23" i="2" s="1"/>
  <c r="K29" i="2"/>
  <c r="K31" i="2" s="1"/>
  <c r="U27" i="2"/>
  <c r="U36" i="2"/>
  <c r="K17" i="2"/>
  <c r="K19" i="2" s="1"/>
  <c r="U19" i="2"/>
  <c r="AO32" i="2"/>
  <c r="U35" i="2"/>
  <c r="AE19" i="2"/>
  <c r="AE28" i="2"/>
  <c r="K30" i="2"/>
  <c r="K32" i="2" s="1"/>
  <c r="U23" i="2"/>
  <c r="AE35" i="2"/>
  <c r="AO27" i="2"/>
  <c r="AE31" i="2"/>
  <c r="K33" i="2"/>
  <c r="K35" i="2" s="1"/>
  <c r="K22" i="2"/>
  <c r="K24" i="2" s="1"/>
  <c r="U28" i="2"/>
  <c r="AO23" i="2"/>
  <c r="T36" i="2"/>
  <c r="J29" i="2"/>
  <c r="T28" i="2"/>
  <c r="J22" i="2"/>
  <c r="J24" i="2" s="1"/>
  <c r="T31" i="2"/>
  <c r="AD20" i="2"/>
  <c r="AD35" i="2"/>
  <c r="J26" i="2"/>
  <c r="J28" i="2" s="1"/>
  <c r="AN11" i="2"/>
  <c r="AN28" i="2"/>
  <c r="AD27" i="2"/>
  <c r="T11" i="2"/>
  <c r="AN31" i="2"/>
  <c r="T35" i="2"/>
  <c r="AD19" i="2"/>
  <c r="AN27" i="2"/>
  <c r="AD36" i="2"/>
  <c r="AN19" i="2"/>
  <c r="J25" i="2"/>
  <c r="AN35" i="2"/>
  <c r="J17" i="2"/>
  <c r="J19" i="2" s="1"/>
  <c r="T32" i="2"/>
  <c r="AD31" i="2"/>
  <c r="AN23" i="2"/>
  <c r="J30" i="2"/>
  <c r="J32" i="2" s="1"/>
  <c r="AD23" i="2"/>
  <c r="J33" i="2"/>
  <c r="T23" i="2"/>
  <c r="J23" i="2" l="1"/>
  <c r="J27" i="2" s="1"/>
  <c r="J31" i="2" s="1"/>
  <c r="J35" i="2" s="1"/>
  <c r="AM8" i="2" l="1"/>
  <c r="AL8" i="2"/>
  <c r="AK8" i="2"/>
  <c r="AJ8" i="2"/>
  <c r="AI8" i="2"/>
  <c r="AH8" i="2"/>
  <c r="AC8" i="2" l="1"/>
  <c r="AB8" i="2"/>
  <c r="AA8" i="2"/>
  <c r="Z8" i="2"/>
  <c r="Y8" i="2"/>
  <c r="X8" i="2"/>
  <c r="S8" i="2"/>
  <c r="R8" i="2"/>
  <c r="Q8" i="2"/>
  <c r="P8" i="2"/>
  <c r="O8" i="2"/>
  <c r="N8" i="2"/>
  <c r="I8" i="2"/>
  <c r="H8" i="2"/>
  <c r="G8" i="2"/>
  <c r="F8" i="2"/>
  <c r="E8" i="2"/>
  <c r="D8" i="2"/>
  <c r="Y12" i="2"/>
  <c r="E18" i="2"/>
  <c r="E20" i="2" s="1"/>
  <c r="E21" i="2"/>
  <c r="E25" i="2"/>
  <c r="E29" i="2"/>
  <c r="E31" i="2" s="1"/>
  <c r="E33" i="2"/>
  <c r="D34" i="2"/>
  <c r="D29" i="2"/>
  <c r="D25" i="2"/>
  <c r="D21" i="2"/>
  <c r="D17" i="2"/>
  <c r="F34" i="2"/>
  <c r="F30" i="2"/>
  <c r="F26" i="2"/>
  <c r="F21" i="2"/>
  <c r="F18" i="2"/>
  <c r="G29" i="2"/>
  <c r="G18" i="2"/>
  <c r="AT15" i="2" l="1"/>
  <c r="AT16" i="2"/>
  <c r="F32" i="2"/>
  <c r="AR16" i="2"/>
  <c r="AR15" i="2"/>
  <c r="AV15" i="2"/>
  <c r="AV16" i="2"/>
  <c r="AU15" i="2"/>
  <c r="AU16" i="2"/>
  <c r="AS15" i="2"/>
  <c r="AS16" i="2"/>
  <c r="AW15" i="2"/>
  <c r="AZ15" i="2" s="1"/>
  <c r="J44" i="2" s="1"/>
  <c r="AW16" i="2"/>
  <c r="BA15" i="2" s="1"/>
  <c r="AU11" i="2"/>
  <c r="BE11" i="2"/>
  <c r="BE16" i="2"/>
  <c r="BK15" i="2" s="1"/>
  <c r="BE15" i="2"/>
  <c r="BJ15" i="2" s="1"/>
  <c r="BE12" i="2"/>
  <c r="AU23" i="2"/>
  <c r="AU31" i="2"/>
  <c r="AU20" i="2"/>
  <c r="AU19" i="2"/>
  <c r="AU32" i="2"/>
  <c r="BE28" i="2"/>
  <c r="BK27" i="2" s="1"/>
  <c r="AU35" i="2"/>
  <c r="BE23" i="2"/>
  <c r="BJ23" i="2" s="1"/>
  <c r="AU24" i="2"/>
  <c r="BE36" i="2"/>
  <c r="BK35" i="2" s="1"/>
  <c r="BE27" i="2"/>
  <c r="BJ27" i="2" s="1"/>
  <c r="AU36" i="2"/>
  <c r="AU27" i="2"/>
  <c r="BE31" i="2"/>
  <c r="BJ31" i="2" s="1"/>
  <c r="AU12" i="2"/>
  <c r="BE24" i="2"/>
  <c r="BK23" i="2" s="1"/>
  <c r="BE32" i="2"/>
  <c r="BK31" i="2" s="1"/>
  <c r="AU28" i="2"/>
  <c r="BE35" i="2"/>
  <c r="BJ35" i="2" s="1"/>
  <c r="BE20" i="2"/>
  <c r="BK19" i="2" s="1"/>
  <c r="BE19" i="2"/>
  <c r="BJ19" i="2" s="1"/>
  <c r="V44" i="2"/>
  <c r="AH32" i="2"/>
  <c r="AR23" i="2"/>
  <c r="BB35" i="2"/>
  <c r="BB11" i="2"/>
  <c r="BB23" i="2"/>
  <c r="BB19" i="2"/>
  <c r="AR24" i="2"/>
  <c r="AR36" i="2"/>
  <c r="BB16" i="2"/>
  <c r="AR32" i="2"/>
  <c r="AR35" i="2"/>
  <c r="BB15" i="2"/>
  <c r="AR31" i="2"/>
  <c r="BB36" i="2"/>
  <c r="BB27" i="2"/>
  <c r="AR28" i="2"/>
  <c r="BB24" i="2"/>
  <c r="AR27" i="2"/>
  <c r="BB12" i="2"/>
  <c r="BB20" i="2"/>
  <c r="AR11" i="2"/>
  <c r="AR12" i="2"/>
  <c r="AR20" i="2"/>
  <c r="AR19" i="2"/>
  <c r="BB31" i="2"/>
  <c r="BB32" i="2"/>
  <c r="BB28" i="2"/>
  <c r="BD15" i="2"/>
  <c r="AT32" i="2"/>
  <c r="BD12" i="2"/>
  <c r="BD11" i="2"/>
  <c r="BD23" i="2"/>
  <c r="AT11" i="2"/>
  <c r="BD31" i="2"/>
  <c r="AT36" i="2"/>
  <c r="AT35" i="2"/>
  <c r="BD16" i="2"/>
  <c r="BD24" i="2"/>
  <c r="AT23" i="2"/>
  <c r="BD20" i="2"/>
  <c r="AT20" i="2"/>
  <c r="AT31" i="2"/>
  <c r="BD27" i="2"/>
  <c r="BD36" i="2"/>
  <c r="AT28" i="2"/>
  <c r="BD28" i="2"/>
  <c r="AT19" i="2"/>
  <c r="BD32" i="2"/>
  <c r="BD35" i="2"/>
  <c r="AT12" i="2"/>
  <c r="AT27" i="2"/>
  <c r="AT24" i="2"/>
  <c r="BD19" i="2"/>
  <c r="AL12" i="2"/>
  <c r="AQ11" i="2" s="1"/>
  <c r="BF36" i="2"/>
  <c r="AV28" i="2"/>
  <c r="BF16" i="2"/>
  <c r="BF12" i="2"/>
  <c r="BK11" i="2" s="1"/>
  <c r="AV27" i="2"/>
  <c r="BF15" i="2"/>
  <c r="BF11" i="2"/>
  <c r="BJ11" i="2" s="1"/>
  <c r="AV11" i="2"/>
  <c r="AZ11" i="2" s="1"/>
  <c r="J43" i="2" s="1"/>
  <c r="BF28" i="2"/>
  <c r="AV31" i="2"/>
  <c r="BF19" i="2"/>
  <c r="AV36" i="2"/>
  <c r="AV24" i="2"/>
  <c r="BF31" i="2"/>
  <c r="BF27" i="2"/>
  <c r="BF23" i="2"/>
  <c r="AV19" i="2"/>
  <c r="BF35" i="2"/>
  <c r="AV35" i="2"/>
  <c r="AV23" i="2"/>
  <c r="AV20" i="2"/>
  <c r="BF32" i="2"/>
  <c r="AV32" i="2"/>
  <c r="BF20" i="2"/>
  <c r="BF24" i="2"/>
  <c r="AV12" i="2"/>
  <c r="BA11" i="2" s="1"/>
  <c r="V43" i="2" s="1"/>
  <c r="AM32" i="2"/>
  <c r="AW19" i="2"/>
  <c r="BG16" i="2"/>
  <c r="BG12" i="2"/>
  <c r="BG15" i="2"/>
  <c r="BG11" i="2"/>
  <c r="BG24" i="2"/>
  <c r="AW11" i="2"/>
  <c r="AW32" i="2"/>
  <c r="BG31" i="2"/>
  <c r="BG28" i="2"/>
  <c r="AW36" i="2"/>
  <c r="AW27" i="2"/>
  <c r="AW28" i="2"/>
  <c r="AW31" i="2"/>
  <c r="BG35" i="2"/>
  <c r="AW12" i="2"/>
  <c r="BG36" i="2"/>
  <c r="BG23" i="2"/>
  <c r="BG32" i="2"/>
  <c r="BG19" i="2"/>
  <c r="AW20" i="2"/>
  <c r="AW24" i="2"/>
  <c r="AW35" i="2"/>
  <c r="BG20" i="2"/>
  <c r="AW23" i="2"/>
  <c r="BG27" i="2"/>
  <c r="Q12" i="2"/>
  <c r="AI28" i="2"/>
  <c r="AQ27" i="2" s="1"/>
  <c r="T47" i="2" s="1"/>
  <c r="AS19" i="2"/>
  <c r="AZ19" i="2" s="1"/>
  <c r="AS24" i="2"/>
  <c r="BA23" i="2" s="1"/>
  <c r="BC24" i="2"/>
  <c r="AS27" i="2"/>
  <c r="AZ27" i="2" s="1"/>
  <c r="BC12" i="2"/>
  <c r="AS23" i="2"/>
  <c r="AZ23" i="2" s="1"/>
  <c r="BC23" i="2"/>
  <c r="AS11" i="2"/>
  <c r="BC11" i="2"/>
  <c r="AS36" i="2"/>
  <c r="BA35" i="2" s="1"/>
  <c r="V49" i="2" s="1"/>
  <c r="AS35" i="2"/>
  <c r="AZ35" i="2" s="1"/>
  <c r="BC36" i="2"/>
  <c r="BC32" i="2"/>
  <c r="BC19" i="2"/>
  <c r="BC27" i="2"/>
  <c r="BC15" i="2"/>
  <c r="BC35" i="2"/>
  <c r="BC20" i="2"/>
  <c r="AS32" i="2"/>
  <c r="BA31" i="2" s="1"/>
  <c r="AS12" i="2"/>
  <c r="AS28" i="2"/>
  <c r="BA27" i="2" s="1"/>
  <c r="BC16" i="2"/>
  <c r="AS20" i="2"/>
  <c r="BA19" i="2" s="1"/>
  <c r="V45" i="2" s="1"/>
  <c r="BC28" i="2"/>
  <c r="AS31" i="2"/>
  <c r="AZ31" i="2" s="1"/>
  <c r="J48" i="2" s="1"/>
  <c r="BC31" i="2"/>
  <c r="AI24" i="2"/>
  <c r="AQ23" i="2" s="1"/>
  <c r="T46" i="2" s="1"/>
  <c r="AL24" i="2"/>
  <c r="AM36" i="2"/>
  <c r="AI20" i="2"/>
  <c r="AQ19" i="2" s="1"/>
  <c r="T45" i="2" s="1"/>
  <c r="AH36" i="2"/>
  <c r="N20" i="2"/>
  <c r="AM20" i="2"/>
  <c r="AH28" i="2"/>
  <c r="D36" i="2"/>
  <c r="AI32" i="2"/>
  <c r="AQ31" i="2" s="1"/>
  <c r="T48" i="2" s="1"/>
  <c r="AI36" i="2"/>
  <c r="AQ35" i="2" s="1"/>
  <c r="T49" i="2" s="1"/>
  <c r="AH20" i="2"/>
  <c r="AJ20" i="2"/>
  <c r="AK16" i="2"/>
  <c r="G15" i="2"/>
  <c r="G16" i="2"/>
  <c r="Q16" i="2"/>
  <c r="Q15" i="2"/>
  <c r="AA16" i="2"/>
  <c r="AA15" i="2"/>
  <c r="AK15" i="2"/>
  <c r="AJ28" i="2"/>
  <c r="AL16" i="2"/>
  <c r="AQ15" i="2" s="1"/>
  <c r="T44" i="2" s="1"/>
  <c r="R15" i="2"/>
  <c r="R16" i="2"/>
  <c r="H16" i="2"/>
  <c r="H15" i="2"/>
  <c r="AB16" i="2"/>
  <c r="AL15" i="2"/>
  <c r="AP15" i="2" s="1"/>
  <c r="H44" i="2" s="1"/>
  <c r="AB15" i="2"/>
  <c r="AM16" i="2"/>
  <c r="AC15" i="2"/>
  <c r="I15" i="2"/>
  <c r="L15" i="2" s="1"/>
  <c r="E44" i="2" s="1"/>
  <c r="S16" i="2"/>
  <c r="AM15" i="2"/>
  <c r="S15" i="2"/>
  <c r="AC16" i="2"/>
  <c r="I16" i="2"/>
  <c r="M15" i="2" s="1"/>
  <c r="AL32" i="2"/>
  <c r="AK12" i="2"/>
  <c r="F20" i="2"/>
  <c r="AK28" i="2"/>
  <c r="AK36" i="2"/>
  <c r="AL20" i="2"/>
  <c r="AJ24" i="2"/>
  <c r="AL36" i="2"/>
  <c r="AH12" i="2"/>
  <c r="P16" i="2"/>
  <c r="F16" i="2"/>
  <c r="P15" i="2"/>
  <c r="F15" i="2"/>
  <c r="Z15" i="2"/>
  <c r="AJ16" i="2"/>
  <c r="Z16" i="2"/>
  <c r="AJ15" i="2"/>
  <c r="F36" i="2"/>
  <c r="AJ36" i="2"/>
  <c r="AL28" i="2"/>
  <c r="AK20" i="2"/>
  <c r="G20" i="2"/>
  <c r="AH11" i="2"/>
  <c r="D16" i="2"/>
  <c r="N16" i="2"/>
  <c r="X15" i="2"/>
  <c r="D15" i="2"/>
  <c r="AH16" i="2"/>
  <c r="N15" i="2"/>
  <c r="X16" i="2"/>
  <c r="AH15" i="2"/>
  <c r="AK24" i="2"/>
  <c r="AH24" i="2"/>
  <c r="AM24" i="2"/>
  <c r="AJ32" i="2"/>
  <c r="AM12" i="2"/>
  <c r="F28" i="2"/>
  <c r="X20" i="2"/>
  <c r="AI11" i="2"/>
  <c r="O16" i="2"/>
  <c r="O15" i="2"/>
  <c r="AI16" i="2"/>
  <c r="E15" i="2"/>
  <c r="E16" i="2"/>
  <c r="Y15" i="2"/>
  <c r="Y16" i="2"/>
  <c r="AI15" i="2"/>
  <c r="AI12" i="2"/>
  <c r="AK32" i="2"/>
  <c r="AJ12" i="2"/>
  <c r="AM28" i="2"/>
  <c r="H9" i="2"/>
  <c r="H11" i="2" s="1"/>
  <c r="AA35" i="2"/>
  <c r="Y35" i="2"/>
  <c r="X36" i="2"/>
  <c r="AA32" i="2"/>
  <c r="Y31" i="2"/>
  <c r="Z27" i="2"/>
  <c r="X28" i="2"/>
  <c r="Z24" i="2"/>
  <c r="Y24" i="2"/>
  <c r="AG23" i="2" s="1"/>
  <c r="Z20" i="2"/>
  <c r="S11" i="2"/>
  <c r="P35" i="2"/>
  <c r="R31" i="2"/>
  <c r="V31" i="2" s="1"/>
  <c r="Q32" i="2"/>
  <c r="Q27" i="2"/>
  <c r="V27" i="2" s="1"/>
  <c r="Q20" i="2"/>
  <c r="W19" i="2" s="1"/>
  <c r="O24" i="2"/>
  <c r="P20" i="2"/>
  <c r="G25" i="2"/>
  <c r="G27" i="2" s="1"/>
  <c r="AB35" i="2"/>
  <c r="F9" i="2"/>
  <c r="F11" i="2" s="1"/>
  <c r="E9" i="2"/>
  <c r="E11" i="2" s="1"/>
  <c r="D9" i="2"/>
  <c r="D11" i="2" s="1"/>
  <c r="O11" i="2"/>
  <c r="E23" i="2"/>
  <c r="D23" i="2"/>
  <c r="D19" i="2"/>
  <c r="AJ11" i="2"/>
  <c r="AM11" i="2"/>
  <c r="AL11" i="2"/>
  <c r="AP11" i="2" s="1"/>
  <c r="H43" i="2" s="1"/>
  <c r="AK11" i="2"/>
  <c r="E17" i="2"/>
  <c r="E19" i="2" s="1"/>
  <c r="E34" i="2"/>
  <c r="E36" i="2" s="1"/>
  <c r="S23" i="2"/>
  <c r="I18" i="2"/>
  <c r="I20" i="2" s="1"/>
  <c r="M19" i="2" s="1"/>
  <c r="G11" i="2"/>
  <c r="L11" i="2" s="1"/>
  <c r="AC28" i="2"/>
  <c r="F25" i="2"/>
  <c r="F27" i="2" s="1"/>
  <c r="D26" i="2"/>
  <c r="D28" i="2" s="1"/>
  <c r="I10" i="2"/>
  <c r="I12" i="2" s="1"/>
  <c r="AC27" i="2"/>
  <c r="G22" i="2"/>
  <c r="G24" i="2" s="1"/>
  <c r="Z11" i="2"/>
  <c r="H10" i="2"/>
  <c r="H12" i="2" s="1"/>
  <c r="F22" i="2"/>
  <c r="F24" i="2" s="1"/>
  <c r="AB12" i="2"/>
  <c r="X11" i="2"/>
  <c r="AB27" i="2"/>
  <c r="G10" i="2"/>
  <c r="G12" i="2" s="1"/>
  <c r="M11" i="2" s="1"/>
  <c r="Q43" i="2" s="1"/>
  <c r="D30" i="2"/>
  <c r="D32" i="2" s="1"/>
  <c r="N12" i="2"/>
  <c r="AB24" i="2"/>
  <c r="AB23" i="2"/>
  <c r="X27" i="2"/>
  <c r="AB31" i="2"/>
  <c r="AB32" i="2"/>
  <c r="AA19" i="2"/>
  <c r="Z19" i="2"/>
  <c r="R27" i="2"/>
  <c r="P19" i="2"/>
  <c r="D18" i="2"/>
  <c r="D20" i="2" s="1"/>
  <c r="G33" i="2"/>
  <c r="G35" i="2" s="1"/>
  <c r="G34" i="2"/>
  <c r="G36" i="2" s="1"/>
  <c r="F33" i="2"/>
  <c r="F35" i="2" s="1"/>
  <c r="F29" i="2"/>
  <c r="F31" i="2" s="1"/>
  <c r="E26" i="2"/>
  <c r="E28" i="2" s="1"/>
  <c r="H17" i="2"/>
  <c r="H19" i="2" s="1"/>
  <c r="I11" i="2"/>
  <c r="D22" i="2"/>
  <c r="D24" i="2" s="1"/>
  <c r="E30" i="2"/>
  <c r="E32" i="2" s="1"/>
  <c r="AB11" i="2"/>
  <c r="AK23" i="2"/>
  <c r="AK27" i="2"/>
  <c r="AK31" i="2"/>
  <c r="AK35" i="2"/>
  <c r="AK19" i="2"/>
  <c r="D10" i="2"/>
  <c r="D12" i="2" s="1"/>
  <c r="F17" i="2"/>
  <c r="F19" i="2" s="1"/>
  <c r="E22" i="2"/>
  <c r="E24" i="2" s="1"/>
  <c r="P12" i="2"/>
  <c r="W11" i="2" s="1"/>
  <c r="R43" i="2" s="1"/>
  <c r="P11" i="2"/>
  <c r="V11" i="2" s="1"/>
  <c r="F43" i="2" s="1"/>
  <c r="R19" i="2"/>
  <c r="N23" i="2"/>
  <c r="P23" i="2"/>
  <c r="O23" i="2"/>
  <c r="Q31" i="2"/>
  <c r="R36" i="2"/>
  <c r="AA12" i="2"/>
  <c r="AA11" i="2"/>
  <c r="Y19" i="2"/>
  <c r="AF19" i="2" s="1"/>
  <c r="AA23" i="2"/>
  <c r="Y28" i="2"/>
  <c r="AG27" i="2" s="1"/>
  <c r="Z35" i="2"/>
  <c r="AF35" i="2" s="1"/>
  <c r="AL23" i="2"/>
  <c r="AL27" i="2"/>
  <c r="AL31" i="2"/>
  <c r="AL35" i="2"/>
  <c r="AL19" i="2"/>
  <c r="E35" i="2"/>
  <c r="AJ23" i="2"/>
  <c r="AJ27" i="2"/>
  <c r="AJ31" i="2"/>
  <c r="AJ35" i="2"/>
  <c r="AJ19" i="2"/>
  <c r="E10" i="2"/>
  <c r="E12" i="2" s="1"/>
  <c r="AM23" i="2"/>
  <c r="AM27" i="2"/>
  <c r="AM31" i="2"/>
  <c r="AM35" i="2"/>
  <c r="AM19" i="2"/>
  <c r="F10" i="2"/>
  <c r="F12" i="2" s="1"/>
  <c r="D33" i="2"/>
  <c r="D35" i="2" s="1"/>
  <c r="P24" i="2"/>
  <c r="O31" i="2"/>
  <c r="N33" i="2"/>
  <c r="N35" i="2" s="1"/>
  <c r="AC11" i="2"/>
  <c r="Y11" i="2"/>
  <c r="AA20" i="2"/>
  <c r="AA28" i="2"/>
  <c r="AA27" i="2"/>
  <c r="AA31" i="2"/>
  <c r="AB36" i="2"/>
  <c r="N31" i="2"/>
  <c r="Y23" i="2"/>
  <c r="AF23" i="2" s="1"/>
  <c r="G30" i="2"/>
  <c r="G32" i="2" s="1"/>
  <c r="R11" i="2"/>
  <c r="O28" i="2"/>
  <c r="S12" i="2"/>
  <c r="Q19" i="2"/>
  <c r="V19" i="2" s="1"/>
  <c r="P27" i="2"/>
  <c r="P32" i="2"/>
  <c r="P31" i="2"/>
  <c r="AB20" i="2"/>
  <c r="AB19" i="2"/>
  <c r="AB28" i="2"/>
  <c r="X31" i="2"/>
  <c r="E27" i="2"/>
  <c r="N28" i="2"/>
  <c r="Q28" i="2"/>
  <c r="W27" i="2" s="1"/>
  <c r="O27" i="2"/>
  <c r="N34" i="2"/>
  <c r="N36" i="2" s="1"/>
  <c r="Y27" i="2"/>
  <c r="AF27" i="2" s="1"/>
  <c r="X35" i="2"/>
  <c r="AH35" i="2"/>
  <c r="AH19" i="2"/>
  <c r="AH31" i="2"/>
  <c r="AH23" i="2"/>
  <c r="AH27" i="2"/>
  <c r="G17" i="2"/>
  <c r="G19" i="2" s="1"/>
  <c r="G26" i="2"/>
  <c r="G28" i="2" s="1"/>
  <c r="H21" i="2"/>
  <c r="H23" i="2" s="1"/>
  <c r="G21" i="2"/>
  <c r="G23" i="2" s="1"/>
  <c r="Q11" i="2"/>
  <c r="O19" i="2"/>
  <c r="O33" i="2"/>
  <c r="O35" i="2" s="1"/>
  <c r="X12" i="2"/>
  <c r="X23" i="2"/>
  <c r="Z23" i="2"/>
  <c r="Z32" i="2"/>
  <c r="AG31" i="2" s="1"/>
  <c r="Z31" i="2"/>
  <c r="AF31" i="2" s="1"/>
  <c r="AI35" i="2"/>
  <c r="AP35" i="2" s="1"/>
  <c r="H49" i="2" s="1"/>
  <c r="AI19" i="2"/>
  <c r="AP19" i="2" s="1"/>
  <c r="H45" i="2" s="1"/>
  <c r="AI23" i="2"/>
  <c r="AP23" i="2" s="1"/>
  <c r="H46" i="2" s="1"/>
  <c r="AI27" i="2"/>
  <c r="AP27" i="2" s="1"/>
  <c r="H47" i="2" s="1"/>
  <c r="AI31" i="2"/>
  <c r="AP31" i="2" s="1"/>
  <c r="H48" i="2" s="1"/>
  <c r="D31" i="2"/>
  <c r="F23" i="2"/>
  <c r="D27" i="2"/>
  <c r="N27" i="2"/>
  <c r="G31" i="2"/>
  <c r="AC36" i="2"/>
  <c r="AC35" i="2"/>
  <c r="AC32" i="2"/>
  <c r="AC31" i="2"/>
  <c r="AC23" i="2"/>
  <c r="AC20" i="2"/>
  <c r="AC19" i="2"/>
  <c r="Z12" i="2"/>
  <c r="X24" i="2"/>
  <c r="Z28" i="2"/>
  <c r="AC12" i="2"/>
  <c r="AA24" i="2"/>
  <c r="Y36" i="2"/>
  <c r="X32" i="2"/>
  <c r="Z36" i="2"/>
  <c r="AG35" i="2" s="1"/>
  <c r="Y20" i="2"/>
  <c r="AG19" i="2" s="1"/>
  <c r="AC24" i="2"/>
  <c r="Y32" i="2"/>
  <c r="AA36" i="2"/>
  <c r="X19" i="2"/>
  <c r="S36" i="2"/>
  <c r="S35" i="2"/>
  <c r="S32" i="2"/>
  <c r="S31" i="2"/>
  <c r="S28" i="2"/>
  <c r="S20" i="2"/>
  <c r="S19" i="2"/>
  <c r="R35" i="2"/>
  <c r="R23" i="2"/>
  <c r="Q24" i="2"/>
  <c r="W23" i="2" s="1"/>
  <c r="Q35" i="2"/>
  <c r="V35" i="2" s="1"/>
  <c r="R28" i="2"/>
  <c r="R12" i="2"/>
  <c r="R20" i="2"/>
  <c r="N24" i="2"/>
  <c r="P28" i="2"/>
  <c r="R32" i="2"/>
  <c r="W31" i="2" s="1"/>
  <c r="O34" i="2"/>
  <c r="O36" i="2" s="1"/>
  <c r="N32" i="2"/>
  <c r="P36" i="2"/>
  <c r="O12" i="2"/>
  <c r="O20" i="2"/>
  <c r="Q23" i="2"/>
  <c r="V23" i="2" s="1"/>
  <c r="S24" i="2"/>
  <c r="S27" i="2"/>
  <c r="O32" i="2"/>
  <c r="Q36" i="2"/>
  <c r="W35" i="2" s="1"/>
  <c r="R24" i="2"/>
  <c r="N11" i="2"/>
  <c r="N19" i="2"/>
  <c r="H34" i="2"/>
  <c r="H36" i="2" s="1"/>
  <c r="I33" i="2"/>
  <c r="I35" i="2" s="1"/>
  <c r="L35" i="2" s="1"/>
  <c r="H33" i="2"/>
  <c r="H35" i="2" s="1"/>
  <c r="I34" i="2"/>
  <c r="I36" i="2" s="1"/>
  <c r="M35" i="2" s="1"/>
  <c r="H30" i="2"/>
  <c r="H32" i="2" s="1"/>
  <c r="I30" i="2"/>
  <c r="I32" i="2" s="1"/>
  <c r="M31" i="2" s="1"/>
  <c r="H29" i="2"/>
  <c r="H31" i="2" s="1"/>
  <c r="I29" i="2"/>
  <c r="I31" i="2" s="1"/>
  <c r="L31" i="2" s="1"/>
  <c r="H25" i="2"/>
  <c r="H27" i="2" s="1"/>
  <c r="I25" i="2"/>
  <c r="I27" i="2" s="1"/>
  <c r="L27" i="2" s="1"/>
  <c r="H26" i="2"/>
  <c r="H28" i="2" s="1"/>
  <c r="I26" i="2"/>
  <c r="I28" i="2" s="1"/>
  <c r="M27" i="2" s="1"/>
  <c r="I22" i="2"/>
  <c r="I24" i="2" s="1"/>
  <c r="M23" i="2" s="1"/>
  <c r="H22" i="2"/>
  <c r="H24" i="2" s="1"/>
  <c r="I21" i="2"/>
  <c r="I23" i="2" s="1"/>
  <c r="L23" i="2" s="1"/>
  <c r="H18" i="2"/>
  <c r="H20" i="2" s="1"/>
  <c r="I17" i="2"/>
  <c r="I19" i="2" s="1"/>
  <c r="L19" i="2" s="1"/>
  <c r="E54" i="2" l="1"/>
  <c r="F54" i="2"/>
  <c r="U43" i="2"/>
  <c r="T43" i="2"/>
  <c r="V46" i="2"/>
  <c r="J46" i="2"/>
  <c r="J49" i="2"/>
  <c r="J47" i="2"/>
  <c r="V48" i="2"/>
  <c r="V47" i="2"/>
  <c r="J45" i="2"/>
  <c r="I44" i="2"/>
  <c r="I54" i="2" s="1"/>
  <c r="U44" i="2"/>
  <c r="S44" i="2"/>
  <c r="I43" i="2"/>
  <c r="R44" i="2"/>
  <c r="Q44" i="2"/>
  <c r="E43" i="2"/>
  <c r="S49" i="2"/>
  <c r="G47" i="2"/>
  <c r="R47" i="2"/>
  <c r="F47" i="2"/>
  <c r="E48" i="2"/>
  <c r="E45" i="2"/>
  <c r="U49" i="2"/>
  <c r="Q45" i="2"/>
  <c r="U48" i="2"/>
  <c r="G48" i="2"/>
  <c r="S48" i="2"/>
  <c r="S46" i="2"/>
  <c r="G46" i="2"/>
  <c r="G45" i="2"/>
  <c r="S45" i="2"/>
  <c r="E46" i="2"/>
  <c r="Q46" i="2"/>
  <c r="U45" i="2"/>
  <c r="I45" i="2"/>
  <c r="I49" i="2"/>
  <c r="U47" i="2"/>
  <c r="I47" i="2"/>
  <c r="U46" i="2"/>
  <c r="I46" i="2"/>
  <c r="I48" i="2"/>
  <c r="S47" i="2"/>
  <c r="G49" i="2"/>
  <c r="R48" i="2"/>
  <c r="F48" i="2"/>
  <c r="F46" i="2"/>
  <c r="R46" i="2"/>
  <c r="Q47" i="2"/>
  <c r="E47" i="2"/>
  <c r="F45" i="2"/>
  <c r="R45" i="2"/>
  <c r="Q49" i="2"/>
  <c r="E49" i="2"/>
  <c r="Q48" i="2"/>
  <c r="R49" i="2"/>
  <c r="F49" i="2"/>
  <c r="I55" i="2" l="1"/>
  <c r="J54" i="2"/>
  <c r="V54" i="2"/>
  <c r="J59" i="2"/>
  <c r="J55" i="2"/>
  <c r="J58" i="2"/>
  <c r="J56" i="2"/>
  <c r="J57" i="2"/>
  <c r="S54" i="2"/>
  <c r="V59" i="2"/>
  <c r="V57" i="2"/>
  <c r="E55" i="2"/>
  <c r="V55" i="2"/>
  <c r="V56" i="2"/>
  <c r="E58" i="2"/>
  <c r="V58" i="2"/>
  <c r="F55" i="2"/>
  <c r="H54" i="2"/>
  <c r="Q54" i="2"/>
  <c r="R54" i="2"/>
  <c r="U54" i="2"/>
  <c r="G54" i="2"/>
  <c r="T54" i="2"/>
  <c r="T58" i="2"/>
  <c r="S55" i="2"/>
  <c r="G58" i="2"/>
  <c r="F58" i="2"/>
  <c r="U58" i="2"/>
  <c r="R58" i="2"/>
  <c r="R55" i="2"/>
  <c r="G55" i="2"/>
  <c r="Q55" i="2"/>
  <c r="H58" i="2"/>
  <c r="I58" i="2"/>
  <c r="H55" i="2"/>
  <c r="U55" i="2"/>
  <c r="T55" i="2"/>
  <c r="Q58" i="2"/>
  <c r="Q56" i="2"/>
  <c r="S58" i="2"/>
  <c r="R59" i="2"/>
  <c r="I59" i="2"/>
  <c r="F59" i="2"/>
  <c r="S59" i="2"/>
  <c r="E59" i="2"/>
  <c r="H59" i="2"/>
  <c r="T59" i="2"/>
  <c r="U59" i="2"/>
  <c r="G59" i="2"/>
  <c r="Q59" i="2"/>
  <c r="E57" i="2"/>
  <c r="R57" i="2"/>
  <c r="S57" i="2"/>
  <c r="T57" i="2"/>
  <c r="F57" i="2"/>
  <c r="U57" i="2"/>
  <c r="G57" i="2"/>
  <c r="H57" i="2"/>
  <c r="I57" i="2"/>
  <c r="Q57" i="2"/>
  <c r="S56" i="2"/>
  <c r="H56" i="2"/>
  <c r="T56" i="2"/>
  <c r="I56" i="2"/>
  <c r="R56" i="2"/>
  <c r="U56" i="2"/>
  <c r="E56" i="2"/>
  <c r="F56" i="2"/>
  <c r="G56" i="2"/>
</calcChain>
</file>

<file path=xl/sharedStrings.xml><?xml version="1.0" encoding="utf-8"?>
<sst xmlns="http://schemas.openxmlformats.org/spreadsheetml/2006/main" count="3814" uniqueCount="63">
  <si>
    <t>Survival experiment</t>
  </si>
  <si>
    <t xml:space="preserve">Subject: </t>
  </si>
  <si>
    <t>DeBont+Gluconic Acid - Kanamycin only in 2213-/A/APR</t>
  </si>
  <si>
    <t>Anaerobic survival after aerobic inoculation of recombinant strains</t>
  </si>
  <si>
    <t>Inoculation date</t>
  </si>
  <si>
    <t>Inoculated</t>
  </si>
  <si>
    <t xml:space="preserve">Blank </t>
  </si>
  <si>
    <t>2213F -</t>
  </si>
  <si>
    <t>p+0</t>
  </si>
  <si>
    <t>2213F A</t>
  </si>
  <si>
    <t>2213F APR</t>
  </si>
  <si>
    <t>Dilution:</t>
  </si>
  <si>
    <t>Sample</t>
  </si>
  <si>
    <t>Blank</t>
  </si>
  <si>
    <t xml:space="preserve">2213F - </t>
  </si>
  <si>
    <t>AVERAGE</t>
  </si>
  <si>
    <t>average</t>
  </si>
  <si>
    <t>stdev</t>
  </si>
  <si>
    <t>dilution</t>
  </si>
  <si>
    <t>est. nr of bacteria</t>
  </si>
  <si>
    <t>Average nr of bacteria</t>
  </si>
  <si>
    <t>2213F - p+0</t>
  </si>
  <si>
    <t>2213F A p+0</t>
  </si>
  <si>
    <t>2213F APR p+0</t>
  </si>
  <si>
    <t>Percentages</t>
  </si>
  <si>
    <t>Numbers</t>
  </si>
  <si>
    <t>STDEV</t>
  </si>
  <si>
    <t>NA</t>
  </si>
  <si>
    <t>Inoculation OD600</t>
  </si>
  <si>
    <t>10^-2</t>
  </si>
  <si>
    <t>10^-1</t>
  </si>
  <si>
    <t>10^-3</t>
  </si>
  <si>
    <t>10^-4</t>
  </si>
  <si>
    <t>10^-5</t>
  </si>
  <si>
    <t>10^-6</t>
  </si>
  <si>
    <t>10^-7</t>
  </si>
  <si>
    <t>Averages/Stdev Technical replicates</t>
  </si>
  <si>
    <t>Averages/stdev Biological replicates</t>
  </si>
  <si>
    <t>T1</t>
  </si>
  <si>
    <t>10^0</t>
  </si>
  <si>
    <t>BW25113 2213F -</t>
  </si>
  <si>
    <t>BW25113 -</t>
  </si>
  <si>
    <t>07-02-2018</t>
  </si>
  <si>
    <t>T0</t>
  </si>
  <si>
    <t>T18</t>
  </si>
  <si>
    <t>T11</t>
  </si>
  <si>
    <t>T7</t>
  </si>
  <si>
    <t>T4</t>
  </si>
  <si>
    <t xml:space="preserve">pS2213 - </t>
  </si>
  <si>
    <t>pS2213 A</t>
  </si>
  <si>
    <t>pS2213 APR</t>
  </si>
  <si>
    <t>DeBont+ 6g/l Gluconic Acid - vitamin mix - Kanamycin</t>
  </si>
  <si>
    <t>BW25113</t>
  </si>
  <si>
    <t xml:space="preserve">2213 - </t>
  </si>
  <si>
    <t>T14</t>
  </si>
  <si>
    <t>accidentally diluted the first step of 200µl with 90µl saline solution. Therefor, all values were multiplied by 1.8182 to approximate the original number.</t>
  </si>
  <si>
    <t>DeBont+ 6g/l Gluconic Acid - Kanamycin</t>
  </si>
  <si>
    <t xml:space="preserve">               </t>
  </si>
  <si>
    <t xml:space="preserve">                     </t>
  </si>
  <si>
    <t xml:space="preserve">  </t>
  </si>
  <si>
    <t>p+3</t>
  </si>
  <si>
    <t>2213F A p+3</t>
  </si>
  <si>
    <t>2213F APR p+3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</si>
</sst>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E+00"/>
    <numFmt numFmtId="165" formatCode="0.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5" fontId="0" fillId="0" borderId="0" xfId="0" applyNumberFormat="1"/>
    <xf numFmtId="0" fontId="0" fillId="2" borderId="0" xfId="0" applyFill="1"/>
    <xf numFmtId="1" fontId="0" fillId="0" borderId="0" xfId="0" applyNumberFormat="1"/>
    <xf numFmtId="1" fontId="0" fillId="2" borderId="0" xfId="0" applyNumberFormat="1" applyFill="1"/>
    <xf numFmtId="0" fontId="0" fillId="3" borderId="0" xfId="0" applyFill="1"/>
    <xf numFmtId="1" fontId="0" fillId="3" borderId="0" xfId="0" applyNumberFormat="1" applyFill="1"/>
    <xf numFmtId="0" fontId="1" fillId="0" borderId="0" xfId="0" applyFont="1"/>
    <xf numFmtId="0" fontId="0" fillId="0" borderId="0" xfId="0"/>
    <xf numFmtId="1" fontId="0" fillId="0" borderId="0" xfId="0" applyNumberFormat="1"/>
    <xf numFmtId="1" fontId="0" fillId="3" borderId="0" xfId="0" applyNumberFormat="1" applyFill="1"/>
    <xf numFmtId="16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" fontId="0" fillId="7" borderId="0" xfId="0" applyNumberFormat="1" applyFill="1"/>
    <xf numFmtId="0" fontId="0" fillId="8" borderId="0" xfId="0" applyFill="1"/>
    <xf numFmtId="1" fontId="0" fillId="9" borderId="0" xfId="0" applyNumberFormat="1" applyFill="1"/>
    <xf numFmtId="0" fontId="0" fillId="9" borderId="0" xfId="0" applyFill="1"/>
    <xf numFmtId="11" fontId="0" fillId="0" borderId="0" xfId="0" applyNumberFormat="1"/>
    <xf numFmtId="164" fontId="0" fillId="9" borderId="0" xfId="0" applyNumberFormat="1" applyFill="1"/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Fill="1"/>
    <xf numFmtId="1" fontId="2" fillId="0" borderId="0" xfId="0" applyNumberFormat="1" applyFont="1" applyFill="1"/>
    <xf numFmtId="15" fontId="0" fillId="0" borderId="0" xfId="0" applyNumberFormat="1" applyFill="1"/>
    <xf numFmtId="0" fontId="3" fillId="0" borderId="0" xfId="0" applyFont="1"/>
    <xf numFmtId="0" fontId="0" fillId="0" borderId="0" xfId="0" applyNumberFormat="1"/>
    <xf numFmtId="0" fontId="0" fillId="0" borderId="0" xfId="0" applyNumberFormat="1" applyFill="1"/>
    <xf numFmtId="165" fontId="0" fillId="0" borderId="0" xfId="0" applyNumberFormat="1"/>
    <xf numFmtId="166" fontId="0" fillId="0" borderId="0" xfId="0" applyNumberFormat="1"/>
    <xf numFmtId="0" fontId="0" fillId="9" borderId="0" xfId="0" applyNumberFormat="1" applyFill="1"/>
    <xf numFmtId="164" fontId="0" fillId="7" borderId="0" xfId="0" applyNumberFormat="1" applyFill="1"/>
    <xf numFmtId="164" fontId="0" fillId="8" borderId="0" xfId="0" applyNumberFormat="1" applyFill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Anaerobic survival rates</a:t>
            </a:r>
          </a:p>
          <a:p>
            <a:pPr>
              <a:defRPr/>
            </a:pPr>
            <a:r>
              <a:rPr lang="en-US" sz="1400"/>
              <a:t>With vitamins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791476942088894"/>
          <c:y val="0.11874002589127042"/>
          <c:w val="0.70230737223664164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results'!$E$53:$N$53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A-45F2-A30E-38AA52D0C2B8}"/>
            </c:ext>
          </c:extLst>
        </c:ser>
        <c:ser>
          <c:idx val="8"/>
          <c:order val="2"/>
          <c:tx>
            <c:v>BW25113 pS2213 -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results'!$Q$54:$U$54</c:f>
                <c:numCache>
                  <c:formatCode>General</c:formatCode>
                  <c:ptCount val="5"/>
                  <c:pt idx="0">
                    <c:v>37.962043157585022</c:v>
                  </c:pt>
                  <c:pt idx="1">
                    <c:v>517.42123647594565</c:v>
                  </c:pt>
                  <c:pt idx="2">
                    <c:v>147.69033423283466</c:v>
                  </c:pt>
                  <c:pt idx="3">
                    <c:v>6.2598566175782828</c:v>
                  </c:pt>
                  <c:pt idx="4">
                    <c:v>6.2598566175782828</c:v>
                  </c:pt>
                </c:numCache>
              </c:numRef>
            </c:plus>
            <c:minus>
              <c:numRef>
                <c:f>'Survivalexp vitmix results'!$Q$54:$Y$54</c:f>
                <c:numCache>
                  <c:formatCode>General</c:formatCode>
                  <c:ptCount val="9"/>
                  <c:pt idx="0">
                    <c:v>37.962043157585022</c:v>
                  </c:pt>
                  <c:pt idx="1">
                    <c:v>517.42123647594565</c:v>
                  </c:pt>
                  <c:pt idx="2">
                    <c:v>147.69033423283466</c:v>
                  </c:pt>
                  <c:pt idx="3">
                    <c:v>6.2598566175782828</c:v>
                  </c:pt>
                  <c:pt idx="4">
                    <c:v>6.2598566175782828</c:v>
                  </c:pt>
                  <c:pt idx="5">
                    <c:v>47.302725493189648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results'!$E$54:$N$54</c:f>
              <c:numCache>
                <c:formatCode>0.0</c:formatCode>
                <c:ptCount val="10"/>
                <c:pt idx="0">
                  <c:v>100</c:v>
                </c:pt>
                <c:pt idx="1">
                  <c:v>766.89189189189187</c:v>
                </c:pt>
                <c:pt idx="2">
                  <c:v>60.810810810810821</c:v>
                </c:pt>
                <c:pt idx="3">
                  <c:v>55.591216216216225</c:v>
                </c:pt>
                <c:pt idx="4">
                  <c:v>55.591216216216225</c:v>
                </c:pt>
                <c:pt idx="5">
                  <c:v>92.905405405405389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A-45F2-A30E-38AA52D0C2B8}"/>
            </c:ext>
          </c:extLst>
        </c:ser>
        <c:ser>
          <c:idx val="2"/>
          <c:order val="3"/>
          <c:tx>
            <c:v>KT2440 pS2213 - p+0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results'!$Q$55:$Y$55</c:f>
                <c:numCache>
                  <c:formatCode>General</c:formatCode>
                  <c:ptCount val="9"/>
                  <c:pt idx="0">
                    <c:v>22.002308161647143</c:v>
                  </c:pt>
                  <c:pt idx="1">
                    <c:v>0.42146569054251459</c:v>
                  </c:pt>
                  <c:pt idx="2">
                    <c:v>5.9393345306831009E-3</c:v>
                  </c:pt>
                  <c:pt idx="3">
                    <c:v>2.0493784275635962E-3</c:v>
                  </c:pt>
                  <c:pt idx="4">
                    <c:v>2.0493784275635962E-3</c:v>
                  </c:pt>
                  <c:pt idx="5">
                    <c:v>1.427481859745458E-3</c:v>
                  </c:pt>
                </c:numCache>
              </c:numRef>
            </c:plus>
            <c:minus>
              <c:numRef>
                <c:f>'Survivalexp vitmix results'!$Q$55:$Y$55</c:f>
                <c:numCache>
                  <c:formatCode>General</c:formatCode>
                  <c:ptCount val="9"/>
                  <c:pt idx="0">
                    <c:v>22.002308161647143</c:v>
                  </c:pt>
                  <c:pt idx="1">
                    <c:v>0.42146569054251459</c:v>
                  </c:pt>
                  <c:pt idx="2">
                    <c:v>5.9393345306831009E-3</c:v>
                  </c:pt>
                  <c:pt idx="3">
                    <c:v>2.0493784275635962E-3</c:v>
                  </c:pt>
                  <c:pt idx="4">
                    <c:v>2.0493784275635962E-3</c:v>
                  </c:pt>
                  <c:pt idx="5">
                    <c:v>1.427481859745458E-3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results'!$E$55:$N$55</c:f>
              <c:numCache>
                <c:formatCode>0.0000</c:formatCode>
                <c:ptCount val="10"/>
                <c:pt idx="0">
                  <c:v>100</c:v>
                </c:pt>
                <c:pt idx="1">
                  <c:v>1.7353951890034363</c:v>
                </c:pt>
                <c:pt idx="2">
                  <c:v>2.0764552119129438E-2</c:v>
                </c:pt>
                <c:pt idx="3">
                  <c:v>4.5131729667812126E-3</c:v>
                </c:pt>
                <c:pt idx="4" formatCode="0.0">
                  <c:v>4.5131729667812126E-3</c:v>
                </c:pt>
                <c:pt idx="5" formatCode="0.0">
                  <c:v>5.8614864864864873E-3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A-45F2-A30E-38AA52D0C2B8}"/>
            </c:ext>
          </c:extLst>
        </c:ser>
        <c:ser>
          <c:idx val="4"/>
          <c:order val="4"/>
          <c:tx>
            <c:v>KT2440 pS2213 ackA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results'!$Q$56:$Z$56</c:f>
                <c:numCache>
                  <c:formatCode>General</c:formatCode>
                  <c:ptCount val="10"/>
                  <c:pt idx="0">
                    <c:v>32.378370454155522</c:v>
                  </c:pt>
                  <c:pt idx="1">
                    <c:v>0.36652610990054507</c:v>
                  </c:pt>
                  <c:pt idx="2">
                    <c:v>7.1480253202815891E-3</c:v>
                  </c:pt>
                  <c:pt idx="3">
                    <c:v>3.9582954484169127E-3</c:v>
                  </c:pt>
                  <c:pt idx="4">
                    <c:v>3.9582954484169127E-3</c:v>
                  </c:pt>
                  <c:pt idx="5">
                    <c:v>4.9858281833086819E-3</c:v>
                  </c:pt>
                </c:numCache>
              </c:numRef>
            </c:plus>
            <c:minus>
              <c:numRef>
                <c:f>'Survivalexp vitmix results'!$Q$56:$Z$56</c:f>
                <c:numCache>
                  <c:formatCode>General</c:formatCode>
                  <c:ptCount val="10"/>
                  <c:pt idx="0">
                    <c:v>32.378370454155522</c:v>
                  </c:pt>
                  <c:pt idx="1">
                    <c:v>0.36652610990054507</c:v>
                  </c:pt>
                  <c:pt idx="2">
                    <c:v>7.1480253202815891E-3</c:v>
                  </c:pt>
                  <c:pt idx="3">
                    <c:v>3.9582954484169127E-3</c:v>
                  </c:pt>
                  <c:pt idx="4">
                    <c:v>3.9582954484169127E-3</c:v>
                  </c:pt>
                  <c:pt idx="5">
                    <c:v>4.9858281833086819E-3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results'!$E$56:$N$56</c:f>
              <c:numCache>
                <c:formatCode>0.0000</c:formatCode>
                <c:ptCount val="10"/>
                <c:pt idx="0">
                  <c:v>100</c:v>
                </c:pt>
                <c:pt idx="1">
                  <c:v>1.128935532233883</c:v>
                </c:pt>
                <c:pt idx="2">
                  <c:v>2.3279502248875563E-2</c:v>
                </c:pt>
                <c:pt idx="3">
                  <c:v>1.0029985007496254E-2</c:v>
                </c:pt>
                <c:pt idx="4" formatCode="0.0">
                  <c:v>1.0029985007496254E-2</c:v>
                </c:pt>
                <c:pt idx="5" formatCode="0.0">
                  <c:v>1.1351351351351352E-2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8A-45F2-A30E-38AA52D0C2B8}"/>
            </c:ext>
          </c:extLst>
        </c:ser>
        <c:ser>
          <c:idx val="5"/>
          <c:order val="5"/>
          <c:tx>
            <c:v>KT2440 pS2213 ackA p+3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results'!$Q$57:$Y$57</c:f>
                <c:numCache>
                  <c:formatCode>General</c:formatCode>
                  <c:ptCount val="9"/>
                  <c:pt idx="0">
                    <c:v>35.295161349879059</c:v>
                  </c:pt>
                  <c:pt idx="1">
                    <c:v>0.20065916242203766</c:v>
                  </c:pt>
                  <c:pt idx="2">
                    <c:v>6.4766892280995409E-3</c:v>
                  </c:pt>
                  <c:pt idx="3">
                    <c:v>5.1381911019238663E-3</c:v>
                  </c:pt>
                  <c:pt idx="4">
                    <c:v>5.1381911019238663E-3</c:v>
                  </c:pt>
                  <c:pt idx="5">
                    <c:v>3.2697676864002784E-3</c:v>
                  </c:pt>
                </c:numCache>
              </c:numRef>
            </c:plus>
            <c:minus>
              <c:numRef>
                <c:f>'Survivalexp vitmix results'!$Q$57:$Y$57</c:f>
                <c:numCache>
                  <c:formatCode>General</c:formatCode>
                  <c:ptCount val="9"/>
                  <c:pt idx="0">
                    <c:v>35.295161349879059</c:v>
                  </c:pt>
                  <c:pt idx="1">
                    <c:v>0.20065916242203766</c:v>
                  </c:pt>
                  <c:pt idx="2">
                    <c:v>6.4766892280995409E-3</c:v>
                  </c:pt>
                  <c:pt idx="3">
                    <c:v>5.1381911019238663E-3</c:v>
                  </c:pt>
                  <c:pt idx="4">
                    <c:v>5.1381911019238663E-3</c:v>
                  </c:pt>
                  <c:pt idx="5">
                    <c:v>3.2697676864002784E-3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results'!$E$57:$N$57</c:f>
              <c:numCache>
                <c:formatCode>0.0000</c:formatCode>
                <c:ptCount val="10"/>
                <c:pt idx="0">
                  <c:v>100</c:v>
                </c:pt>
                <c:pt idx="1">
                  <c:v>0.86350574712643713</c:v>
                </c:pt>
                <c:pt idx="2">
                  <c:v>1.4080600574712646E-2</c:v>
                </c:pt>
                <c:pt idx="3">
                  <c:v>7.2988505747126446E-3</c:v>
                </c:pt>
                <c:pt idx="4" formatCode="0.0">
                  <c:v>7.2988505747126446E-3</c:v>
                </c:pt>
                <c:pt idx="5" formatCode="0.0">
                  <c:v>7.1114864864864858E-3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A-45F2-A30E-38AA52D0C2B8}"/>
            </c:ext>
          </c:extLst>
        </c:ser>
        <c:ser>
          <c:idx val="6"/>
          <c:order val="6"/>
          <c:tx>
            <c:v>KT2440 pS2213 ackA-(pyrK-pyrD B)-(nrdD-nrdG) p+0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results'!$Q$58:$Z$58</c:f>
                <c:numCache>
                  <c:formatCode>General</c:formatCode>
                  <c:ptCount val="10"/>
                  <c:pt idx="0">
                    <c:v>32.91266896155804</c:v>
                  </c:pt>
                  <c:pt idx="1">
                    <c:v>3.9679844122438657</c:v>
                  </c:pt>
                  <c:pt idx="2">
                    <c:v>2.4279271365783974E-2</c:v>
                  </c:pt>
                  <c:pt idx="3">
                    <c:v>2.8255996551872263E-3</c:v>
                  </c:pt>
                  <c:pt idx="4">
                    <c:v>2.8255996551872263E-3</c:v>
                  </c:pt>
                  <c:pt idx="5">
                    <c:v>2.8860371052252583E-3</c:v>
                  </c:pt>
                </c:numCache>
              </c:numRef>
            </c:plus>
            <c:minus>
              <c:numRef>
                <c:f>'Survivalexp vitmix results'!$Q$58:$Z$58</c:f>
                <c:numCache>
                  <c:formatCode>General</c:formatCode>
                  <c:ptCount val="10"/>
                  <c:pt idx="0">
                    <c:v>32.91266896155804</c:v>
                  </c:pt>
                  <c:pt idx="1">
                    <c:v>3.9679844122438657</c:v>
                  </c:pt>
                  <c:pt idx="2">
                    <c:v>2.4279271365783974E-2</c:v>
                  </c:pt>
                  <c:pt idx="3">
                    <c:v>2.8255996551872263E-3</c:v>
                  </c:pt>
                  <c:pt idx="4">
                    <c:v>2.8255996551872263E-3</c:v>
                  </c:pt>
                  <c:pt idx="5">
                    <c:v>2.8860371052252583E-3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results'!$E$58:$M$58</c:f>
              <c:numCache>
                <c:formatCode>0.0000</c:formatCode>
                <c:ptCount val="9"/>
                <c:pt idx="0">
                  <c:v>100</c:v>
                </c:pt>
                <c:pt idx="1">
                  <c:v>8.2834850455136522</c:v>
                </c:pt>
                <c:pt idx="2">
                  <c:v>5.0124629388816649E-2</c:v>
                </c:pt>
                <c:pt idx="3">
                  <c:v>1.0858257477243172E-2</c:v>
                </c:pt>
                <c:pt idx="4" formatCode="0.0">
                  <c:v>1.0858257477243172E-2</c:v>
                </c:pt>
                <c:pt idx="5" formatCode="0.0">
                  <c:v>8.1081081081081086E-3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8A-45F2-A30E-38AA52D0C2B8}"/>
            </c:ext>
          </c:extLst>
        </c:ser>
        <c:ser>
          <c:idx val="7"/>
          <c:order val="7"/>
          <c:tx>
            <c:v>KT2440 pS2213 ackA-(pyrK-pyrD B)-(nrdD-nrdG) p+3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results'!$Q$59:$Z$59</c:f>
                <c:numCache>
                  <c:formatCode>General</c:formatCode>
                  <c:ptCount val="10"/>
                  <c:pt idx="0">
                    <c:v>40.686017478539085</c:v>
                  </c:pt>
                  <c:pt idx="1">
                    <c:v>0.40018776647403487</c:v>
                  </c:pt>
                  <c:pt idx="2">
                    <c:v>2.6319262830682262E-2</c:v>
                  </c:pt>
                  <c:pt idx="3">
                    <c:v>3.2252416713601777E-3</c:v>
                  </c:pt>
                  <c:pt idx="4">
                    <c:v>3.2252416713601777E-3</c:v>
                  </c:pt>
                  <c:pt idx="5">
                    <c:v>1.6694149075353972E-3</c:v>
                  </c:pt>
                </c:numCache>
              </c:numRef>
            </c:plus>
            <c:minus>
              <c:numRef>
                <c:f>'Survivalexp vitmix results'!$Q$59:$Z$59</c:f>
                <c:numCache>
                  <c:formatCode>General</c:formatCode>
                  <c:ptCount val="10"/>
                  <c:pt idx="0">
                    <c:v>40.686017478539085</c:v>
                  </c:pt>
                  <c:pt idx="1">
                    <c:v>0.40018776647403487</c:v>
                  </c:pt>
                  <c:pt idx="2">
                    <c:v>2.6319262830682262E-2</c:v>
                  </c:pt>
                  <c:pt idx="3">
                    <c:v>3.2252416713601777E-3</c:v>
                  </c:pt>
                  <c:pt idx="4">
                    <c:v>3.2252416713601777E-3</c:v>
                  </c:pt>
                  <c:pt idx="5">
                    <c:v>1.6694149075353972E-3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results'!$E$59:$M$59</c:f>
              <c:numCache>
                <c:formatCode>0.0000</c:formatCode>
                <c:ptCount val="9"/>
                <c:pt idx="0">
                  <c:v>100</c:v>
                </c:pt>
                <c:pt idx="1">
                  <c:v>0.36335403726708065</c:v>
                </c:pt>
                <c:pt idx="2">
                  <c:v>6.9076542443064201E-2</c:v>
                </c:pt>
                <c:pt idx="3">
                  <c:v>1.2401656314699796E-2</c:v>
                </c:pt>
                <c:pt idx="4" formatCode="0.0">
                  <c:v>1.2401656314699796E-2</c:v>
                </c:pt>
                <c:pt idx="5" formatCode="0.0">
                  <c:v>6.2331081081081086E-3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8A-45F2-A30E-38AA52D0C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WT KT2440</c:v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numRef>
                    <c:extLst>
                      <c:ext uri="{02D57815-91ED-43cb-92C2-25804820EDAC}">
                        <c15:formulaRef>
                          <c15:sqref>'Survivalexp vitmix results'!$E$52:$M$52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4</c:v>
                      </c:pt>
                      <c:pt idx="2">
                        <c:v>7</c:v>
                      </c:pt>
                      <c:pt idx="3">
                        <c:v>11</c:v>
                      </c:pt>
                      <c:pt idx="4">
                        <c:v>14</c:v>
                      </c:pt>
                      <c:pt idx="5">
                        <c:v>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'Survivalexp results'!#REF!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C58A-45F2-A30E-38AA52D0C2B8}"/>
                  </c:ext>
                </c:extLst>
              </c15:ser>
            </c15:filteredLineSeries>
          </c:ext>
        </c:extLst>
      </c:lineChart>
      <c:date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 val="autoZero"/>
        <c:auto val="0"/>
        <c:lblOffset val="100"/>
        <c:baseTimeUnit val="days"/>
      </c:dateAx>
      <c:valAx>
        <c:axId val="102100992"/>
        <c:scaling>
          <c:logBase val="10"/>
          <c:orientation val="minMax"/>
          <c:max val="1000"/>
          <c:min val="1.0000000000000003E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CFU (%)</a:t>
                </a:r>
              </a:p>
            </c:rich>
          </c:tx>
          <c:layout>
            <c:manualLayout>
              <c:xMode val="edge"/>
              <c:yMode val="edge"/>
              <c:x val="9.8132855687757023E-2"/>
              <c:y val="0.45454814669886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3259354739757285"/>
          <c:y val="0.11658783747883288"/>
          <c:w val="0.16613823715916295"/>
          <c:h val="0.73875578443610868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Anaerobic survival rates</a:t>
            </a:r>
          </a:p>
          <a:p>
            <a:pPr>
              <a:defRPr sz="2800"/>
            </a:pPr>
            <a:r>
              <a:rPr lang="en-US" sz="2800"/>
              <a:t>With vitamins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791476942088894"/>
          <c:y val="0.11874002589127042"/>
          <c:w val="0.70230737223664164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results'!$E$53:$N$53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E-400F-B429-47951F87515E}"/>
            </c:ext>
          </c:extLst>
        </c:ser>
        <c:ser>
          <c:idx val="8"/>
          <c:order val="2"/>
          <c:tx>
            <c:v>BW25113 2213F -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results'!$Q$54:$U$54</c:f>
                <c:numCache>
                  <c:formatCode>General</c:formatCode>
                  <c:ptCount val="5"/>
                  <c:pt idx="0">
                    <c:v>37.962043157585022</c:v>
                  </c:pt>
                  <c:pt idx="1">
                    <c:v>517.42123647594565</c:v>
                  </c:pt>
                  <c:pt idx="2">
                    <c:v>147.69033423283466</c:v>
                  </c:pt>
                  <c:pt idx="3">
                    <c:v>6.2598566175782828</c:v>
                  </c:pt>
                  <c:pt idx="4">
                    <c:v>6.2598566175782828</c:v>
                  </c:pt>
                </c:numCache>
              </c:numRef>
            </c:plus>
            <c:minus>
              <c:numRef>
                <c:f>'Survivalexp vitmix results'!$Q$54:$Y$54</c:f>
                <c:numCache>
                  <c:formatCode>General</c:formatCode>
                  <c:ptCount val="9"/>
                  <c:pt idx="0">
                    <c:v>37.962043157585022</c:v>
                  </c:pt>
                  <c:pt idx="1">
                    <c:v>517.42123647594565</c:v>
                  </c:pt>
                  <c:pt idx="2">
                    <c:v>147.69033423283466</c:v>
                  </c:pt>
                  <c:pt idx="3">
                    <c:v>6.2598566175782828</c:v>
                  </c:pt>
                  <c:pt idx="4">
                    <c:v>6.2598566175782828</c:v>
                  </c:pt>
                  <c:pt idx="5">
                    <c:v>47.302725493189648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results'!$E$54:$N$54</c:f>
              <c:numCache>
                <c:formatCode>0.0</c:formatCode>
                <c:ptCount val="10"/>
                <c:pt idx="0">
                  <c:v>100</c:v>
                </c:pt>
                <c:pt idx="1">
                  <c:v>766.89189189189187</c:v>
                </c:pt>
                <c:pt idx="2">
                  <c:v>60.810810810810821</c:v>
                </c:pt>
                <c:pt idx="3">
                  <c:v>55.591216216216225</c:v>
                </c:pt>
                <c:pt idx="4">
                  <c:v>55.591216216216225</c:v>
                </c:pt>
                <c:pt idx="5">
                  <c:v>92.905405405405389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CE-400F-B429-47951F87515E}"/>
            </c:ext>
          </c:extLst>
        </c:ser>
        <c:ser>
          <c:idx val="2"/>
          <c:order val="3"/>
          <c:tx>
            <c:v>KT2440 2213F - p+0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results'!$Q$55:$Y$55</c:f>
                <c:numCache>
                  <c:formatCode>General</c:formatCode>
                  <c:ptCount val="9"/>
                  <c:pt idx="0">
                    <c:v>22.002308161647143</c:v>
                  </c:pt>
                  <c:pt idx="1">
                    <c:v>0.42146569054251459</c:v>
                  </c:pt>
                  <c:pt idx="2">
                    <c:v>5.9393345306831009E-3</c:v>
                  </c:pt>
                  <c:pt idx="3">
                    <c:v>2.0493784275635962E-3</c:v>
                  </c:pt>
                  <c:pt idx="4">
                    <c:v>2.0493784275635962E-3</c:v>
                  </c:pt>
                  <c:pt idx="5">
                    <c:v>1.427481859745458E-3</c:v>
                  </c:pt>
                </c:numCache>
              </c:numRef>
            </c:plus>
            <c:minus>
              <c:numRef>
                <c:f>'Survivalexp vitmix results'!$Q$55:$Y$55</c:f>
                <c:numCache>
                  <c:formatCode>General</c:formatCode>
                  <c:ptCount val="9"/>
                  <c:pt idx="0">
                    <c:v>22.002308161647143</c:v>
                  </c:pt>
                  <c:pt idx="1">
                    <c:v>0.42146569054251459</c:v>
                  </c:pt>
                  <c:pt idx="2">
                    <c:v>5.9393345306831009E-3</c:v>
                  </c:pt>
                  <c:pt idx="3">
                    <c:v>2.0493784275635962E-3</c:v>
                  </c:pt>
                  <c:pt idx="4">
                    <c:v>2.0493784275635962E-3</c:v>
                  </c:pt>
                  <c:pt idx="5">
                    <c:v>1.427481859745458E-3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results'!$E$55:$N$55</c:f>
              <c:numCache>
                <c:formatCode>0.0000</c:formatCode>
                <c:ptCount val="10"/>
                <c:pt idx="0">
                  <c:v>100</c:v>
                </c:pt>
                <c:pt idx="1">
                  <c:v>1.7353951890034363</c:v>
                </c:pt>
                <c:pt idx="2">
                  <c:v>2.0764552119129438E-2</c:v>
                </c:pt>
                <c:pt idx="3">
                  <c:v>4.5131729667812126E-3</c:v>
                </c:pt>
                <c:pt idx="4" formatCode="0.0">
                  <c:v>4.5131729667812126E-3</c:v>
                </c:pt>
                <c:pt idx="5" formatCode="0.0">
                  <c:v>5.8614864864864873E-3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E-400F-B429-47951F87515E}"/>
            </c:ext>
          </c:extLst>
        </c:ser>
        <c:ser>
          <c:idx val="4"/>
          <c:order val="4"/>
          <c:tx>
            <c:v>KT2440 2213F 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results'!$Q$56:$Z$56</c:f>
                <c:numCache>
                  <c:formatCode>General</c:formatCode>
                  <c:ptCount val="10"/>
                  <c:pt idx="0">
                    <c:v>32.378370454155522</c:v>
                  </c:pt>
                  <c:pt idx="1">
                    <c:v>0.36652610990054507</c:v>
                  </c:pt>
                  <c:pt idx="2">
                    <c:v>7.1480253202815891E-3</c:v>
                  </c:pt>
                  <c:pt idx="3">
                    <c:v>3.9582954484169127E-3</c:v>
                  </c:pt>
                  <c:pt idx="4">
                    <c:v>3.9582954484169127E-3</c:v>
                  </c:pt>
                  <c:pt idx="5">
                    <c:v>4.9858281833086819E-3</c:v>
                  </c:pt>
                </c:numCache>
              </c:numRef>
            </c:plus>
            <c:minus>
              <c:numRef>
                <c:f>'Survivalexp vitmix results'!$Q$56:$Z$56</c:f>
                <c:numCache>
                  <c:formatCode>General</c:formatCode>
                  <c:ptCount val="10"/>
                  <c:pt idx="0">
                    <c:v>32.378370454155522</c:v>
                  </c:pt>
                  <c:pt idx="1">
                    <c:v>0.36652610990054507</c:v>
                  </c:pt>
                  <c:pt idx="2">
                    <c:v>7.1480253202815891E-3</c:v>
                  </c:pt>
                  <c:pt idx="3">
                    <c:v>3.9582954484169127E-3</c:v>
                  </c:pt>
                  <c:pt idx="4">
                    <c:v>3.9582954484169127E-3</c:v>
                  </c:pt>
                  <c:pt idx="5">
                    <c:v>4.9858281833086819E-3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results'!$E$56:$N$56</c:f>
              <c:numCache>
                <c:formatCode>0.0000</c:formatCode>
                <c:ptCount val="10"/>
                <c:pt idx="0">
                  <c:v>100</c:v>
                </c:pt>
                <c:pt idx="1">
                  <c:v>1.128935532233883</c:v>
                </c:pt>
                <c:pt idx="2">
                  <c:v>2.3279502248875563E-2</c:v>
                </c:pt>
                <c:pt idx="3">
                  <c:v>1.0029985007496254E-2</c:v>
                </c:pt>
                <c:pt idx="4" formatCode="0.0">
                  <c:v>1.0029985007496254E-2</c:v>
                </c:pt>
                <c:pt idx="5" formatCode="0.0">
                  <c:v>1.1351351351351352E-2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CE-400F-B429-47951F87515E}"/>
            </c:ext>
          </c:extLst>
        </c:ser>
        <c:ser>
          <c:idx val="5"/>
          <c:order val="5"/>
          <c:tx>
            <c:v>KT2440 2213F A p+6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results'!$Q$57:$Y$57</c:f>
                <c:numCache>
                  <c:formatCode>General</c:formatCode>
                  <c:ptCount val="9"/>
                  <c:pt idx="0">
                    <c:v>35.295161349879059</c:v>
                  </c:pt>
                  <c:pt idx="1">
                    <c:v>0.20065916242203766</c:v>
                  </c:pt>
                  <c:pt idx="2">
                    <c:v>6.4766892280995409E-3</c:v>
                  </c:pt>
                  <c:pt idx="3">
                    <c:v>5.1381911019238663E-3</c:v>
                  </c:pt>
                  <c:pt idx="4">
                    <c:v>5.1381911019238663E-3</c:v>
                  </c:pt>
                  <c:pt idx="5">
                    <c:v>3.2697676864002784E-3</c:v>
                  </c:pt>
                </c:numCache>
              </c:numRef>
            </c:plus>
            <c:minus>
              <c:numRef>
                <c:f>'Survivalexp vitmix results'!$Q$57:$Y$57</c:f>
                <c:numCache>
                  <c:formatCode>General</c:formatCode>
                  <c:ptCount val="9"/>
                  <c:pt idx="0">
                    <c:v>35.295161349879059</c:v>
                  </c:pt>
                  <c:pt idx="1">
                    <c:v>0.20065916242203766</c:v>
                  </c:pt>
                  <c:pt idx="2">
                    <c:v>6.4766892280995409E-3</c:v>
                  </c:pt>
                  <c:pt idx="3">
                    <c:v>5.1381911019238663E-3</c:v>
                  </c:pt>
                  <c:pt idx="4">
                    <c:v>5.1381911019238663E-3</c:v>
                  </c:pt>
                  <c:pt idx="5">
                    <c:v>3.2697676864002784E-3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'Survivalexp vitmix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'Survivalexp vitmix results'!$E$57:$N$57</c:f>
              <c:numCache>
                <c:formatCode>0.0000</c:formatCode>
                <c:ptCount val="10"/>
                <c:pt idx="0">
                  <c:v>100</c:v>
                </c:pt>
                <c:pt idx="1">
                  <c:v>0.86350574712643713</c:v>
                </c:pt>
                <c:pt idx="2">
                  <c:v>1.4080600574712646E-2</c:v>
                </c:pt>
                <c:pt idx="3">
                  <c:v>7.2988505747126446E-3</c:v>
                </c:pt>
                <c:pt idx="4" formatCode="0.0">
                  <c:v>7.2988505747126446E-3</c:v>
                </c:pt>
                <c:pt idx="5" formatCode="0.0">
                  <c:v>7.1114864864864858E-3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CE-400F-B429-47951F875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WT KT2440</c:v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numRef>
                    <c:extLst>
                      <c:ext uri="{02D57815-91ED-43cb-92C2-25804820EDAC}">
                        <c15:formulaRef>
                          <c15:sqref>'Survivalexp vitmix results'!$E$52:$M$52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4</c:v>
                      </c:pt>
                      <c:pt idx="2">
                        <c:v>7</c:v>
                      </c:pt>
                      <c:pt idx="3">
                        <c:v>11</c:v>
                      </c:pt>
                      <c:pt idx="4">
                        <c:v>14</c:v>
                      </c:pt>
                      <c:pt idx="5">
                        <c:v>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'Survivalexp results'!#REF!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BECE-400F-B429-47951F87515E}"/>
                  </c:ext>
                </c:extLst>
              </c15:ser>
            </c15:filteredLineSeries>
          </c:ext>
        </c:extLst>
      </c:lineChart>
      <c:date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800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 val="autoZero"/>
        <c:auto val="0"/>
        <c:lblOffset val="100"/>
        <c:baseTimeUnit val="days"/>
      </c:dateAx>
      <c:valAx>
        <c:axId val="102100992"/>
        <c:scaling>
          <c:logBase val="10"/>
          <c:orientation val="minMax"/>
          <c:max val="1000"/>
          <c:min val="1.0000000000000003E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800"/>
                  <a:t>CFU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3259354739757285"/>
          <c:y val="0.24559098051710307"/>
          <c:w val="0.16613823715916295"/>
          <c:h val="0.39937826584712055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Anaerobic survival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843857159414177"/>
          <c:y val="0.1227093563244151"/>
          <c:w val="0.70230737223664164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'[1]Survivalexp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'[1]Survivalexp results'!$E$53:$N$53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A-4FB2-88B7-99C12C83DEB3}"/>
            </c:ext>
          </c:extLst>
        </c:ser>
        <c:ser>
          <c:idx val="8"/>
          <c:order val="2"/>
          <c:tx>
            <c:v>BW25113 pS2213 -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'[1]Survivalexp results'!$Q$54:$U$54</c:f>
                <c:numCache>
                  <c:formatCode>General</c:formatCode>
                  <c:ptCount val="5"/>
                  <c:pt idx="0">
                    <c:v>28.43711980624758</c:v>
                  </c:pt>
                  <c:pt idx="1">
                    <c:v>24.614551015030969</c:v>
                  </c:pt>
                  <c:pt idx="2">
                    <c:v>0</c:v>
                  </c:pt>
                  <c:pt idx="3">
                    <c:v>11.392586965460719</c:v>
                  </c:pt>
                  <c:pt idx="4">
                    <c:v>11.392586965460719</c:v>
                  </c:pt>
                </c:numCache>
              </c:numRef>
            </c:plus>
            <c:minus>
              <c:numRef>
                <c:f>'[1]Survivalexp results'!$Q$54:$Y$54</c:f>
                <c:numCache>
                  <c:formatCode>General</c:formatCode>
                  <c:ptCount val="9"/>
                  <c:pt idx="0">
                    <c:v>28.43711980624758</c:v>
                  </c:pt>
                  <c:pt idx="1">
                    <c:v>24.614551015030969</c:v>
                  </c:pt>
                  <c:pt idx="2">
                    <c:v>0</c:v>
                  </c:pt>
                  <c:pt idx="3">
                    <c:v>11.392586965460719</c:v>
                  </c:pt>
                  <c:pt idx="4">
                    <c:v>11.392586965460719</c:v>
                  </c:pt>
                  <c:pt idx="5">
                    <c:v>25.519892849808844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numRef>
              <c:f>'[1]Survivalexp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'[1]Survivalexp results'!$E$54:$N$54</c:f>
              <c:numCache>
                <c:formatCode>General</c:formatCode>
                <c:ptCount val="10"/>
                <c:pt idx="0">
                  <c:v>100</c:v>
                </c:pt>
                <c:pt idx="1">
                  <c:v>66.63442940038685</c:v>
                </c:pt>
                <c:pt idx="2">
                  <c:v>35.116054158607362</c:v>
                </c:pt>
                <c:pt idx="3">
                  <c:v>38.046421663442942</c:v>
                </c:pt>
                <c:pt idx="4">
                  <c:v>38.046421663442942</c:v>
                </c:pt>
                <c:pt idx="5">
                  <c:v>64.700193423597696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5A-4FB2-88B7-99C12C83DEB3}"/>
            </c:ext>
          </c:extLst>
        </c:ser>
        <c:ser>
          <c:idx val="2"/>
          <c:order val="3"/>
          <c:tx>
            <c:v>KT2440 pS2213 - p+0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'[1]Survivalexp results'!$Q$55:$Y$55</c:f>
                <c:numCache>
                  <c:formatCode>General</c:formatCode>
                  <c:ptCount val="9"/>
                  <c:pt idx="0">
                    <c:v>44.475782580530932</c:v>
                  </c:pt>
                  <c:pt idx="1">
                    <c:v>1.7312030801800888</c:v>
                  </c:pt>
                  <c:pt idx="2">
                    <c:v>2.8620167965629509E-2</c:v>
                  </c:pt>
                  <c:pt idx="3">
                    <c:v>4.1655414687020763E-3</c:v>
                  </c:pt>
                  <c:pt idx="4">
                    <c:v>4.1655414687020763E-3</c:v>
                  </c:pt>
                  <c:pt idx="5">
                    <c:v>8.0450122574314391E-4</c:v>
                  </c:pt>
                </c:numCache>
              </c:numRef>
            </c:plus>
            <c:minus>
              <c:numRef>
                <c:f>'[1]Survivalexp results'!$Q$55:$Y$55</c:f>
                <c:numCache>
                  <c:formatCode>General</c:formatCode>
                  <c:ptCount val="9"/>
                  <c:pt idx="0">
                    <c:v>44.475782580530932</c:v>
                  </c:pt>
                  <c:pt idx="1">
                    <c:v>1.7312030801800888</c:v>
                  </c:pt>
                  <c:pt idx="2">
                    <c:v>2.8620167965629509E-2</c:v>
                  </c:pt>
                  <c:pt idx="3">
                    <c:v>4.1655414687020763E-3</c:v>
                  </c:pt>
                  <c:pt idx="4">
                    <c:v>4.1655414687020763E-3</c:v>
                  </c:pt>
                  <c:pt idx="5">
                    <c:v>8.0450122574314391E-4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'[1]Survivalexp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'[1]Survivalexp results'!$E$55:$N$55</c:f>
              <c:numCache>
                <c:formatCode>General</c:formatCode>
                <c:ptCount val="10"/>
                <c:pt idx="0">
                  <c:v>100</c:v>
                </c:pt>
                <c:pt idx="1">
                  <c:v>4.3111111111111118</c:v>
                </c:pt>
                <c:pt idx="2">
                  <c:v>5.9888888888888894E-2</c:v>
                </c:pt>
                <c:pt idx="3">
                  <c:v>1.158888888888889E-2</c:v>
                </c:pt>
                <c:pt idx="4">
                  <c:v>1.158888888888889E-2</c:v>
                </c:pt>
                <c:pt idx="5">
                  <c:v>4.1489361702127673E-3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5A-4FB2-88B7-99C12C83DEB3}"/>
            </c:ext>
          </c:extLst>
        </c:ser>
        <c:ser>
          <c:idx val="4"/>
          <c:order val="4"/>
          <c:tx>
            <c:v>KT2440 pS2213 ackA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'[1]Survivalexp results'!$Q$57:$Z$57</c:f>
                <c:numCache>
                  <c:formatCode>General</c:formatCode>
                  <c:ptCount val="10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plus>
            <c:minus>
              <c:numRef>
                <c:f>'[1]Survivalexp results'!$Q$57:$Z$57</c:f>
                <c:numCache>
                  <c:formatCode>General</c:formatCode>
                  <c:ptCount val="10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'[1]Survivalexp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'[1]Survivalexp results'!$E$56:$N$56</c:f>
              <c:numCache>
                <c:formatCode>General</c:formatCode>
                <c:ptCount val="10"/>
                <c:pt idx="0">
                  <c:v>100</c:v>
                </c:pt>
                <c:pt idx="1">
                  <c:v>14.543269230769235</c:v>
                </c:pt>
                <c:pt idx="2">
                  <c:v>3.3533653846153845E-2</c:v>
                </c:pt>
                <c:pt idx="3">
                  <c:v>1.0312499999999999E-2</c:v>
                </c:pt>
                <c:pt idx="4">
                  <c:v>1.0312499999999999E-2</c:v>
                </c:pt>
                <c:pt idx="5">
                  <c:v>6.2475822050290144E-3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5A-4FB2-88B7-99C12C83DEB3}"/>
            </c:ext>
          </c:extLst>
        </c:ser>
        <c:ser>
          <c:idx val="5"/>
          <c:order val="5"/>
          <c:tx>
            <c:v>KT2440 pS2213 ackA p+3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'[1]Survivalexp results'!$Q$57:$Y$57</c:f>
                <c:numCache>
                  <c:formatCode>General</c:formatCode>
                  <c:ptCount val="9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plus>
            <c:minus>
              <c:numRef>
                <c:f>'[1]Survivalexp results'!$Q$57:$Y$57</c:f>
                <c:numCache>
                  <c:formatCode>General</c:formatCode>
                  <c:ptCount val="9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'[1]Survivalexp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'[1]Survivalexp results'!$E$57:$N$57</c:f>
              <c:numCache>
                <c:formatCode>General</c:formatCode>
                <c:ptCount val="10"/>
                <c:pt idx="0">
                  <c:v>100</c:v>
                </c:pt>
                <c:pt idx="1">
                  <c:v>1.7031249999999998</c:v>
                </c:pt>
                <c:pt idx="2">
                  <c:v>5.7109374999999981E-3</c:v>
                </c:pt>
                <c:pt idx="3">
                  <c:v>1.4921875E-3</c:v>
                </c:pt>
                <c:pt idx="4">
                  <c:v>1.4921875E-3</c:v>
                </c:pt>
                <c:pt idx="5">
                  <c:v>2.4758220502901357E-3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5A-4FB2-88B7-99C12C83DEB3}"/>
            </c:ext>
          </c:extLst>
        </c:ser>
        <c:ser>
          <c:idx val="3"/>
          <c:order val="6"/>
          <c:tx>
            <c:v>KT2440 pS2213 ackA-(pyrK-pyrD B)-(nrdD-nrdG) p+0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'[1]Survivalexp results'!$Q$58:$V$58</c:f>
                <c:numCache>
                  <c:formatCode>General</c:formatCode>
                  <c:ptCount val="6"/>
                  <c:pt idx="0">
                    <c:v>41.82501316887604</c:v>
                  </c:pt>
                  <c:pt idx="1">
                    <c:v>1.254486101578921</c:v>
                  </c:pt>
                  <c:pt idx="2">
                    <c:v>2.7902092834218888E-2</c:v>
                  </c:pt>
                  <c:pt idx="3">
                    <c:v>3.6007581155620477E-3</c:v>
                  </c:pt>
                  <c:pt idx="4">
                    <c:v>3.6007581155620477E-3</c:v>
                  </c:pt>
                  <c:pt idx="5">
                    <c:v>1.6585407329087083E-3</c:v>
                  </c:pt>
                </c:numCache>
              </c:numRef>
            </c:plus>
            <c:minus>
              <c:numRef>
                <c:f>'[1]Survivalexp results'!$Q$58:$V$58</c:f>
                <c:numCache>
                  <c:formatCode>General</c:formatCode>
                  <c:ptCount val="6"/>
                  <c:pt idx="0">
                    <c:v>41.82501316887604</c:v>
                  </c:pt>
                  <c:pt idx="1">
                    <c:v>1.254486101578921</c:v>
                  </c:pt>
                  <c:pt idx="2">
                    <c:v>2.7902092834218888E-2</c:v>
                  </c:pt>
                  <c:pt idx="3">
                    <c:v>3.6007581155620477E-3</c:v>
                  </c:pt>
                  <c:pt idx="4">
                    <c:v>3.6007581155620477E-3</c:v>
                  </c:pt>
                  <c:pt idx="5">
                    <c:v>1.6585407329087083E-3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val>
            <c:numRef>
              <c:f>'[1]Survivalexp results'!$E$58:$J$58</c:f>
              <c:numCache>
                <c:formatCode>General</c:formatCode>
                <c:ptCount val="6"/>
                <c:pt idx="0">
                  <c:v>100</c:v>
                </c:pt>
                <c:pt idx="1">
                  <c:v>2.8553299492385791</c:v>
                </c:pt>
                <c:pt idx="2">
                  <c:v>3.7182741116751267E-2</c:v>
                </c:pt>
                <c:pt idx="3">
                  <c:v>4.6827411167512691E-3</c:v>
                </c:pt>
                <c:pt idx="4">
                  <c:v>4.6827411167512691E-3</c:v>
                </c:pt>
                <c:pt idx="5">
                  <c:v>3.6460348162475832E-3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5A-4FB2-88B7-99C12C83DEB3}"/>
            </c:ext>
          </c:extLst>
        </c:ser>
        <c:ser>
          <c:idx val="6"/>
          <c:order val="7"/>
          <c:tx>
            <c:v>KT2440 pS2213 ackA-(pyrK-pyrD B)-(nrdD-nrdG) p+3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4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'[1]Survivalexp results'!$Q$59:$V$59</c:f>
                <c:numCache>
                  <c:formatCode>General</c:formatCode>
                  <c:ptCount val="6"/>
                  <c:pt idx="0">
                    <c:v>30.235587544507613</c:v>
                  </c:pt>
                  <c:pt idx="1">
                    <c:v>1.0217300515105758</c:v>
                  </c:pt>
                  <c:pt idx="2">
                    <c:v>1.0326767910487389E-2</c:v>
                  </c:pt>
                  <c:pt idx="3">
                    <c:v>2.9795669728524586E-3</c:v>
                  </c:pt>
                  <c:pt idx="4">
                    <c:v>2.9795669728524586E-3</c:v>
                  </c:pt>
                  <c:pt idx="5">
                    <c:v>2.2688461016002795E-4</c:v>
                  </c:pt>
                </c:numCache>
              </c:numRef>
            </c:plus>
            <c:minus>
              <c:numRef>
                <c:f>'[1]Survivalexp results'!$Q$59:$V$59</c:f>
                <c:numCache>
                  <c:formatCode>General</c:formatCode>
                  <c:ptCount val="6"/>
                  <c:pt idx="0">
                    <c:v>30.235587544507613</c:v>
                  </c:pt>
                  <c:pt idx="1">
                    <c:v>1.0217300515105758</c:v>
                  </c:pt>
                  <c:pt idx="2">
                    <c:v>1.0326767910487389E-2</c:v>
                  </c:pt>
                  <c:pt idx="3">
                    <c:v>2.9795669728524586E-3</c:v>
                  </c:pt>
                  <c:pt idx="4">
                    <c:v>2.9795669728524586E-3</c:v>
                  </c:pt>
                  <c:pt idx="5">
                    <c:v>2.2688461016002795E-4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val>
            <c:numRef>
              <c:f>'[1]Survivalexp results'!$E$59:$J$59</c:f>
              <c:numCache>
                <c:formatCode>General</c:formatCode>
                <c:ptCount val="6"/>
                <c:pt idx="0">
                  <c:v>100</c:v>
                </c:pt>
                <c:pt idx="1">
                  <c:v>1.0399159663865547</c:v>
                </c:pt>
                <c:pt idx="2">
                  <c:v>5.0630252100840337E-2</c:v>
                </c:pt>
                <c:pt idx="3">
                  <c:v>3.6764705882352945E-3</c:v>
                </c:pt>
                <c:pt idx="4">
                  <c:v>3.6764705882352945E-3</c:v>
                </c:pt>
                <c:pt idx="5">
                  <c:v>1.0125725338491296E-3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5A-4FB2-88B7-99C12C83D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WT KT2440</c:v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numRef>
                    <c:extLst>
                      <c:ext uri="{02D57815-91ED-43cb-92C2-25804820EDAC}">
                        <c15:formulaRef>
                          <c15:sqref>'[1]Survivalexp results'!$E$52:$M$52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4</c:v>
                      </c:pt>
                      <c:pt idx="2">
                        <c:v>7</c:v>
                      </c:pt>
                      <c:pt idx="3">
                        <c:v>11</c:v>
                      </c:pt>
                      <c:pt idx="4">
                        <c:v>14</c:v>
                      </c:pt>
                      <c:pt idx="5">
                        <c:v>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'Survivalexp results'!#REF!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75A-4FB2-88B7-99C12C83DEB3}"/>
                  </c:ext>
                </c:extLst>
              </c15:ser>
            </c15:filteredLineSeries>
          </c:ext>
        </c:extLst>
      </c:lineChart>
      <c:date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 val="autoZero"/>
        <c:auto val="0"/>
        <c:lblOffset val="100"/>
        <c:baseTimeUnit val="days"/>
      </c:dateAx>
      <c:valAx>
        <c:axId val="102100992"/>
        <c:scaling>
          <c:logBase val="10"/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CFU (%)</a:t>
                </a:r>
              </a:p>
            </c:rich>
          </c:tx>
          <c:layout>
            <c:manualLayout>
              <c:xMode val="edge"/>
              <c:yMode val="edge"/>
              <c:x val="8.698569589894535E-2"/>
              <c:y val="0.415847198373263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3259354739757285"/>
          <c:y val="0.12353416153727387"/>
          <c:w val="0.16740643660403445"/>
          <c:h val="0.73548749599160379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3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Anaerobic survival rates</a:t>
            </a:r>
          </a:p>
          <a:p>
            <a:pPr>
              <a:defRPr/>
            </a:pPr>
            <a:r>
              <a:rPr lang="en-US" sz="1400"/>
              <a:t>With and without vitmix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843857159414177"/>
          <c:y val="0.1227093563244151"/>
          <c:w val="0.70230737223664164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results'!$E$53:$N$53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C-4283-ABC0-C784ACED0AFA}"/>
            </c:ext>
          </c:extLst>
        </c:ser>
        <c:ser>
          <c:idx val="8"/>
          <c:order val="2"/>
          <c:tx>
            <c:v>BW25113 pS2213 -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'[2]Survivalexp results'!$Q$54:$U$54</c:f>
                <c:numCache>
                  <c:formatCode>General</c:formatCode>
                  <c:ptCount val="5"/>
                  <c:pt idx="0">
                    <c:v>28.43711980624758</c:v>
                  </c:pt>
                  <c:pt idx="1">
                    <c:v>24.614551015030969</c:v>
                  </c:pt>
                  <c:pt idx="2">
                    <c:v>0</c:v>
                  </c:pt>
                  <c:pt idx="3">
                    <c:v>11.392586965460719</c:v>
                  </c:pt>
                  <c:pt idx="4">
                    <c:v>11.392586965460719</c:v>
                  </c:pt>
                </c:numCache>
              </c:numRef>
            </c:plus>
            <c:minus>
              <c:numRef>
                <c:f>'[2]Survivalexp results'!$Q$54:$Y$54</c:f>
                <c:numCache>
                  <c:formatCode>General</c:formatCode>
                  <c:ptCount val="9"/>
                  <c:pt idx="0">
                    <c:v>28.43711980624758</c:v>
                  </c:pt>
                  <c:pt idx="1">
                    <c:v>24.614551015030969</c:v>
                  </c:pt>
                  <c:pt idx="2">
                    <c:v>0</c:v>
                  </c:pt>
                  <c:pt idx="3">
                    <c:v>11.392586965460719</c:v>
                  </c:pt>
                  <c:pt idx="4">
                    <c:v>11.392586965460719</c:v>
                  </c:pt>
                  <c:pt idx="5">
                    <c:v>25.519892849808844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results'!$E$54:$N$54</c:f>
              <c:numCache>
                <c:formatCode>General</c:formatCode>
                <c:ptCount val="10"/>
                <c:pt idx="0">
                  <c:v>100</c:v>
                </c:pt>
                <c:pt idx="1">
                  <c:v>66.63442940038685</c:v>
                </c:pt>
                <c:pt idx="2">
                  <c:v>35.116054158607362</c:v>
                </c:pt>
                <c:pt idx="3">
                  <c:v>38.046421663442942</c:v>
                </c:pt>
                <c:pt idx="4">
                  <c:v>38.046421663442942</c:v>
                </c:pt>
                <c:pt idx="5">
                  <c:v>64.700193423597696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C-4283-ABC0-C784ACED0AFA}"/>
            </c:ext>
          </c:extLst>
        </c:ser>
        <c:ser>
          <c:idx val="2"/>
          <c:order val="3"/>
          <c:tx>
            <c:v>KT2440 pS2213 -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'[2]Survivalexp results'!$Q$55:$Y$55</c:f>
                <c:numCache>
                  <c:formatCode>General</c:formatCode>
                  <c:ptCount val="9"/>
                  <c:pt idx="0">
                    <c:v>44.475782580530932</c:v>
                  </c:pt>
                  <c:pt idx="1">
                    <c:v>1.7312030801800888</c:v>
                  </c:pt>
                  <c:pt idx="2">
                    <c:v>2.8620167965629509E-2</c:v>
                  </c:pt>
                  <c:pt idx="3">
                    <c:v>4.1655414687020763E-3</c:v>
                  </c:pt>
                  <c:pt idx="4">
                    <c:v>4.1655414687020763E-3</c:v>
                  </c:pt>
                  <c:pt idx="5">
                    <c:v>8.0450122574314391E-4</c:v>
                  </c:pt>
                </c:numCache>
              </c:numRef>
            </c:plus>
            <c:minus>
              <c:numRef>
                <c:f>'[2]Survivalexp results'!$Q$55:$Y$55</c:f>
                <c:numCache>
                  <c:formatCode>General</c:formatCode>
                  <c:ptCount val="9"/>
                  <c:pt idx="0">
                    <c:v>44.475782580530932</c:v>
                  </c:pt>
                  <c:pt idx="1">
                    <c:v>1.7312030801800888</c:v>
                  </c:pt>
                  <c:pt idx="2">
                    <c:v>2.8620167965629509E-2</c:v>
                  </c:pt>
                  <c:pt idx="3">
                    <c:v>4.1655414687020763E-3</c:v>
                  </c:pt>
                  <c:pt idx="4">
                    <c:v>4.1655414687020763E-3</c:v>
                  </c:pt>
                  <c:pt idx="5">
                    <c:v>8.0450122574314391E-4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results'!$E$55:$N$55</c:f>
              <c:numCache>
                <c:formatCode>General</c:formatCode>
                <c:ptCount val="10"/>
                <c:pt idx="0">
                  <c:v>100</c:v>
                </c:pt>
                <c:pt idx="1">
                  <c:v>4.3111111111111118</c:v>
                </c:pt>
                <c:pt idx="2">
                  <c:v>5.9888888888888894E-2</c:v>
                </c:pt>
                <c:pt idx="3">
                  <c:v>1.158888888888889E-2</c:v>
                </c:pt>
                <c:pt idx="4">
                  <c:v>1.158888888888889E-2</c:v>
                </c:pt>
                <c:pt idx="5">
                  <c:v>4.1489361702127673E-3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6C-4283-ABC0-C784ACED0AFA}"/>
            </c:ext>
          </c:extLst>
        </c:ser>
        <c:ser>
          <c:idx val="4"/>
          <c:order val="4"/>
          <c:tx>
            <c:v>KT2440 pS2213 ackA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'[2]Survivalexp results'!$Q$57:$Z$57</c:f>
                <c:numCache>
                  <c:formatCode>General</c:formatCode>
                  <c:ptCount val="10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plus>
            <c:minus>
              <c:numRef>
                <c:f>'[2]Survivalexp results'!$Q$57:$Z$57</c:f>
                <c:numCache>
                  <c:formatCode>General</c:formatCode>
                  <c:ptCount val="10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results'!$E$56:$N$56</c:f>
              <c:numCache>
                <c:formatCode>General</c:formatCode>
                <c:ptCount val="10"/>
                <c:pt idx="0">
                  <c:v>100</c:v>
                </c:pt>
                <c:pt idx="1">
                  <c:v>14.543269230769235</c:v>
                </c:pt>
                <c:pt idx="2">
                  <c:v>3.3533653846153845E-2</c:v>
                </c:pt>
                <c:pt idx="3">
                  <c:v>1.0312499999999999E-2</c:v>
                </c:pt>
                <c:pt idx="4">
                  <c:v>1.0312499999999999E-2</c:v>
                </c:pt>
                <c:pt idx="5">
                  <c:v>6.2475822050290144E-3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6C-4283-ABC0-C784ACED0AFA}"/>
            </c:ext>
          </c:extLst>
        </c:ser>
        <c:ser>
          <c:idx val="5"/>
          <c:order val="5"/>
          <c:tx>
            <c:v>KT2440 pS2213 ackA p+3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'[2]Survivalexp results'!$Q$57:$Y$57</c:f>
                <c:numCache>
                  <c:formatCode>General</c:formatCode>
                  <c:ptCount val="9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plus>
            <c:minus>
              <c:numRef>
                <c:f>'[2]Survivalexp results'!$Q$57:$Y$57</c:f>
                <c:numCache>
                  <c:formatCode>General</c:formatCode>
                  <c:ptCount val="9"/>
                  <c:pt idx="0">
                    <c:v>56.346109846302618</c:v>
                  </c:pt>
                  <c:pt idx="1">
                    <c:v>0.37111822365376435</c:v>
                  </c:pt>
                  <c:pt idx="2">
                    <c:v>1.5272003017713848E-3</c:v>
                  </c:pt>
                  <c:pt idx="3">
                    <c:v>9.7855758019316425E-4</c:v>
                  </c:pt>
                  <c:pt idx="4">
                    <c:v>9.7855758019316425E-4</c:v>
                  </c:pt>
                  <c:pt idx="5">
                    <c:v>5.5343838417690769E-4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results'!$E$57:$N$57</c:f>
              <c:numCache>
                <c:formatCode>General</c:formatCode>
                <c:ptCount val="10"/>
                <c:pt idx="0">
                  <c:v>100</c:v>
                </c:pt>
                <c:pt idx="1">
                  <c:v>1.7031249999999998</c:v>
                </c:pt>
                <c:pt idx="2">
                  <c:v>5.7109374999999981E-3</c:v>
                </c:pt>
                <c:pt idx="3">
                  <c:v>1.4921875E-3</c:v>
                </c:pt>
                <c:pt idx="4">
                  <c:v>1.4921875E-3</c:v>
                </c:pt>
                <c:pt idx="5">
                  <c:v>2.4758220502901357E-3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6C-4283-ABC0-C784ACED0AFA}"/>
            </c:ext>
          </c:extLst>
        </c:ser>
        <c:ser>
          <c:idx val="6"/>
          <c:order val="6"/>
          <c:tx>
            <c:v>KT2440 pS2213 ackA-(pyrK-pyrD B)-(nrdD-nrdG) p+0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'[2]Survivalexp results'!$Q$59:$Z$59</c:f>
                <c:numCache>
                  <c:formatCode>General</c:formatCode>
                  <c:ptCount val="10"/>
                  <c:pt idx="0">
                    <c:v>30.235587544507613</c:v>
                  </c:pt>
                  <c:pt idx="1">
                    <c:v>1.0217300515105758</c:v>
                  </c:pt>
                  <c:pt idx="2">
                    <c:v>1.0326767910487389E-2</c:v>
                  </c:pt>
                  <c:pt idx="3">
                    <c:v>2.9795669728524586E-3</c:v>
                  </c:pt>
                  <c:pt idx="4">
                    <c:v>2.9795669728524586E-3</c:v>
                  </c:pt>
                  <c:pt idx="5">
                    <c:v>2.2688461016002795E-4</c:v>
                  </c:pt>
                </c:numCache>
              </c:numRef>
            </c:plus>
            <c:minus>
              <c:numRef>
                <c:f>'[2]Survivalexp results'!$Q$59:$Z$59</c:f>
                <c:numCache>
                  <c:formatCode>General</c:formatCode>
                  <c:ptCount val="10"/>
                  <c:pt idx="0">
                    <c:v>30.235587544507613</c:v>
                  </c:pt>
                  <c:pt idx="1">
                    <c:v>1.0217300515105758</c:v>
                  </c:pt>
                  <c:pt idx="2">
                    <c:v>1.0326767910487389E-2</c:v>
                  </c:pt>
                  <c:pt idx="3">
                    <c:v>2.9795669728524586E-3</c:v>
                  </c:pt>
                  <c:pt idx="4">
                    <c:v>2.9795669728524586E-3</c:v>
                  </c:pt>
                  <c:pt idx="5">
                    <c:v>2.2688461016002795E-4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results'!$E$58:$M$58</c:f>
              <c:numCache>
                <c:formatCode>General</c:formatCode>
                <c:ptCount val="9"/>
                <c:pt idx="0">
                  <c:v>100</c:v>
                </c:pt>
                <c:pt idx="1">
                  <c:v>2.8553299492385791</c:v>
                </c:pt>
                <c:pt idx="2">
                  <c:v>3.7182741116751267E-2</c:v>
                </c:pt>
                <c:pt idx="3">
                  <c:v>4.6827411167512691E-3</c:v>
                </c:pt>
                <c:pt idx="4">
                  <c:v>4.6827411167512691E-3</c:v>
                </c:pt>
                <c:pt idx="5">
                  <c:v>3.6460348162475832E-3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6C-4283-ABC0-C784ACED0AFA}"/>
            </c:ext>
          </c:extLst>
        </c:ser>
        <c:ser>
          <c:idx val="7"/>
          <c:order val="7"/>
          <c:tx>
            <c:v>KT2440 pS2213 ackA-(pyrK-pyrD B)-(nrdD-nrdG) p+3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'[2]Survivalexp results'!$P$60:$Z$60</c:f>
                <c:numCache>
                  <c:formatCode>General</c:formatCode>
                  <c:ptCount val="11"/>
                </c:numCache>
              </c:numRef>
            </c:plus>
            <c:minus>
              <c:numRef>
                <c:f>'[2]Survivalexp results'!$P$60:$Z$60</c:f>
                <c:numCache>
                  <c:formatCode>General</c:formatCode>
                  <c:ptCount val="11"/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'[2]Survivalexp results'!$E$52:$M$52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</c:numCache>
            </c:numRef>
          </c:cat>
          <c:val>
            <c:numRef>
              <c:f>'[2]Survivalexp results'!$E$59:$M$59</c:f>
              <c:numCache>
                <c:formatCode>General</c:formatCode>
                <c:ptCount val="9"/>
                <c:pt idx="0">
                  <c:v>100</c:v>
                </c:pt>
                <c:pt idx="1">
                  <c:v>1.0399159663865547</c:v>
                </c:pt>
                <c:pt idx="2">
                  <c:v>5.0630252100840337E-2</c:v>
                </c:pt>
                <c:pt idx="3">
                  <c:v>3.6764705882352945E-3</c:v>
                </c:pt>
                <c:pt idx="4">
                  <c:v>3.6764705882352945E-3</c:v>
                </c:pt>
                <c:pt idx="5">
                  <c:v>1.0125725338491296E-3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6C-4283-ABC0-C784ACED0AFA}"/>
            </c:ext>
          </c:extLst>
        </c:ser>
        <c:ser>
          <c:idx val="3"/>
          <c:order val="8"/>
          <c:tx>
            <c:v>Blank Vitmix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'Survivalexp vitmix results'!$E$53:$J$53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6C-4283-ABC0-C784ACED0AFA}"/>
            </c:ext>
          </c:extLst>
        </c:ser>
        <c:ser>
          <c:idx val="9"/>
          <c:order val="9"/>
          <c:tx>
            <c:v>BW25113 pS2213 - Vitmix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results'!$Q$54:$V$54</c:f>
                <c:numCache>
                  <c:formatCode>General</c:formatCode>
                  <c:ptCount val="6"/>
                  <c:pt idx="0">
                    <c:v>37.962043157585022</c:v>
                  </c:pt>
                  <c:pt idx="1">
                    <c:v>517.42123647594565</c:v>
                  </c:pt>
                  <c:pt idx="2">
                    <c:v>147.69033423283466</c:v>
                  </c:pt>
                  <c:pt idx="3">
                    <c:v>6.2598566175782828</c:v>
                  </c:pt>
                  <c:pt idx="4">
                    <c:v>6.2598566175782828</c:v>
                  </c:pt>
                  <c:pt idx="5">
                    <c:v>47.302725493189648</c:v>
                  </c:pt>
                </c:numCache>
              </c:numRef>
            </c:plus>
            <c:minus>
              <c:numRef>
                <c:f>'Survivalexp vitmix results'!$Q$54:$V$54</c:f>
                <c:numCache>
                  <c:formatCode>General</c:formatCode>
                  <c:ptCount val="6"/>
                  <c:pt idx="0">
                    <c:v>37.962043157585022</c:v>
                  </c:pt>
                  <c:pt idx="1">
                    <c:v>517.42123647594565</c:v>
                  </c:pt>
                  <c:pt idx="2">
                    <c:v>147.69033423283466</c:v>
                  </c:pt>
                  <c:pt idx="3">
                    <c:v>6.2598566175782828</c:v>
                  </c:pt>
                  <c:pt idx="4">
                    <c:v>6.2598566175782828</c:v>
                  </c:pt>
                  <c:pt idx="5">
                    <c:v>47.302725493189648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>
                    <a:lumMod val="50000"/>
                  </a:schemeClr>
                </a:solidFill>
                <a:round/>
              </a:ln>
              <a:effectLst/>
            </c:spPr>
          </c:errBars>
          <c:val>
            <c:numRef>
              <c:f>'Survivalexp vitmix results'!$E$54:$J$54</c:f>
              <c:numCache>
                <c:formatCode>0.0</c:formatCode>
                <c:ptCount val="6"/>
                <c:pt idx="0">
                  <c:v>100</c:v>
                </c:pt>
                <c:pt idx="1">
                  <c:v>766.89189189189187</c:v>
                </c:pt>
                <c:pt idx="2">
                  <c:v>60.810810810810821</c:v>
                </c:pt>
                <c:pt idx="3">
                  <c:v>55.591216216216225</c:v>
                </c:pt>
                <c:pt idx="4">
                  <c:v>55.591216216216225</c:v>
                </c:pt>
                <c:pt idx="5">
                  <c:v>92.905405405405389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6C-4283-ABC0-C784ACED0AFA}"/>
            </c:ext>
          </c:extLst>
        </c:ser>
        <c:ser>
          <c:idx val="10"/>
          <c:order val="10"/>
          <c:tx>
            <c:v>KT2440 pS2213 - Vitmix</c:v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results'!$Q$55:$V$55</c:f>
                <c:numCache>
                  <c:formatCode>General</c:formatCode>
                  <c:ptCount val="6"/>
                  <c:pt idx="0">
                    <c:v>22.002308161647143</c:v>
                  </c:pt>
                  <c:pt idx="1">
                    <c:v>0.42146569054251459</c:v>
                  </c:pt>
                  <c:pt idx="2">
                    <c:v>5.9393345306831009E-3</c:v>
                  </c:pt>
                  <c:pt idx="3">
                    <c:v>2.0493784275635962E-3</c:v>
                  </c:pt>
                  <c:pt idx="4">
                    <c:v>2.0493784275635962E-3</c:v>
                  </c:pt>
                  <c:pt idx="5">
                    <c:v>1.427481859745458E-3</c:v>
                  </c:pt>
                </c:numCache>
              </c:numRef>
            </c:plus>
            <c:minus>
              <c:numRef>
                <c:f>'Survivalexp vitmix results'!$Q$55:$V$55</c:f>
                <c:numCache>
                  <c:formatCode>General</c:formatCode>
                  <c:ptCount val="6"/>
                  <c:pt idx="0">
                    <c:v>22.002308161647143</c:v>
                  </c:pt>
                  <c:pt idx="1">
                    <c:v>0.42146569054251459</c:v>
                  </c:pt>
                  <c:pt idx="2">
                    <c:v>5.9393345306831009E-3</c:v>
                  </c:pt>
                  <c:pt idx="3">
                    <c:v>2.0493784275635962E-3</c:v>
                  </c:pt>
                  <c:pt idx="4">
                    <c:v>2.0493784275635962E-3</c:v>
                  </c:pt>
                  <c:pt idx="5">
                    <c:v>1.427481859745458E-3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errBars>
          <c:val>
            <c:numRef>
              <c:f>'Survivalexp vitmix results'!$E$55:$J$55</c:f>
              <c:numCache>
                <c:formatCode>0.0000</c:formatCode>
                <c:ptCount val="6"/>
                <c:pt idx="0">
                  <c:v>100</c:v>
                </c:pt>
                <c:pt idx="1">
                  <c:v>1.7353951890034363</c:v>
                </c:pt>
                <c:pt idx="2">
                  <c:v>2.0764552119129438E-2</c:v>
                </c:pt>
                <c:pt idx="3">
                  <c:v>4.5131729667812126E-3</c:v>
                </c:pt>
                <c:pt idx="4" formatCode="0.0">
                  <c:v>4.5131729667812126E-3</c:v>
                </c:pt>
                <c:pt idx="5" formatCode="0.0">
                  <c:v>5.8614864864864873E-3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6C-4283-ABC0-C784ACED0AFA}"/>
            </c:ext>
          </c:extLst>
        </c:ser>
        <c:ser>
          <c:idx val="11"/>
          <c:order val="11"/>
          <c:tx>
            <c:v>KT2440 pS2213 ackA p+0 Vitmix</c:v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results'!$Q$56:$V$56</c:f>
                <c:numCache>
                  <c:formatCode>General</c:formatCode>
                  <c:ptCount val="6"/>
                  <c:pt idx="0">
                    <c:v>32.378370454155522</c:v>
                  </c:pt>
                  <c:pt idx="1">
                    <c:v>0.36652610990054507</c:v>
                  </c:pt>
                  <c:pt idx="2">
                    <c:v>7.1480253202815891E-3</c:v>
                  </c:pt>
                  <c:pt idx="3">
                    <c:v>3.9582954484169127E-3</c:v>
                  </c:pt>
                  <c:pt idx="4">
                    <c:v>3.9582954484169127E-3</c:v>
                  </c:pt>
                  <c:pt idx="5">
                    <c:v>4.9858281833086819E-3</c:v>
                  </c:pt>
                </c:numCache>
              </c:numRef>
            </c:plus>
            <c:minus>
              <c:numRef>
                <c:f>'Survivalexp vitmix results'!$Q$56:$V$56</c:f>
                <c:numCache>
                  <c:formatCode>General</c:formatCode>
                  <c:ptCount val="6"/>
                  <c:pt idx="0">
                    <c:v>32.378370454155522</c:v>
                  </c:pt>
                  <c:pt idx="1">
                    <c:v>0.36652610990054507</c:v>
                  </c:pt>
                  <c:pt idx="2">
                    <c:v>7.1480253202815891E-3</c:v>
                  </c:pt>
                  <c:pt idx="3">
                    <c:v>3.9582954484169127E-3</c:v>
                  </c:pt>
                  <c:pt idx="4">
                    <c:v>3.9582954484169127E-3</c:v>
                  </c:pt>
                  <c:pt idx="5">
                    <c:v>4.9858281833086819E-3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50000"/>
                  </a:schemeClr>
                </a:solidFill>
                <a:round/>
              </a:ln>
              <a:effectLst/>
            </c:spPr>
          </c:errBars>
          <c:val>
            <c:numRef>
              <c:f>'Survivalexp vitmix results'!$E$56:$J$56</c:f>
              <c:numCache>
                <c:formatCode>0.0000</c:formatCode>
                <c:ptCount val="6"/>
                <c:pt idx="0">
                  <c:v>100</c:v>
                </c:pt>
                <c:pt idx="1">
                  <c:v>1.128935532233883</c:v>
                </c:pt>
                <c:pt idx="2">
                  <c:v>2.3279502248875563E-2</c:v>
                </c:pt>
                <c:pt idx="3">
                  <c:v>1.0029985007496254E-2</c:v>
                </c:pt>
                <c:pt idx="4" formatCode="0.0">
                  <c:v>1.0029985007496254E-2</c:v>
                </c:pt>
                <c:pt idx="5" formatCode="0.0">
                  <c:v>1.1351351351351352E-2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6C-4283-ABC0-C784ACED0AFA}"/>
            </c:ext>
          </c:extLst>
        </c:ser>
        <c:ser>
          <c:idx val="12"/>
          <c:order val="12"/>
          <c:tx>
            <c:v>KT2440 pS2213 ackA p+3 Vitmix</c:v>
          </c:tx>
          <c:spPr>
            <a:ln w="28575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results'!$Q$57:$V$57</c:f>
                <c:numCache>
                  <c:formatCode>General</c:formatCode>
                  <c:ptCount val="6"/>
                  <c:pt idx="0">
                    <c:v>35.295161349879059</c:v>
                  </c:pt>
                  <c:pt idx="1">
                    <c:v>0.20065916242203766</c:v>
                  </c:pt>
                  <c:pt idx="2">
                    <c:v>6.4766892280995409E-3</c:v>
                  </c:pt>
                  <c:pt idx="3">
                    <c:v>5.1381911019238663E-3</c:v>
                  </c:pt>
                  <c:pt idx="4">
                    <c:v>5.1381911019238663E-3</c:v>
                  </c:pt>
                  <c:pt idx="5">
                    <c:v>3.2697676864002784E-3</c:v>
                  </c:pt>
                </c:numCache>
              </c:numRef>
            </c:plus>
            <c:minus>
              <c:numRef>
                <c:f>'Survivalexp vitmix results'!$Q$57:$V$57</c:f>
                <c:numCache>
                  <c:formatCode>General</c:formatCode>
                  <c:ptCount val="6"/>
                  <c:pt idx="0">
                    <c:v>35.295161349879059</c:v>
                  </c:pt>
                  <c:pt idx="1">
                    <c:v>0.20065916242203766</c:v>
                  </c:pt>
                  <c:pt idx="2">
                    <c:v>6.4766892280995409E-3</c:v>
                  </c:pt>
                  <c:pt idx="3">
                    <c:v>5.1381911019238663E-3</c:v>
                  </c:pt>
                  <c:pt idx="4">
                    <c:v>5.1381911019238663E-3</c:v>
                  </c:pt>
                  <c:pt idx="5">
                    <c:v>3.2697676864002784E-3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val>
            <c:numRef>
              <c:f>'Survivalexp vitmix results'!$E$57:$J$57</c:f>
              <c:numCache>
                <c:formatCode>0.0000</c:formatCode>
                <c:ptCount val="6"/>
                <c:pt idx="0">
                  <c:v>100</c:v>
                </c:pt>
                <c:pt idx="1">
                  <c:v>0.86350574712643713</c:v>
                </c:pt>
                <c:pt idx="2">
                  <c:v>1.4080600574712646E-2</c:v>
                </c:pt>
                <c:pt idx="3">
                  <c:v>7.2988505747126446E-3</c:v>
                </c:pt>
                <c:pt idx="4" formatCode="0.0">
                  <c:v>7.2988505747126446E-3</c:v>
                </c:pt>
                <c:pt idx="5" formatCode="0.0">
                  <c:v>7.1114864864864858E-3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6C-4283-ABC0-C784ACED0AFA}"/>
            </c:ext>
          </c:extLst>
        </c:ser>
        <c:ser>
          <c:idx val="13"/>
          <c:order val="13"/>
          <c:tx>
            <c:v>KT2440 pS2213 ackA-(pyrK-pyrD B)-(nrdD-nrdG) p+0 Vitmix</c:v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results'!$Q$58:$V$58</c:f>
                <c:numCache>
                  <c:formatCode>General</c:formatCode>
                  <c:ptCount val="6"/>
                  <c:pt idx="0">
                    <c:v>32.91266896155804</c:v>
                  </c:pt>
                  <c:pt idx="1">
                    <c:v>3.9679844122438657</c:v>
                  </c:pt>
                  <c:pt idx="2">
                    <c:v>2.4279271365783974E-2</c:v>
                  </c:pt>
                  <c:pt idx="3">
                    <c:v>2.8255996551872263E-3</c:v>
                  </c:pt>
                  <c:pt idx="4">
                    <c:v>2.8255996551872263E-3</c:v>
                  </c:pt>
                  <c:pt idx="5">
                    <c:v>2.8860371052252583E-3</c:v>
                  </c:pt>
                </c:numCache>
              </c:numRef>
            </c:plus>
            <c:minus>
              <c:numRef>
                <c:f>'Survivalexp vitmix results'!$Q$58:$V$58</c:f>
                <c:numCache>
                  <c:formatCode>General</c:formatCode>
                  <c:ptCount val="6"/>
                  <c:pt idx="0">
                    <c:v>32.91266896155804</c:v>
                  </c:pt>
                  <c:pt idx="1">
                    <c:v>3.9679844122438657</c:v>
                  </c:pt>
                  <c:pt idx="2">
                    <c:v>2.4279271365783974E-2</c:v>
                  </c:pt>
                  <c:pt idx="3">
                    <c:v>2.8255996551872263E-3</c:v>
                  </c:pt>
                  <c:pt idx="4">
                    <c:v>2.8255996551872263E-3</c:v>
                  </c:pt>
                  <c:pt idx="5">
                    <c:v>2.8860371052252583E-3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</c:errBars>
          <c:val>
            <c:numRef>
              <c:f>'Survivalexp vitmix results'!$E$58:$J$58</c:f>
              <c:numCache>
                <c:formatCode>0.0000</c:formatCode>
                <c:ptCount val="6"/>
                <c:pt idx="0">
                  <c:v>100</c:v>
                </c:pt>
                <c:pt idx="1">
                  <c:v>8.2834850455136522</c:v>
                </c:pt>
                <c:pt idx="2">
                  <c:v>5.0124629388816649E-2</c:v>
                </c:pt>
                <c:pt idx="3">
                  <c:v>1.0858257477243172E-2</c:v>
                </c:pt>
                <c:pt idx="4" formatCode="0.0">
                  <c:v>1.0858257477243172E-2</c:v>
                </c:pt>
                <c:pt idx="5" formatCode="0.0">
                  <c:v>8.1081081081081086E-3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6C-4283-ABC0-C784ACED0AFA}"/>
            </c:ext>
          </c:extLst>
        </c:ser>
        <c:ser>
          <c:idx val="14"/>
          <c:order val="14"/>
          <c:tx>
            <c:v>KT2440 pS2213 ackA-(pyrK-pyrD B)-(nrdD-nrdG) p+3 Vitmix</c:v>
          </c:tx>
          <c:spPr>
            <a:ln w="28575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vitmix results'!$Q$59:$V$59</c:f>
                <c:numCache>
                  <c:formatCode>General</c:formatCode>
                  <c:ptCount val="6"/>
                  <c:pt idx="0">
                    <c:v>40.686017478539085</c:v>
                  </c:pt>
                  <c:pt idx="1">
                    <c:v>0.40018776647403487</c:v>
                  </c:pt>
                  <c:pt idx="2">
                    <c:v>2.6319262830682262E-2</c:v>
                  </c:pt>
                  <c:pt idx="3">
                    <c:v>3.2252416713601777E-3</c:v>
                  </c:pt>
                  <c:pt idx="4">
                    <c:v>3.2252416713601777E-3</c:v>
                  </c:pt>
                  <c:pt idx="5">
                    <c:v>1.6694149075353972E-3</c:v>
                  </c:pt>
                </c:numCache>
              </c:numRef>
            </c:plus>
            <c:minus>
              <c:numRef>
                <c:f>'Survivalexp vitmix results'!$Q$59:$V$59</c:f>
                <c:numCache>
                  <c:formatCode>General</c:formatCode>
                  <c:ptCount val="6"/>
                  <c:pt idx="0">
                    <c:v>40.686017478539085</c:v>
                  </c:pt>
                  <c:pt idx="1">
                    <c:v>0.40018776647403487</c:v>
                  </c:pt>
                  <c:pt idx="2">
                    <c:v>2.6319262830682262E-2</c:v>
                  </c:pt>
                  <c:pt idx="3">
                    <c:v>3.2252416713601777E-3</c:v>
                  </c:pt>
                  <c:pt idx="4">
                    <c:v>3.2252416713601777E-3</c:v>
                  </c:pt>
                  <c:pt idx="5">
                    <c:v>1.6694149075353972E-3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</c:errBars>
          <c:val>
            <c:numRef>
              <c:f>'Survivalexp vitmix results'!$E$59:$J$59</c:f>
              <c:numCache>
                <c:formatCode>0.0000</c:formatCode>
                <c:ptCount val="6"/>
                <c:pt idx="0">
                  <c:v>100</c:v>
                </c:pt>
                <c:pt idx="1">
                  <c:v>0.36335403726708065</c:v>
                </c:pt>
                <c:pt idx="2">
                  <c:v>6.9076542443064201E-2</c:v>
                </c:pt>
                <c:pt idx="3">
                  <c:v>1.2401656314699796E-2</c:v>
                </c:pt>
                <c:pt idx="4" formatCode="0.0">
                  <c:v>1.2401656314699796E-2</c:v>
                </c:pt>
                <c:pt idx="5" formatCode="0.0">
                  <c:v>6.2331081081081086E-3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6C-4283-ABC0-C784ACED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WT KT2440</c:v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'Survivalexp results'!#REF!</c15:sqref>
                          </c15:formulaRef>
                        </c:ext>
                      </c:extLst>
                      <c:numCache>
                        <c:formatCode>General</c:formatCode>
                        <c:ptCount val="1"/>
                        <c:pt idx="0">
                          <c:v>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numRef>
                    <c:extLst>
                      <c:ext uri="{02D57815-91ED-43cb-92C2-25804820EDAC}">
                        <c15:formulaRef>
                          <c15:sqref>'[2]Survivalexp results'!$E$52:$M$52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4</c:v>
                      </c:pt>
                      <c:pt idx="2">
                        <c:v>7</c:v>
                      </c:pt>
                      <c:pt idx="3">
                        <c:v>11</c:v>
                      </c:pt>
                      <c:pt idx="4">
                        <c:v>14</c:v>
                      </c:pt>
                      <c:pt idx="5">
                        <c:v>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'Survivalexp results'!#REF!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E-006C-4283-ABC0-C784ACED0AFA}"/>
                  </c:ext>
                </c:extLst>
              </c15:ser>
            </c15:filteredLineSeries>
          </c:ext>
        </c:extLst>
      </c:lineChart>
      <c:date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 val="autoZero"/>
        <c:auto val="0"/>
        <c:lblOffset val="100"/>
        <c:baseTimeUnit val="days"/>
      </c:dateAx>
      <c:valAx>
        <c:axId val="102100992"/>
        <c:scaling>
          <c:logBase val="10"/>
          <c:orientation val="minMax"/>
          <c:max val="1000"/>
          <c:min val="1.0000000000000004E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CFU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1794871059756558"/>
          <c:y val="3.7201276810935602E-2"/>
          <c:w val="0.1676923144636509"/>
          <c:h val="0.89708040295868074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242455</xdr:colOff>
      <xdr:row>38</xdr:row>
      <xdr:rowOff>103909</xdr:rowOff>
    </xdr:from>
    <xdr:to>
      <xdr:col>65</xdr:col>
      <xdr:colOff>242454</xdr:colOff>
      <xdr:row>105</xdr:row>
      <xdr:rowOff>138545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214313</xdr:colOff>
      <xdr:row>107</xdr:row>
      <xdr:rowOff>119062</xdr:rowOff>
    </xdr:from>
    <xdr:to>
      <xdr:col>65</xdr:col>
      <xdr:colOff>214312</xdr:colOff>
      <xdr:row>174</xdr:row>
      <xdr:rowOff>153698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41132</xdr:colOff>
      <xdr:row>39</xdr:row>
      <xdr:rowOff>175346</xdr:rowOff>
    </xdr:from>
    <xdr:to>
      <xdr:col>63</xdr:col>
      <xdr:colOff>41131</xdr:colOff>
      <xdr:row>107</xdr:row>
      <xdr:rowOff>19482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40</xdr:col>
      <xdr:colOff>380999</xdr:colOff>
      <xdr:row>67</xdr:row>
      <xdr:rowOff>167986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S5_AnaerobicSurvivalExperiment5_2018f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inde_kampers_wur_nl/Documents/Articles%20and%20Planning%20Linde%20Kampers/Anaerobic%20Respiration/Data/DataS5_AnaerobicSurvivalExperiment5_2018f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ivalexp RAW Feb 2018"/>
      <sheetName val="Survivalexp results"/>
    </sheetNames>
    <sheetDataSet>
      <sheetData sheetId="0">
        <row r="13">
          <cell r="I13">
            <v>0</v>
          </cell>
          <cell r="P13">
            <v>0</v>
          </cell>
          <cell r="W13">
            <v>0</v>
          </cell>
          <cell r="AD13">
            <v>0</v>
          </cell>
          <cell r="AK13">
            <v>0</v>
          </cell>
          <cell r="AR13">
            <v>0</v>
          </cell>
          <cell r="AY13">
            <v>0</v>
          </cell>
          <cell r="BF13">
            <v>0</v>
          </cell>
        </row>
        <row r="14">
          <cell r="I14">
            <v>0</v>
          </cell>
          <cell r="P14">
            <v>0</v>
          </cell>
          <cell r="W14">
            <v>0</v>
          </cell>
          <cell r="AD14">
            <v>0</v>
          </cell>
          <cell r="AK14">
            <v>0</v>
          </cell>
          <cell r="AR14">
            <v>0</v>
          </cell>
          <cell r="AY14">
            <v>0</v>
          </cell>
          <cell r="BF14">
            <v>0</v>
          </cell>
        </row>
        <row r="18">
          <cell r="I18" t="e">
            <v>#DIV/0!</v>
          </cell>
          <cell r="P18" t="e">
            <v>#DIV/0!</v>
          </cell>
          <cell r="W18" t="e">
            <v>#DIV/0!</v>
          </cell>
          <cell r="AD18" t="e">
            <v>#DIV/0!</v>
          </cell>
          <cell r="AK18" t="e">
            <v>#DIV/0!</v>
          </cell>
          <cell r="AR18">
            <v>68.933333333333323</v>
          </cell>
          <cell r="AY18">
            <v>9.7999999999999989</v>
          </cell>
          <cell r="BF18">
            <v>0.93333333333333346</v>
          </cell>
        </row>
        <row r="19">
          <cell r="I19" t="e">
            <v>#DIV/0!</v>
          </cell>
          <cell r="P19" t="e">
            <v>#DIV/0!</v>
          </cell>
          <cell r="W19" t="e">
            <v>#DIV/0!</v>
          </cell>
          <cell r="AD19" t="e">
            <v>#DIV/0!</v>
          </cell>
          <cell r="AK19" t="e">
            <v>#DIV/0!</v>
          </cell>
          <cell r="AR19">
            <v>19.602654586439996</v>
          </cell>
          <cell r="AY19">
            <v>9.1610412850555498</v>
          </cell>
          <cell r="BF19">
            <v>1.9898723060102479</v>
          </cell>
        </row>
        <row r="23">
          <cell r="I23" t="e">
            <v>#DIV/0!</v>
          </cell>
          <cell r="P23" t="e">
            <v>#DIV/0!</v>
          </cell>
          <cell r="W23" t="e">
            <v>#DIV/0!</v>
          </cell>
          <cell r="AD23" t="e">
            <v>#DIV/0!</v>
          </cell>
          <cell r="AK23" t="e">
            <v>#DIV/0!</v>
          </cell>
          <cell r="AR23">
            <v>60</v>
          </cell>
          <cell r="AY23">
            <v>10.200000000000001</v>
          </cell>
          <cell r="BF23">
            <v>1.3333333333333333</v>
          </cell>
        </row>
        <row r="24">
          <cell r="I24" t="e">
            <v>#DIV/0!</v>
          </cell>
          <cell r="P24" t="e">
            <v>#DIV/0!</v>
          </cell>
          <cell r="W24" t="e">
            <v>#DIV/0!</v>
          </cell>
          <cell r="AD24" t="e">
            <v>#DIV/0!</v>
          </cell>
          <cell r="AK24" t="e">
            <v>#DIV/0!</v>
          </cell>
          <cell r="AR24">
            <v>26.685469548318558</v>
          </cell>
          <cell r="AY24">
            <v>9.897600353918012</v>
          </cell>
          <cell r="BF24">
            <v>3.6157414461832431</v>
          </cell>
        </row>
        <row r="28">
          <cell r="I28" t="e">
            <v>#DIV/0!</v>
          </cell>
          <cell r="P28" t="e">
            <v>#DIV/0!</v>
          </cell>
          <cell r="W28" t="e">
            <v>#DIV/0!</v>
          </cell>
          <cell r="AD28" t="e">
            <v>#DIV/0!</v>
          </cell>
          <cell r="AK28" t="e">
            <v>#DIV/0!</v>
          </cell>
          <cell r="AR28">
            <v>55.466666666666669</v>
          </cell>
          <cell r="AY28">
            <v>9.0666666666666682</v>
          </cell>
          <cell r="BF28">
            <v>0.8666666666666667</v>
          </cell>
        </row>
        <row r="29">
          <cell r="I29" t="e">
            <v>#DIV/0!</v>
          </cell>
          <cell r="P29" t="e">
            <v>#DIV/0!</v>
          </cell>
          <cell r="W29" t="e">
            <v>#DIV/0!</v>
          </cell>
          <cell r="AD29" t="e">
            <v>#DIV/0!</v>
          </cell>
          <cell r="AK29" t="e">
            <v>#DIV/0!</v>
          </cell>
          <cell r="AR29">
            <v>14.443928657058883</v>
          </cell>
          <cell r="AY29">
            <v>6.1544010631111838</v>
          </cell>
          <cell r="BF29">
            <v>2.3086407533730111</v>
          </cell>
        </row>
        <row r="33">
          <cell r="I33" t="e">
            <v>#DIV/0!</v>
          </cell>
          <cell r="P33" t="e">
            <v>#DIV/0!</v>
          </cell>
          <cell r="W33" t="e">
            <v>#DIV/0!</v>
          </cell>
          <cell r="AD33" t="e">
            <v>#DIV/0!</v>
          </cell>
          <cell r="AK33" t="e">
            <v>#DIV/0!</v>
          </cell>
          <cell r="AR33" t="e">
            <v>#DIV/0!</v>
          </cell>
          <cell r="AY33">
            <v>17.066666666666666</v>
          </cell>
          <cell r="BF33">
            <v>2</v>
          </cell>
        </row>
        <row r="34">
          <cell r="I34" t="e">
            <v>#DIV/0!</v>
          </cell>
          <cell r="P34" t="e">
            <v>#DIV/0!</v>
          </cell>
          <cell r="W34" t="e">
            <v>#DIV/0!</v>
          </cell>
          <cell r="AD34" t="e">
            <v>#DIV/0!</v>
          </cell>
          <cell r="AK34" t="e">
            <v>#DIV/0!</v>
          </cell>
          <cell r="AR34" t="e">
            <v>#DIV/0!</v>
          </cell>
          <cell r="AY34">
            <v>9.6164027471023132</v>
          </cell>
          <cell r="BF34">
            <v>3.2803508501982761</v>
          </cell>
        </row>
        <row r="38">
          <cell r="I38" t="e">
            <v>#DIV/0!</v>
          </cell>
          <cell r="P38" t="e">
            <v>#DIV/0!</v>
          </cell>
          <cell r="W38" t="e">
            <v>#DIV/0!</v>
          </cell>
          <cell r="AD38" t="e">
            <v>#DIV/0!</v>
          </cell>
          <cell r="AK38" t="e">
            <v>#DIV/0!</v>
          </cell>
          <cell r="AR38">
            <v>52.533333333333331</v>
          </cell>
          <cell r="AY38">
            <v>7.1333333333333329</v>
          </cell>
          <cell r="BF38">
            <v>0.66666666666666663</v>
          </cell>
        </row>
        <row r="39">
          <cell r="I39" t="e">
            <v>#DIV/0!</v>
          </cell>
          <cell r="P39" t="e">
            <v>#DIV/0!</v>
          </cell>
          <cell r="W39" t="e">
            <v>#DIV/0!</v>
          </cell>
          <cell r="AD39" t="e">
            <v>#DIV/0!</v>
          </cell>
          <cell r="AK39" t="e">
            <v>#DIV/0!</v>
          </cell>
          <cell r="AR39">
            <v>21.972073584716213</v>
          </cell>
          <cell r="AY39">
            <v>7.2695737071856588</v>
          </cell>
          <cell r="BF39">
            <v>2.6255144085339071</v>
          </cell>
        </row>
        <row r="43">
          <cell r="I43" t="e">
            <v>#DIV/0!</v>
          </cell>
          <cell r="P43" t="e">
            <v>#DIV/0!</v>
          </cell>
          <cell r="W43" t="e">
            <v>#DIV/0!</v>
          </cell>
          <cell r="AD43" t="e">
            <v>#DIV/0!</v>
          </cell>
          <cell r="AK43" t="e">
            <v>#DIV/0!</v>
          </cell>
          <cell r="AR43">
            <v>63.466666666666669</v>
          </cell>
          <cell r="AY43">
            <v>7.8666666666666663</v>
          </cell>
          <cell r="BF43">
            <v>1.1333333333333333</v>
          </cell>
        </row>
        <row r="44">
          <cell r="I44" t="e">
            <v>#DIV/0!</v>
          </cell>
          <cell r="P44" t="e">
            <v>#DIV/0!</v>
          </cell>
          <cell r="W44" t="e">
            <v>#DIV/0!</v>
          </cell>
          <cell r="AD44" t="e">
            <v>#DIV/0!</v>
          </cell>
          <cell r="AK44" t="e">
            <v>#DIV/0!</v>
          </cell>
          <cell r="AR44">
            <v>19.189519561580834</v>
          </cell>
          <cell r="AY44">
            <v>9.1263916603766866</v>
          </cell>
          <cell r="BF44">
            <v>2.1191720623915047</v>
          </cell>
        </row>
        <row r="52">
          <cell r="I52">
            <v>0</v>
          </cell>
          <cell r="P52">
            <v>0</v>
          </cell>
          <cell r="W52">
            <v>0</v>
          </cell>
          <cell r="AD52">
            <v>0</v>
          </cell>
          <cell r="AK52">
            <v>0</v>
          </cell>
          <cell r="AR52">
            <v>0</v>
          </cell>
          <cell r="AY52">
            <v>0</v>
          </cell>
          <cell r="BF52">
            <v>0</v>
          </cell>
        </row>
        <row r="53">
          <cell r="I53">
            <v>0</v>
          </cell>
          <cell r="P53">
            <v>0</v>
          </cell>
          <cell r="W53">
            <v>0</v>
          </cell>
          <cell r="AD53">
            <v>0</v>
          </cell>
          <cell r="AK53">
            <v>0</v>
          </cell>
          <cell r="AR53">
            <v>0</v>
          </cell>
          <cell r="AY53">
            <v>0</v>
          </cell>
          <cell r="BF53">
            <v>0</v>
          </cell>
        </row>
        <row r="57">
          <cell r="I57" t="e">
            <v>#DIV/0!</v>
          </cell>
          <cell r="P57" t="e">
            <v>#DIV/0!</v>
          </cell>
          <cell r="W57" t="e">
            <v>#DIV/0!</v>
          </cell>
          <cell r="AD57" t="e">
            <v>#DIV/0!</v>
          </cell>
          <cell r="AK57" t="e">
            <v>#DIV/0!</v>
          </cell>
          <cell r="AR57">
            <v>45.933333333333337</v>
          </cell>
          <cell r="AY57">
            <v>4.8000000000000007</v>
          </cell>
          <cell r="BF57">
            <v>0.86666666666666659</v>
          </cell>
        </row>
        <row r="58">
          <cell r="I58" t="e">
            <v>#DIV/0!</v>
          </cell>
          <cell r="P58" t="e">
            <v>#DIV/0!</v>
          </cell>
          <cell r="W58" t="e">
            <v>#DIV/0!</v>
          </cell>
          <cell r="AD58" t="e">
            <v>#DIV/0!</v>
          </cell>
          <cell r="AK58" t="e">
            <v>#DIV/0!</v>
          </cell>
          <cell r="AR58">
            <v>16.967630499694678</v>
          </cell>
          <cell r="AY58">
            <v>7.4582353771980969</v>
          </cell>
          <cell r="BF58">
            <v>2.9898723060102479</v>
          </cell>
        </row>
        <row r="62">
          <cell r="I62" t="e">
            <v>#DIV/0!</v>
          </cell>
          <cell r="P62" t="e">
            <v>#DIV/0!</v>
          </cell>
          <cell r="W62" t="e">
            <v>#DIV/0!</v>
          </cell>
          <cell r="AD62" t="e">
            <v>#DIV/0!</v>
          </cell>
          <cell r="AK62">
            <v>25.866666666666664</v>
          </cell>
          <cell r="AR62">
            <v>4.0666666666666664</v>
          </cell>
          <cell r="AY62">
            <v>0.46666666666666662</v>
          </cell>
          <cell r="BF62">
            <v>0</v>
          </cell>
        </row>
        <row r="63">
          <cell r="I63" t="e">
            <v>#DIV/0!</v>
          </cell>
          <cell r="P63" t="e">
            <v>#DIV/0!</v>
          </cell>
          <cell r="W63" t="e">
            <v>#DIV/0!</v>
          </cell>
          <cell r="AD63" t="e">
            <v>#DIV/0!</v>
          </cell>
          <cell r="AK63">
            <v>10.387218481080533</v>
          </cell>
          <cell r="AR63">
            <v>4.2598819543041575</v>
          </cell>
          <cell r="AY63">
            <v>1.2838736220340334</v>
          </cell>
          <cell r="BF63">
            <v>0</v>
          </cell>
        </row>
        <row r="67">
          <cell r="I67" t="e">
            <v>#DIV/0!</v>
          </cell>
          <cell r="P67" t="e">
            <v>#DIV/0!</v>
          </cell>
          <cell r="W67" t="e">
            <v>#DIV/0!</v>
          </cell>
          <cell r="AD67" t="e">
            <v>#DIV/0!</v>
          </cell>
          <cell r="AK67" t="e">
            <v>#DIV/0!</v>
          </cell>
          <cell r="AR67">
            <v>8.0666666666666682</v>
          </cell>
          <cell r="AY67">
            <v>1.4000000000000001</v>
          </cell>
          <cell r="BF67">
            <v>6.6666666666666666E-2</v>
          </cell>
        </row>
        <row r="68">
          <cell r="I68" t="e">
            <v>#DIV/0!</v>
          </cell>
          <cell r="P68" t="e">
            <v>#DIV/0!</v>
          </cell>
          <cell r="W68" t="e">
            <v>#DIV/0!</v>
          </cell>
          <cell r="AD68" t="e">
            <v>#DIV/0!</v>
          </cell>
          <cell r="AK68" t="e">
            <v>#DIV/0!</v>
          </cell>
          <cell r="AR68">
            <v>2.5677472440680669</v>
          </cell>
          <cell r="AY68">
            <v>2.0283524255841479</v>
          </cell>
          <cell r="BF68">
            <v>0.44721359549995793</v>
          </cell>
        </row>
        <row r="72">
          <cell r="I72" t="e">
            <v>#DIV/0!</v>
          </cell>
          <cell r="P72" t="e">
            <v>#DIV/0!</v>
          </cell>
          <cell r="W72" t="e">
            <v>#DIV/0!</v>
          </cell>
          <cell r="AD72" t="e">
            <v>#DIV/0!</v>
          </cell>
          <cell r="AK72">
            <v>29.066666666666666</v>
          </cell>
          <cell r="AR72">
            <v>4.0666666666666664</v>
          </cell>
          <cell r="AY72">
            <v>6.6666666666666666E-2</v>
          </cell>
          <cell r="BF72">
            <v>6.6666666666666666E-2</v>
          </cell>
        </row>
        <row r="73">
          <cell r="I73" t="e">
            <v>#DIV/0!</v>
          </cell>
          <cell r="P73" t="e">
            <v>#DIV/0!</v>
          </cell>
          <cell r="W73" t="e">
            <v>#DIV/0!</v>
          </cell>
          <cell r="AD73" t="e">
            <v>#DIV/0!</v>
          </cell>
          <cell r="AK73">
            <v>6.3337510170242464</v>
          </cell>
          <cell r="AR73">
            <v>3.5294205969844459</v>
          </cell>
          <cell r="AY73">
            <v>0.44721359549995793</v>
          </cell>
          <cell r="BF73">
            <v>0.44721359549995793</v>
          </cell>
        </row>
        <row r="77">
          <cell r="I77" t="e">
            <v>#DIV/0!</v>
          </cell>
          <cell r="P77" t="e">
            <v>#DIV/0!</v>
          </cell>
          <cell r="W77" t="e">
            <v>#DIV/0!</v>
          </cell>
          <cell r="AD77" t="e">
            <v>#DIV/0!</v>
          </cell>
          <cell r="AK77">
            <v>15</v>
          </cell>
          <cell r="AR77">
            <v>2.6</v>
          </cell>
          <cell r="AY77">
            <v>0.13333333333333333</v>
          </cell>
          <cell r="BF77">
            <v>0</v>
          </cell>
        </row>
        <row r="78">
          <cell r="I78" t="e">
            <v>#DIV/0!</v>
          </cell>
          <cell r="P78" t="e">
            <v>#DIV/0!</v>
          </cell>
          <cell r="W78" t="e">
            <v>#DIV/0!</v>
          </cell>
          <cell r="AD78" t="e">
            <v>#DIV/0!</v>
          </cell>
          <cell r="AK78">
            <v>6.5902336536279309</v>
          </cell>
          <cell r="AR78">
            <v>2.8121338919906851</v>
          </cell>
          <cell r="AY78">
            <v>0.89442719099991586</v>
          </cell>
          <cell r="BF78">
            <v>0</v>
          </cell>
        </row>
        <row r="82">
          <cell r="I82" t="e">
            <v>#DIV/0!</v>
          </cell>
          <cell r="P82" t="e">
            <v>#DIV/0!</v>
          </cell>
          <cell r="W82" t="e">
            <v>#DIV/0!</v>
          </cell>
          <cell r="AD82" t="e">
            <v>#DIV/0!</v>
          </cell>
          <cell r="AK82">
            <v>6.6000000000000005</v>
          </cell>
          <cell r="AR82">
            <v>1.0666666666666667</v>
          </cell>
          <cell r="AY82">
            <v>0.19999999999999998</v>
          </cell>
          <cell r="BF82">
            <v>6.6666666666666666E-2</v>
          </cell>
        </row>
        <row r="83">
          <cell r="I83" t="e">
            <v>#DIV/0!</v>
          </cell>
          <cell r="P83" t="e">
            <v>#DIV/0!</v>
          </cell>
          <cell r="W83" t="e">
            <v>#DIV/0!</v>
          </cell>
          <cell r="AD83" t="e">
            <v>#DIV/0!</v>
          </cell>
          <cell r="AK83">
            <v>6.4845800602537871</v>
          </cell>
          <cell r="AR83">
            <v>2.2360679774997902</v>
          </cell>
          <cell r="AY83">
            <v>0.89442719099991586</v>
          </cell>
          <cell r="BF83">
            <v>0.44721359549995793</v>
          </cell>
        </row>
        <row r="91">
          <cell r="I91">
            <v>0</v>
          </cell>
          <cell r="P91">
            <v>0</v>
          </cell>
          <cell r="AD91">
            <v>0</v>
          </cell>
          <cell r="AK91">
            <v>0</v>
          </cell>
          <cell r="AR91">
            <v>0</v>
          </cell>
          <cell r="AY91">
            <v>0</v>
          </cell>
          <cell r="BF91">
            <v>0</v>
          </cell>
        </row>
        <row r="92">
          <cell r="I92">
            <v>0</v>
          </cell>
          <cell r="P92">
            <v>0</v>
          </cell>
          <cell r="W92">
            <v>0</v>
          </cell>
          <cell r="AD92">
            <v>0</v>
          </cell>
          <cell r="AK92">
            <v>0</v>
          </cell>
          <cell r="AR92">
            <v>0</v>
          </cell>
          <cell r="AY92">
            <v>0</v>
          </cell>
          <cell r="BF92">
            <v>0</v>
          </cell>
        </row>
        <row r="96">
          <cell r="I96" t="e">
            <v>#DIV/0!</v>
          </cell>
          <cell r="P96" t="e">
            <v>#DIV/0!</v>
          </cell>
          <cell r="W96" t="e">
            <v>#DIV/0!</v>
          </cell>
          <cell r="AD96" t="e">
            <v>#DIV/0!</v>
          </cell>
          <cell r="AK96">
            <v>242.06666666666669</v>
          </cell>
          <cell r="AR96">
            <v>44.533333333333331</v>
          </cell>
          <cell r="AY96">
            <v>5.2</v>
          </cell>
          <cell r="BF96">
            <v>0.33333333333333331</v>
          </cell>
        </row>
        <row r="97">
          <cell r="I97" t="e">
            <v>#DIV/0!</v>
          </cell>
          <cell r="P97" t="e">
            <v>#DIV/0!</v>
          </cell>
          <cell r="W97" t="e">
            <v>#DIV/0!</v>
          </cell>
          <cell r="AD97" t="e">
            <v>#DIV/0!</v>
          </cell>
          <cell r="AK97" t="e">
            <v>#DIV/0!</v>
          </cell>
          <cell r="AR97">
            <v>23.261736565965656</v>
          </cell>
          <cell r="AY97">
            <v>7.8038555227443958</v>
          </cell>
          <cell r="BF97">
            <v>1.0954451150103321</v>
          </cell>
        </row>
        <row r="101">
          <cell r="I101" t="e">
            <v>#DIV/0!</v>
          </cell>
          <cell r="P101" t="e">
            <v>#DIV/0!</v>
          </cell>
          <cell r="W101">
            <v>35.93333333333333</v>
          </cell>
          <cell r="AD101">
            <v>3.7333333333333338</v>
          </cell>
          <cell r="AK101">
            <v>0.26666666666666666</v>
          </cell>
          <cell r="AR101">
            <v>0</v>
          </cell>
          <cell r="AY101">
            <v>0</v>
          </cell>
          <cell r="BF101">
            <v>0</v>
          </cell>
        </row>
        <row r="102">
          <cell r="I102" t="e">
            <v>#DIV/0!</v>
          </cell>
          <cell r="P102" t="e">
            <v>#DIV/0!</v>
          </cell>
          <cell r="W102">
            <v>17.172100779377704</v>
          </cell>
          <cell r="AD102">
            <v>5.6722577397706058</v>
          </cell>
          <cell r="AK102">
            <v>1.442149748505082</v>
          </cell>
          <cell r="AR102">
            <v>0</v>
          </cell>
          <cell r="AY102">
            <v>0</v>
          </cell>
          <cell r="BF102">
            <v>0</v>
          </cell>
        </row>
        <row r="106">
          <cell r="I106" t="e">
            <v>#DIV/0!</v>
          </cell>
          <cell r="P106" t="e">
            <v>#DIV/0!</v>
          </cell>
          <cell r="W106">
            <v>18.599999999999998</v>
          </cell>
          <cell r="AD106">
            <v>2.8000000000000003</v>
          </cell>
          <cell r="AK106">
            <v>0</v>
          </cell>
          <cell r="AR106">
            <v>0</v>
          </cell>
          <cell r="AY106">
            <v>0</v>
          </cell>
          <cell r="BF106">
            <v>0</v>
          </cell>
        </row>
        <row r="107">
          <cell r="I107" t="e">
            <v>#DIV/0!</v>
          </cell>
          <cell r="P107" t="e">
            <v>#DIV/0!</v>
          </cell>
          <cell r="W107">
            <v>9.3962265388895538</v>
          </cell>
          <cell r="AD107">
            <v>4.6882475916381923</v>
          </cell>
          <cell r="AK107">
            <v>0</v>
          </cell>
          <cell r="AR107">
            <v>0</v>
          </cell>
          <cell r="AY107">
            <v>0</v>
          </cell>
          <cell r="BF107">
            <v>0</v>
          </cell>
        </row>
        <row r="111">
          <cell r="I111" t="e">
            <v>#DIV/0!</v>
          </cell>
          <cell r="P111">
            <v>97.466666666666654</v>
          </cell>
          <cell r="W111">
            <v>15.133333333333333</v>
          </cell>
          <cell r="AD111">
            <v>1.9333333333333333</v>
          </cell>
          <cell r="AK111">
            <v>6.6666666666666666E-2</v>
          </cell>
          <cell r="AR111">
            <v>0</v>
          </cell>
          <cell r="AY111">
            <v>0</v>
          </cell>
          <cell r="BF111">
            <v>0</v>
          </cell>
        </row>
        <row r="112">
          <cell r="I112" t="e">
            <v>#DIV/0!</v>
          </cell>
          <cell r="P112">
            <v>26.064218483564972</v>
          </cell>
          <cell r="W112">
            <v>10.63401633594828</v>
          </cell>
          <cell r="AD112">
            <v>3.2955426022955043</v>
          </cell>
          <cell r="AK112">
            <v>0.44721359549995793</v>
          </cell>
          <cell r="AR112">
            <v>0</v>
          </cell>
          <cell r="AY112">
            <v>0</v>
          </cell>
          <cell r="BF112">
            <v>0</v>
          </cell>
        </row>
        <row r="116">
          <cell r="I116" t="e">
            <v>#DIV/0!</v>
          </cell>
          <cell r="P116" t="e">
            <v>#DIV/0!</v>
          </cell>
          <cell r="W116">
            <v>19.533333333333331</v>
          </cell>
          <cell r="AD116">
            <v>1.3333333333333333</v>
          </cell>
          <cell r="AK116">
            <v>0.19999999999999998</v>
          </cell>
          <cell r="AR116">
            <v>0</v>
          </cell>
          <cell r="AY116">
            <v>0</v>
          </cell>
          <cell r="BF116">
            <v>0</v>
          </cell>
        </row>
        <row r="117">
          <cell r="I117" t="e">
            <v>#DIV/0!</v>
          </cell>
          <cell r="P117" t="e">
            <v>#DIV/0!</v>
          </cell>
          <cell r="W117">
            <v>14.65789943557632</v>
          </cell>
          <cell r="AD117">
            <v>1.9909804032205813</v>
          </cell>
          <cell r="AK117">
            <v>0.89442719099991586</v>
          </cell>
          <cell r="AR117">
            <v>0</v>
          </cell>
          <cell r="AY117">
            <v>0</v>
          </cell>
          <cell r="BF117">
            <v>0</v>
          </cell>
        </row>
        <row r="121">
          <cell r="I121" t="e">
            <v>#DIV/0!</v>
          </cell>
          <cell r="P121" t="e">
            <v>#DIV/0!</v>
          </cell>
          <cell r="W121">
            <v>32.133333333333333</v>
          </cell>
          <cell r="AD121">
            <v>2.4666666666666663</v>
          </cell>
          <cell r="AK121">
            <v>0</v>
          </cell>
          <cell r="AR121">
            <v>0</v>
          </cell>
          <cell r="AY121">
            <v>0</v>
          </cell>
          <cell r="BF121">
            <v>0</v>
          </cell>
        </row>
        <row r="122">
          <cell r="I122" t="e">
            <v>#DIV/0!</v>
          </cell>
          <cell r="P122" t="e">
            <v>#DIV/0!</v>
          </cell>
          <cell r="W122">
            <v>6.5540553671893296</v>
          </cell>
          <cell r="AD122">
            <v>3.8204155698508386</v>
          </cell>
          <cell r="AK122">
            <v>0</v>
          </cell>
          <cell r="AR122">
            <v>0</v>
          </cell>
          <cell r="AY122">
            <v>0</v>
          </cell>
          <cell r="BF122">
            <v>0</v>
          </cell>
        </row>
        <row r="130">
          <cell r="I130">
            <v>0</v>
          </cell>
          <cell r="P130">
            <v>0</v>
          </cell>
          <cell r="W130">
            <v>0</v>
          </cell>
          <cell r="AD130">
            <v>0</v>
          </cell>
          <cell r="AK130">
            <v>0</v>
          </cell>
          <cell r="AR130">
            <v>0</v>
          </cell>
          <cell r="AY130">
            <v>0</v>
          </cell>
          <cell r="BF130">
            <v>0</v>
          </cell>
        </row>
        <row r="131">
          <cell r="I131">
            <v>0</v>
          </cell>
          <cell r="P131">
            <v>0</v>
          </cell>
          <cell r="W131">
            <v>0</v>
          </cell>
          <cell r="AD131">
            <v>0</v>
          </cell>
          <cell r="AK131">
            <v>0</v>
          </cell>
          <cell r="AR131">
            <v>0</v>
          </cell>
          <cell r="AY131">
            <v>0</v>
          </cell>
          <cell r="BF131">
            <v>0</v>
          </cell>
        </row>
        <row r="135">
          <cell r="I135" t="e">
            <v>#DIV/0!</v>
          </cell>
          <cell r="P135" t="e">
            <v>#DIV/0!</v>
          </cell>
          <cell r="W135" t="e">
            <v>#DIV/0!</v>
          </cell>
          <cell r="AD135" t="e">
            <v>#DIV/0!</v>
          </cell>
          <cell r="AK135">
            <v>262.26666666666665</v>
          </cell>
          <cell r="AR135">
            <v>55.800000000000004</v>
          </cell>
          <cell r="AY135">
            <v>4.4666666666666668</v>
          </cell>
          <cell r="BF135">
            <v>0.53333333333333333</v>
          </cell>
        </row>
        <row r="136">
          <cell r="I136" t="e">
            <v>#DIV/0!</v>
          </cell>
          <cell r="P136" t="e">
            <v>#DIV/0!</v>
          </cell>
          <cell r="W136" t="e">
            <v>#DIV/0!</v>
          </cell>
          <cell r="AD136" t="e">
            <v>#DIV/0!</v>
          </cell>
          <cell r="AK136">
            <v>78.532899481909212</v>
          </cell>
          <cell r="AR136">
            <v>22.716912378811781</v>
          </cell>
          <cell r="AY136">
            <v>7.6403303305620458</v>
          </cell>
          <cell r="BF136">
            <v>1.8893633440050399</v>
          </cell>
        </row>
        <row r="140">
          <cell r="I140" t="e">
            <v>#DIV/0!</v>
          </cell>
          <cell r="P140">
            <v>69.533333333333331</v>
          </cell>
          <cell r="W140">
            <v>8.6</v>
          </cell>
          <cell r="AD140">
            <v>0.46666666666666662</v>
          </cell>
          <cell r="AK140">
            <v>0</v>
          </cell>
          <cell r="AR140">
            <v>0</v>
          </cell>
          <cell r="AY140">
            <v>0</v>
          </cell>
          <cell r="BF140">
            <v>0</v>
          </cell>
        </row>
        <row r="141">
          <cell r="I141" t="e">
            <v>#DIV/0!</v>
          </cell>
          <cell r="P141">
            <v>24.993248812212457</v>
          </cell>
          <cell r="W141">
            <v>9.8383070510496378</v>
          </cell>
          <cell r="AD141">
            <v>1.7510540765404876</v>
          </cell>
          <cell r="AK141">
            <v>0</v>
          </cell>
          <cell r="AR141">
            <v>0</v>
          </cell>
          <cell r="AY141">
            <v>0</v>
          </cell>
          <cell r="BF141">
            <v>0</v>
          </cell>
        </row>
        <row r="145">
          <cell r="I145" t="e">
            <v>#DIV/0!</v>
          </cell>
          <cell r="P145">
            <v>57.199999999999996</v>
          </cell>
          <cell r="W145">
            <v>7.4666666666666677</v>
          </cell>
          <cell r="AD145">
            <v>0.80000000000000016</v>
          </cell>
          <cell r="AK145">
            <v>0.13333333333333333</v>
          </cell>
          <cell r="AR145">
            <v>6.6666666666666666E-2</v>
          </cell>
          <cell r="AY145">
            <v>0</v>
          </cell>
          <cell r="BF145">
            <v>0</v>
          </cell>
        </row>
        <row r="146">
          <cell r="I146" t="e">
            <v>#DIV/0!</v>
          </cell>
          <cell r="P146">
            <v>16.7609956662134</v>
          </cell>
          <cell r="W146">
            <v>6.1162606074714603</v>
          </cell>
          <cell r="AD146">
            <v>1.6015339721864634</v>
          </cell>
          <cell r="AK146">
            <v>0.54772255750516607</v>
          </cell>
          <cell r="AR146">
            <v>0.44721359549995793</v>
          </cell>
          <cell r="AY146">
            <v>0</v>
          </cell>
          <cell r="BF146">
            <v>0</v>
          </cell>
        </row>
        <row r="150">
          <cell r="I150" t="e">
            <v>#DIV/0!</v>
          </cell>
          <cell r="P150">
            <v>25.466666666666669</v>
          </cell>
          <cell r="W150">
            <v>2.3333333333333335</v>
          </cell>
          <cell r="AD150">
            <v>0</v>
          </cell>
          <cell r="AK150">
            <v>0</v>
          </cell>
          <cell r="AR150">
            <v>0</v>
          </cell>
          <cell r="AY150">
            <v>0</v>
          </cell>
          <cell r="BF150">
            <v>0</v>
          </cell>
        </row>
        <row r="151">
          <cell r="I151" t="e">
            <v>#DIV/0!</v>
          </cell>
          <cell r="P151">
            <v>16.700716035296672</v>
          </cell>
          <cell r="W151">
            <v>2.6567505139094489</v>
          </cell>
          <cell r="AD151">
            <v>0</v>
          </cell>
          <cell r="AK151">
            <v>0</v>
          </cell>
          <cell r="AR151">
            <v>0</v>
          </cell>
          <cell r="AY151">
            <v>0</v>
          </cell>
          <cell r="BF151">
            <v>0</v>
          </cell>
        </row>
        <row r="155">
          <cell r="I155" t="e">
            <v>#DIV/0!</v>
          </cell>
          <cell r="P155">
            <v>24.599999999999998</v>
          </cell>
          <cell r="W155">
            <v>2.3333333333333335</v>
          </cell>
          <cell r="AD155">
            <v>6.6666666666666666E-2</v>
          </cell>
          <cell r="AK155">
            <v>0.13333333333333333</v>
          </cell>
          <cell r="AR155">
            <v>0</v>
          </cell>
          <cell r="AY155">
            <v>0</v>
          </cell>
          <cell r="BF155">
            <v>0</v>
          </cell>
        </row>
        <row r="156">
          <cell r="I156" t="e">
            <v>#DIV/0!</v>
          </cell>
          <cell r="P156">
            <v>18.915982633752623</v>
          </cell>
          <cell r="W156">
            <v>4.4859906277548083</v>
          </cell>
          <cell r="AD156">
            <v>0.44721359549995793</v>
          </cell>
          <cell r="AK156">
            <v>0.89442719099991586</v>
          </cell>
          <cell r="AR156">
            <v>0</v>
          </cell>
          <cell r="AY156">
            <v>0</v>
          </cell>
          <cell r="BF156">
            <v>0</v>
          </cell>
        </row>
        <row r="160">
          <cell r="I160" t="e">
            <v>#DIV/0!</v>
          </cell>
          <cell r="P160">
            <v>23.333333333333332</v>
          </cell>
          <cell r="W160">
            <v>2.4666666666666668</v>
          </cell>
          <cell r="AD160">
            <v>6.6666666666666666E-2</v>
          </cell>
          <cell r="AK160">
            <v>0</v>
          </cell>
          <cell r="AR160">
            <v>0</v>
          </cell>
          <cell r="AY160">
            <v>0</v>
          </cell>
          <cell r="BF160">
            <v>0</v>
          </cell>
        </row>
        <row r="161">
          <cell r="I161" t="e">
            <v>#DIV/0!</v>
          </cell>
          <cell r="P161">
            <v>18.910318387703605</v>
          </cell>
          <cell r="W161">
            <v>3.2009727964977372</v>
          </cell>
          <cell r="AD161">
            <v>0.44721359549995793</v>
          </cell>
          <cell r="AK161">
            <v>0</v>
          </cell>
          <cell r="AR161">
            <v>0</v>
          </cell>
          <cell r="AY161">
            <v>0</v>
          </cell>
          <cell r="BF161">
            <v>0</v>
          </cell>
        </row>
        <row r="174">
          <cell r="I174" t="e">
            <v>#DIV/0!</v>
          </cell>
          <cell r="P174" t="e">
            <v>#DIV/0!</v>
          </cell>
          <cell r="W174" t="e">
            <v>#DIV/0!</v>
          </cell>
          <cell r="AD174" t="e">
            <v>#DIV/0!</v>
          </cell>
          <cell r="AK174" t="e">
            <v>#DIV/0!</v>
          </cell>
          <cell r="AR174">
            <v>44.6</v>
          </cell>
          <cell r="AY174">
            <v>6.9333333333333336</v>
          </cell>
          <cell r="BF174">
            <v>0.53333333333333333</v>
          </cell>
        </row>
        <row r="175">
          <cell r="I175" t="e">
            <v>#DIV/0!</v>
          </cell>
          <cell r="P175" t="e">
            <v>#DIV/0!</v>
          </cell>
          <cell r="W175" t="e">
            <v>#DIV/0!</v>
          </cell>
          <cell r="AD175" t="e">
            <v>#DIV/0!</v>
          </cell>
          <cell r="AK175" t="e">
            <v>#DIV/0!</v>
          </cell>
          <cell r="AR175">
            <v>17.59171280446823</v>
          </cell>
          <cell r="AY175">
            <v>7.8638293600252513</v>
          </cell>
          <cell r="BF175">
            <v>2.1783008130339496</v>
          </cell>
        </row>
        <row r="179">
          <cell r="I179" t="e">
            <v>#DIV/0!</v>
          </cell>
          <cell r="P179">
            <v>28.6</v>
          </cell>
          <cell r="W179">
            <v>1.4666666666666668</v>
          </cell>
          <cell r="AD179">
            <v>0.13333333333333333</v>
          </cell>
          <cell r="AK179">
            <v>0</v>
          </cell>
          <cell r="AR179">
            <v>0</v>
          </cell>
          <cell r="AY179">
            <v>0</v>
          </cell>
          <cell r="BF179">
            <v>0</v>
          </cell>
        </row>
        <row r="180">
          <cell r="I180" t="e">
            <v>#DIV/0!</v>
          </cell>
          <cell r="P180">
            <v>4.8270073544588632</v>
          </cell>
          <cell r="W180">
            <v>1.5165750888103104</v>
          </cell>
          <cell r="AD180">
            <v>0.54772255750516607</v>
          </cell>
          <cell r="AK180">
            <v>0</v>
          </cell>
          <cell r="AR180">
            <v>0</v>
          </cell>
          <cell r="AY180">
            <v>0</v>
          </cell>
          <cell r="BF180">
            <v>0</v>
          </cell>
        </row>
        <row r="184">
          <cell r="I184" t="e">
            <v>#DIV/0!</v>
          </cell>
          <cell r="P184">
            <v>43.06666666666667</v>
          </cell>
          <cell r="W184">
            <v>5.8666666666666671</v>
          </cell>
          <cell r="AD184">
            <v>0.26666666666666666</v>
          </cell>
          <cell r="AK184">
            <v>0</v>
          </cell>
          <cell r="AR184">
            <v>0</v>
          </cell>
          <cell r="AY184">
            <v>0</v>
          </cell>
          <cell r="BF184">
            <v>0</v>
          </cell>
        </row>
        <row r="185">
          <cell r="I185" t="e">
            <v>#DIV/0!</v>
          </cell>
          <cell r="P185">
            <v>23.762969483308289</v>
          </cell>
          <cell r="W185">
            <v>5.0987246511812847</v>
          </cell>
          <cell r="AD185">
            <v>0.99493615300512395</v>
          </cell>
          <cell r="AK185">
            <v>0</v>
          </cell>
          <cell r="AR185">
            <v>0</v>
          </cell>
          <cell r="AY185">
            <v>0</v>
          </cell>
          <cell r="BF185">
            <v>0</v>
          </cell>
        </row>
        <row r="189">
          <cell r="I189" t="e">
            <v>#DIV/0!</v>
          </cell>
          <cell r="P189">
            <v>17.066666666666666</v>
          </cell>
          <cell r="W189">
            <v>2.1333333333333333</v>
          </cell>
          <cell r="AD189">
            <v>6.6666666666666666E-2</v>
          </cell>
          <cell r="AK189">
            <v>0</v>
          </cell>
          <cell r="AR189">
            <v>0</v>
          </cell>
          <cell r="AY189">
            <v>0</v>
          </cell>
          <cell r="BF189">
            <v>0</v>
          </cell>
        </row>
        <row r="190">
          <cell r="I190" t="e">
            <v>#DIV/0!</v>
          </cell>
          <cell r="P190">
            <v>9.4453484232858926</v>
          </cell>
          <cell r="W190">
            <v>4.7275644456982331</v>
          </cell>
          <cell r="AD190">
            <v>0.44721359549995793</v>
          </cell>
          <cell r="AK190">
            <v>0</v>
          </cell>
          <cell r="AR190">
            <v>0</v>
          </cell>
          <cell r="AY190">
            <v>0</v>
          </cell>
          <cell r="BF190">
            <v>0</v>
          </cell>
        </row>
        <row r="194">
          <cell r="I194" t="e">
            <v>#DIV/0!</v>
          </cell>
          <cell r="P194">
            <v>25.133333333333336</v>
          </cell>
          <cell r="W194">
            <v>3.7333333333333329</v>
          </cell>
          <cell r="AD194">
            <v>0.33333333333333331</v>
          </cell>
          <cell r="AK194">
            <v>0</v>
          </cell>
          <cell r="AR194">
            <v>0</v>
          </cell>
          <cell r="AY194">
            <v>0</v>
          </cell>
          <cell r="BF194">
            <v>0</v>
          </cell>
        </row>
        <row r="195">
          <cell r="I195" t="e">
            <v>#DIV/0!</v>
          </cell>
          <cell r="P195">
            <v>8.7128673168804145</v>
          </cell>
          <cell r="W195">
            <v>5.3132792062444025</v>
          </cell>
          <cell r="AD195">
            <v>1.8893633440050399</v>
          </cell>
          <cell r="AK195">
            <v>0</v>
          </cell>
          <cell r="AR195">
            <v>0</v>
          </cell>
          <cell r="AY195">
            <v>0</v>
          </cell>
          <cell r="BF195">
            <v>0</v>
          </cell>
        </row>
        <row r="199">
          <cell r="I199">
            <v>69.8</v>
          </cell>
          <cell r="P199">
            <v>6.8</v>
          </cell>
          <cell r="W199">
            <v>0.73333333333333339</v>
          </cell>
          <cell r="AD199">
            <v>0</v>
          </cell>
          <cell r="AK199">
            <v>0</v>
          </cell>
          <cell r="AR199">
            <v>0</v>
          </cell>
          <cell r="AY199">
            <v>0</v>
          </cell>
          <cell r="BF199">
            <v>0</v>
          </cell>
        </row>
        <row r="200">
          <cell r="I200">
            <v>14.399609924823105</v>
          </cell>
          <cell r="P200">
            <v>5.9425042119150575</v>
          </cell>
          <cell r="W200">
            <v>1.7310872175339913</v>
          </cell>
          <cell r="AD200">
            <v>0</v>
          </cell>
          <cell r="AK200">
            <v>0</v>
          </cell>
          <cell r="AR200">
            <v>0</v>
          </cell>
          <cell r="AY200">
            <v>0</v>
          </cell>
          <cell r="BF200">
            <v>0</v>
          </cell>
        </row>
        <row r="207">
          <cell r="I207">
            <v>0</v>
          </cell>
          <cell r="P207">
            <v>0</v>
          </cell>
          <cell r="W207">
            <v>0</v>
          </cell>
          <cell r="AD207">
            <v>0</v>
          </cell>
          <cell r="AK207">
            <v>0</v>
          </cell>
          <cell r="AR207">
            <v>0</v>
          </cell>
          <cell r="AY207">
            <v>0</v>
          </cell>
          <cell r="BF207">
            <v>0</v>
          </cell>
        </row>
        <row r="208">
          <cell r="I208">
            <v>0</v>
          </cell>
          <cell r="P208">
            <v>0</v>
          </cell>
          <cell r="W208">
            <v>0</v>
          </cell>
          <cell r="AD208">
            <v>0</v>
          </cell>
          <cell r="AK208">
            <v>0</v>
          </cell>
          <cell r="AR208">
            <v>0</v>
          </cell>
          <cell r="AY208">
            <v>0</v>
          </cell>
          <cell r="BF208">
            <v>0</v>
          </cell>
        </row>
        <row r="212">
          <cell r="I212" t="e">
            <v>#DIV/0!</v>
          </cell>
          <cell r="P212" t="e">
            <v>#DIV/0!</v>
          </cell>
          <cell r="W212" t="e">
            <v>#DIV/0!</v>
          </cell>
          <cell r="AD212" t="e">
            <v>#DIV/0!</v>
          </cell>
          <cell r="AK212">
            <v>0</v>
          </cell>
          <cell r="AR212">
            <v>0</v>
          </cell>
          <cell r="AY212">
            <v>0</v>
          </cell>
          <cell r="BF212">
            <v>0</v>
          </cell>
        </row>
        <row r="213">
          <cell r="I213" t="e">
            <v>#DIV/0!</v>
          </cell>
          <cell r="P213" t="e">
            <v>#DIV/0!</v>
          </cell>
          <cell r="W213" t="e">
            <v>#DIV/0!</v>
          </cell>
          <cell r="AD213" t="e">
            <v>#DIV/0!</v>
          </cell>
          <cell r="AK213">
            <v>0</v>
          </cell>
          <cell r="AR213">
            <v>0</v>
          </cell>
          <cell r="AY213">
            <v>0</v>
          </cell>
          <cell r="BF213">
            <v>0</v>
          </cell>
        </row>
        <row r="217">
          <cell r="I217" t="e">
            <v>#DIV/0!</v>
          </cell>
          <cell r="P217" t="e">
            <v>#DIV/0!</v>
          </cell>
          <cell r="W217">
            <v>0</v>
          </cell>
          <cell r="AD217">
            <v>0</v>
          </cell>
          <cell r="AK217">
            <v>0</v>
          </cell>
          <cell r="AR217">
            <v>0</v>
          </cell>
          <cell r="AY217">
            <v>0</v>
          </cell>
          <cell r="BF217">
            <v>0</v>
          </cell>
        </row>
        <row r="218">
          <cell r="I218" t="e">
            <v>#DIV/0!</v>
          </cell>
          <cell r="P218" t="e">
            <v>#DIV/0!</v>
          </cell>
          <cell r="W218">
            <v>0</v>
          </cell>
          <cell r="AD218">
            <v>0</v>
          </cell>
          <cell r="AK218">
            <v>0</v>
          </cell>
          <cell r="AR218">
            <v>0</v>
          </cell>
          <cell r="AY218">
            <v>0</v>
          </cell>
          <cell r="BF218">
            <v>0</v>
          </cell>
        </row>
        <row r="222">
          <cell r="I222" t="e">
            <v>#DIV/0!</v>
          </cell>
          <cell r="P222" t="e">
            <v>#DIV/0!</v>
          </cell>
          <cell r="W222">
            <v>0</v>
          </cell>
          <cell r="AD222">
            <v>0</v>
          </cell>
          <cell r="AK222">
            <v>0</v>
          </cell>
          <cell r="AR222">
            <v>0</v>
          </cell>
          <cell r="AY222">
            <v>0</v>
          </cell>
          <cell r="BF222">
            <v>0</v>
          </cell>
        </row>
        <row r="223">
          <cell r="I223" t="e">
            <v>#DIV/0!</v>
          </cell>
          <cell r="P223" t="e">
            <v>#DIV/0!</v>
          </cell>
          <cell r="W223">
            <v>0</v>
          </cell>
          <cell r="AD223">
            <v>0</v>
          </cell>
          <cell r="AK223">
            <v>0</v>
          </cell>
          <cell r="AR223">
            <v>0</v>
          </cell>
          <cell r="AY223">
            <v>0</v>
          </cell>
          <cell r="BF223">
            <v>0</v>
          </cell>
        </row>
        <row r="227">
          <cell r="I227" t="e">
            <v>#DIV/0!</v>
          </cell>
          <cell r="P227" t="e">
            <v>#DIV/0!</v>
          </cell>
          <cell r="W227">
            <v>0</v>
          </cell>
          <cell r="AD227">
            <v>0</v>
          </cell>
          <cell r="AK227">
            <v>0</v>
          </cell>
          <cell r="AR227">
            <v>0</v>
          </cell>
          <cell r="AY227">
            <v>0</v>
          </cell>
          <cell r="BF227">
            <v>0</v>
          </cell>
        </row>
        <row r="228">
          <cell r="I228" t="e">
            <v>#DIV/0!</v>
          </cell>
          <cell r="P228" t="e">
            <v>#DIV/0!</v>
          </cell>
          <cell r="W228">
            <v>0</v>
          </cell>
          <cell r="AD228">
            <v>0</v>
          </cell>
          <cell r="AK228">
            <v>0</v>
          </cell>
          <cell r="AR228">
            <v>0</v>
          </cell>
          <cell r="AY228">
            <v>0</v>
          </cell>
          <cell r="BF228">
            <v>0</v>
          </cell>
        </row>
        <row r="232">
          <cell r="I232" t="e">
            <v>#DIV/0!</v>
          </cell>
          <cell r="P232" t="e">
            <v>#DIV/0!</v>
          </cell>
          <cell r="W232">
            <v>0</v>
          </cell>
          <cell r="AD232">
            <v>0</v>
          </cell>
          <cell r="AK232">
            <v>0</v>
          </cell>
          <cell r="AR232">
            <v>0</v>
          </cell>
          <cell r="AY232">
            <v>0</v>
          </cell>
          <cell r="BF232">
            <v>0</v>
          </cell>
        </row>
        <row r="233">
          <cell r="I233" t="e">
            <v>#DIV/0!</v>
          </cell>
          <cell r="P233" t="e">
            <v>#DIV/0!</v>
          </cell>
          <cell r="W233">
            <v>0</v>
          </cell>
          <cell r="AD233">
            <v>0</v>
          </cell>
          <cell r="AK233">
            <v>0</v>
          </cell>
          <cell r="AR233">
            <v>0</v>
          </cell>
          <cell r="AY233">
            <v>0</v>
          </cell>
          <cell r="BF233">
            <v>0</v>
          </cell>
        </row>
        <row r="237">
          <cell r="I237" t="e">
            <v>#DIV/0!</v>
          </cell>
          <cell r="P237" t="e">
            <v>#DIV/0!</v>
          </cell>
          <cell r="W237">
            <v>0</v>
          </cell>
          <cell r="AD237">
            <v>0</v>
          </cell>
          <cell r="AK237">
            <v>0</v>
          </cell>
          <cell r="AR237">
            <v>0</v>
          </cell>
          <cell r="AY237">
            <v>0</v>
          </cell>
          <cell r="BF237">
            <v>0</v>
          </cell>
        </row>
        <row r="238">
          <cell r="I238" t="e">
            <v>#DIV/0!</v>
          </cell>
          <cell r="P238" t="e">
            <v>#DIV/0!</v>
          </cell>
          <cell r="W238">
            <v>0</v>
          </cell>
          <cell r="AD238">
            <v>0</v>
          </cell>
          <cell r="AK238">
            <v>0</v>
          </cell>
          <cell r="AR238">
            <v>0</v>
          </cell>
          <cell r="AY238">
            <v>0</v>
          </cell>
          <cell r="BF238">
            <v>0</v>
          </cell>
        </row>
      </sheetData>
      <sheetData sheetId="1">
        <row r="52">
          <cell r="E52">
            <v>0</v>
          </cell>
          <cell r="F52">
            <v>4</v>
          </cell>
          <cell r="G52">
            <v>7</v>
          </cell>
          <cell r="H52">
            <v>11</v>
          </cell>
          <cell r="I52">
            <v>14</v>
          </cell>
          <cell r="J52">
            <v>18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E54">
            <v>100</v>
          </cell>
          <cell r="F54">
            <v>66.63442940038685</v>
          </cell>
          <cell r="G54">
            <v>35.116054158607362</v>
          </cell>
          <cell r="H54">
            <v>38.046421663442942</v>
          </cell>
          <cell r="I54">
            <v>38.046421663442942</v>
          </cell>
          <cell r="J54">
            <v>64.700193423597696</v>
          </cell>
          <cell r="Q54">
            <v>28.43711980624758</v>
          </cell>
          <cell r="R54">
            <v>24.614551015030969</v>
          </cell>
          <cell r="S54" t="e">
            <v>#DIV/0!</v>
          </cell>
          <cell r="T54">
            <v>11.392586965460719</v>
          </cell>
          <cell r="U54">
            <v>11.392586965460719</v>
          </cell>
          <cell r="V54">
            <v>25.519892849808844</v>
          </cell>
        </row>
        <row r="55">
          <cell r="E55">
            <v>100</v>
          </cell>
          <cell r="F55">
            <v>4.3111111111111118</v>
          </cell>
          <cell r="G55">
            <v>5.9888888888888894E-2</v>
          </cell>
          <cell r="H55">
            <v>1.158888888888889E-2</v>
          </cell>
          <cell r="I55">
            <v>1.158888888888889E-2</v>
          </cell>
          <cell r="J55">
            <v>4.1489361702127673E-3</v>
          </cell>
          <cell r="Q55">
            <v>44.475782580530932</v>
          </cell>
          <cell r="R55">
            <v>1.7312030801800888</v>
          </cell>
          <cell r="S55">
            <v>2.8620167965629509E-2</v>
          </cell>
          <cell r="T55">
            <v>4.1655414687020763E-3</v>
          </cell>
          <cell r="U55">
            <v>4.1655414687020763E-3</v>
          </cell>
          <cell r="V55">
            <v>8.0450122574314391E-4</v>
          </cell>
        </row>
        <row r="56">
          <cell r="E56">
            <v>100</v>
          </cell>
          <cell r="F56">
            <v>14.543269230769235</v>
          </cell>
          <cell r="G56">
            <v>3.3533653846153845E-2</v>
          </cell>
          <cell r="H56">
            <v>1.0312499999999999E-2</v>
          </cell>
          <cell r="I56">
            <v>1.0312499999999999E-2</v>
          </cell>
          <cell r="J56">
            <v>6.2475822050290144E-3</v>
          </cell>
        </row>
        <row r="57">
          <cell r="E57">
            <v>100</v>
          </cell>
          <cell r="F57">
            <v>1.7031249999999998</v>
          </cell>
          <cell r="G57">
            <v>5.7109374999999981E-3</v>
          </cell>
          <cell r="H57">
            <v>1.4921875E-3</v>
          </cell>
          <cell r="I57">
            <v>1.4921875E-3</v>
          </cell>
          <cell r="J57">
            <v>2.4758220502901357E-3</v>
          </cell>
          <cell r="Q57">
            <v>56.346109846302618</v>
          </cell>
          <cell r="R57">
            <v>0.37111822365376435</v>
          </cell>
          <cell r="S57">
            <v>1.5272003017713848E-3</v>
          </cell>
          <cell r="T57">
            <v>9.7855758019316425E-4</v>
          </cell>
          <cell r="U57">
            <v>9.7855758019316425E-4</v>
          </cell>
          <cell r="V57">
            <v>5.5343838417690769E-4</v>
          </cell>
        </row>
        <row r="58">
          <cell r="E58">
            <v>100</v>
          </cell>
          <cell r="F58">
            <v>2.8553299492385791</v>
          </cell>
          <cell r="G58">
            <v>3.7182741116751267E-2</v>
          </cell>
          <cell r="H58">
            <v>4.6827411167512691E-3</v>
          </cell>
          <cell r="I58">
            <v>4.6827411167512691E-3</v>
          </cell>
          <cell r="J58">
            <v>3.6460348162475832E-3</v>
          </cell>
          <cell r="Q58">
            <v>41.82501316887604</v>
          </cell>
          <cell r="R58">
            <v>1.254486101578921</v>
          </cell>
          <cell r="S58">
            <v>2.7902092834218888E-2</v>
          </cell>
          <cell r="T58">
            <v>3.6007581155620477E-3</v>
          </cell>
          <cell r="U58">
            <v>3.6007581155620477E-3</v>
          </cell>
          <cell r="V58">
            <v>1.6585407329087083E-3</v>
          </cell>
        </row>
        <row r="59">
          <cell r="E59">
            <v>100</v>
          </cell>
          <cell r="F59">
            <v>1.0399159663865547</v>
          </cell>
          <cell r="G59">
            <v>5.0630252100840337E-2</v>
          </cell>
          <cell r="H59">
            <v>3.6764705882352945E-3</v>
          </cell>
          <cell r="I59">
            <v>3.6764705882352945E-3</v>
          </cell>
          <cell r="J59">
            <v>1.0125725338491296E-3</v>
          </cell>
          <cell r="Q59">
            <v>30.235587544507613</v>
          </cell>
          <cell r="R59">
            <v>1.0217300515105758</v>
          </cell>
          <cell r="S59">
            <v>1.0326767910487389E-2</v>
          </cell>
          <cell r="T59">
            <v>2.9795669728524586E-3</v>
          </cell>
          <cell r="U59">
            <v>2.9795669728524586E-3</v>
          </cell>
          <cell r="V59">
            <v>2.2688461016002795E-4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ivalexp RAW Feb 2018"/>
      <sheetName val="Survivalexp results"/>
    </sheetNames>
    <sheetDataSet>
      <sheetData sheetId="0">
        <row r="13">
          <cell r="I13">
            <v>0</v>
          </cell>
        </row>
      </sheetData>
      <sheetData sheetId="1">
        <row r="52">
          <cell r="E52">
            <v>0</v>
          </cell>
          <cell r="F52">
            <v>4</v>
          </cell>
          <cell r="G52">
            <v>7</v>
          </cell>
          <cell r="H52">
            <v>11</v>
          </cell>
          <cell r="I52">
            <v>14</v>
          </cell>
          <cell r="J52">
            <v>18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E54">
            <v>100</v>
          </cell>
          <cell r="F54">
            <v>66.63442940038685</v>
          </cell>
          <cell r="G54">
            <v>35.116054158607362</v>
          </cell>
          <cell r="H54">
            <v>38.046421663442942</v>
          </cell>
          <cell r="I54">
            <v>38.046421663442942</v>
          </cell>
          <cell r="J54">
            <v>64.700193423597696</v>
          </cell>
          <cell r="Q54">
            <v>28.43711980624758</v>
          </cell>
          <cell r="R54">
            <v>24.614551015030969</v>
          </cell>
          <cell r="S54" t="e">
            <v>#DIV/0!</v>
          </cell>
          <cell r="T54">
            <v>11.392586965460719</v>
          </cell>
          <cell r="U54">
            <v>11.392586965460719</v>
          </cell>
          <cell r="V54">
            <v>25.519892849808844</v>
          </cell>
        </row>
        <row r="55">
          <cell r="E55">
            <v>100</v>
          </cell>
          <cell r="F55">
            <v>4.3111111111111118</v>
          </cell>
          <cell r="G55">
            <v>5.9888888888888894E-2</v>
          </cell>
          <cell r="H55">
            <v>1.158888888888889E-2</v>
          </cell>
          <cell r="I55">
            <v>1.158888888888889E-2</v>
          </cell>
          <cell r="J55">
            <v>4.1489361702127673E-3</v>
          </cell>
          <cell r="Q55">
            <v>44.475782580530932</v>
          </cell>
          <cell r="R55">
            <v>1.7312030801800888</v>
          </cell>
          <cell r="S55">
            <v>2.8620167965629509E-2</v>
          </cell>
          <cell r="T55">
            <v>4.1655414687020763E-3</v>
          </cell>
          <cell r="U55">
            <v>4.1655414687020763E-3</v>
          </cell>
          <cell r="V55">
            <v>8.0450122574314391E-4</v>
          </cell>
        </row>
        <row r="56">
          <cell r="E56">
            <v>100</v>
          </cell>
          <cell r="F56">
            <v>14.543269230769235</v>
          </cell>
          <cell r="G56">
            <v>3.3533653846153845E-2</v>
          </cell>
          <cell r="H56">
            <v>1.0312499999999999E-2</v>
          </cell>
          <cell r="I56">
            <v>1.0312499999999999E-2</v>
          </cell>
          <cell r="J56">
            <v>6.2475822050290144E-3</v>
          </cell>
        </row>
        <row r="57">
          <cell r="E57">
            <v>100</v>
          </cell>
          <cell r="F57">
            <v>1.7031249999999998</v>
          </cell>
          <cell r="G57">
            <v>5.7109374999999981E-3</v>
          </cell>
          <cell r="H57">
            <v>1.4921875E-3</v>
          </cell>
          <cell r="I57">
            <v>1.4921875E-3</v>
          </cell>
          <cell r="J57">
            <v>2.4758220502901357E-3</v>
          </cell>
          <cell r="Q57">
            <v>56.346109846302618</v>
          </cell>
          <cell r="R57">
            <v>0.37111822365376435</v>
          </cell>
          <cell r="S57">
            <v>1.5272003017713848E-3</v>
          </cell>
          <cell r="T57">
            <v>9.7855758019316425E-4</v>
          </cell>
          <cell r="U57">
            <v>9.7855758019316425E-4</v>
          </cell>
          <cell r="V57">
            <v>5.5343838417690769E-4</v>
          </cell>
        </row>
        <row r="58">
          <cell r="E58">
            <v>100</v>
          </cell>
          <cell r="F58">
            <v>2.8553299492385791</v>
          </cell>
          <cell r="G58">
            <v>3.7182741116751267E-2</v>
          </cell>
          <cell r="H58">
            <v>4.6827411167512691E-3</v>
          </cell>
          <cell r="I58">
            <v>4.6827411167512691E-3</v>
          </cell>
          <cell r="J58">
            <v>3.6460348162475832E-3</v>
          </cell>
        </row>
        <row r="59">
          <cell r="E59">
            <v>100</v>
          </cell>
          <cell r="F59">
            <v>1.0399159663865547</v>
          </cell>
          <cell r="G59">
            <v>5.0630252100840337E-2</v>
          </cell>
          <cell r="H59">
            <v>3.6764705882352945E-3</v>
          </cell>
          <cell r="I59">
            <v>3.6764705882352945E-3</v>
          </cell>
          <cell r="J59">
            <v>1.0125725338491296E-3</v>
          </cell>
          <cell r="Q59">
            <v>30.235587544507613</v>
          </cell>
          <cell r="R59">
            <v>1.0217300515105758</v>
          </cell>
          <cell r="S59">
            <v>1.0326767910487389E-2</v>
          </cell>
          <cell r="T59">
            <v>2.9795669728524586E-3</v>
          </cell>
          <cell r="U59">
            <v>2.9795669728524586E-3</v>
          </cell>
          <cell r="V59">
            <v>2.2688461016002795E-4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10"/>
  <sheetViews>
    <sheetView tabSelected="1" zoomScale="55" zoomScaleNormal="55" workbookViewId="0">
      <selection activeCell="J4" sqref="J4"/>
    </sheetView>
  </sheetViews>
  <sheetFormatPr defaultRowHeight="14.5" x14ac:dyDescent="0.35"/>
  <cols>
    <col min="2" max="2" width="11.81640625" customWidth="1"/>
    <col min="3" max="3" width="9.54296875" bestFit="1" customWidth="1"/>
    <col min="10" max="10" width="9.1796875" style="8"/>
    <col min="17" max="17" width="9.1796875" style="8"/>
    <col min="24" max="24" width="9.1796875" style="8"/>
    <col min="31" max="31" width="9.1796875" style="8"/>
    <col min="32" max="32" width="9.1796875" style="28"/>
    <col min="38" max="38" width="9.1796875" style="8"/>
    <col min="45" max="45" width="9.1796875" style="8"/>
    <col min="52" max="52" width="9.1796875" style="8"/>
    <col min="53" max="53" width="10.26953125" bestFit="1" customWidth="1"/>
    <col min="59" max="59" width="9.1796875" style="8"/>
  </cols>
  <sheetData>
    <row r="1" spans="1:59" x14ac:dyDescent="0.35">
      <c r="A1" t="s">
        <v>0</v>
      </c>
      <c r="L1" s="2" t="s">
        <v>36</v>
      </c>
    </row>
    <row r="2" spans="1:59" x14ac:dyDescent="0.35">
      <c r="A2" t="s">
        <v>1</v>
      </c>
      <c r="C2" t="s">
        <v>3</v>
      </c>
      <c r="L2" s="5" t="s">
        <v>37</v>
      </c>
    </row>
    <row r="3" spans="1:59" x14ac:dyDescent="0.35">
      <c r="C3" t="s">
        <v>51</v>
      </c>
      <c r="L3" s="7"/>
    </row>
    <row r="4" spans="1:59" x14ac:dyDescent="0.35">
      <c r="A4" t="s">
        <v>4</v>
      </c>
      <c r="C4" s="1" t="s">
        <v>42</v>
      </c>
      <c r="L4" s="22"/>
      <c r="M4" s="7"/>
      <c r="N4" s="7"/>
      <c r="O4" s="7"/>
      <c r="P4" s="7"/>
      <c r="Q4" s="7"/>
      <c r="R4" s="7"/>
      <c r="S4" s="7"/>
      <c r="T4" s="7"/>
      <c r="U4" s="7"/>
    </row>
    <row r="5" spans="1:59" s="8" customFormat="1" x14ac:dyDescent="0.35">
      <c r="A5" s="8" t="s">
        <v>28</v>
      </c>
      <c r="C5" s="8">
        <v>0.1</v>
      </c>
      <c r="D5" s="27" t="s">
        <v>40</v>
      </c>
      <c r="L5"/>
      <c r="AF5" s="28"/>
    </row>
    <row r="6" spans="1:59" x14ac:dyDescent="0.35">
      <c r="A6" t="s">
        <v>5</v>
      </c>
      <c r="D6" t="s">
        <v>6</v>
      </c>
      <c r="E6" s="22" t="s">
        <v>7</v>
      </c>
      <c r="G6" t="s">
        <v>9</v>
      </c>
      <c r="I6" t="s">
        <v>10</v>
      </c>
    </row>
    <row r="7" spans="1:59" x14ac:dyDescent="0.35">
      <c r="E7" t="s">
        <v>8</v>
      </c>
      <c r="F7" t="s">
        <v>60</v>
      </c>
      <c r="G7" t="s">
        <v>8</v>
      </c>
      <c r="H7" t="s">
        <v>60</v>
      </c>
      <c r="I7" t="s">
        <v>8</v>
      </c>
      <c r="K7" t="s">
        <v>60</v>
      </c>
    </row>
    <row r="8" spans="1:59" x14ac:dyDescent="0.35">
      <c r="A8" t="s">
        <v>43</v>
      </c>
      <c r="B8" s="1">
        <v>43038</v>
      </c>
    </row>
    <row r="9" spans="1:59" ht="14.25" customHeight="1" x14ac:dyDescent="0.35">
      <c r="A9" t="s">
        <v>12</v>
      </c>
      <c r="B9" t="s">
        <v>11</v>
      </c>
      <c r="D9" t="s">
        <v>39</v>
      </c>
      <c r="I9" s="2" t="s">
        <v>15</v>
      </c>
      <c r="J9" s="2" t="s">
        <v>26</v>
      </c>
      <c r="K9" t="s">
        <v>30</v>
      </c>
      <c r="P9" s="2" t="s">
        <v>15</v>
      </c>
      <c r="Q9" s="2" t="s">
        <v>26</v>
      </c>
      <c r="R9" t="s">
        <v>29</v>
      </c>
      <c r="W9" s="2" t="s">
        <v>15</v>
      </c>
      <c r="X9" s="2" t="s">
        <v>26</v>
      </c>
      <c r="Y9" t="s">
        <v>31</v>
      </c>
      <c r="AD9" s="2" t="s">
        <v>15</v>
      </c>
      <c r="AE9" s="2" t="s">
        <v>26</v>
      </c>
      <c r="AF9" s="28" t="s">
        <v>32</v>
      </c>
      <c r="AK9" s="2" t="s">
        <v>15</v>
      </c>
      <c r="AL9" s="2" t="s">
        <v>26</v>
      </c>
      <c r="AM9" s="20" t="s">
        <v>33</v>
      </c>
      <c r="AR9" s="2" t="s">
        <v>15</v>
      </c>
      <c r="AS9" s="2" t="s">
        <v>26</v>
      </c>
      <c r="AT9" s="20" t="s">
        <v>34</v>
      </c>
      <c r="AU9" s="8"/>
      <c r="AV9" s="8"/>
      <c r="AW9" s="8"/>
      <c r="AX9" s="8"/>
      <c r="AY9" s="2" t="s">
        <v>15</v>
      </c>
      <c r="AZ9" s="2" t="s">
        <v>26</v>
      </c>
      <c r="BA9" s="20" t="s">
        <v>35</v>
      </c>
      <c r="BB9" s="8"/>
      <c r="BC9" s="8"/>
      <c r="BD9" s="8"/>
      <c r="BE9" s="8"/>
      <c r="BF9" s="2" t="s">
        <v>15</v>
      </c>
      <c r="BG9" s="2" t="s">
        <v>26</v>
      </c>
    </row>
    <row r="10" spans="1:59" s="8" customFormat="1" ht="14.25" customHeight="1" x14ac:dyDescent="0.35">
      <c r="A10" t="s">
        <v>13</v>
      </c>
      <c r="B10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2">
        <f>AVERAGE(D10:H10)</f>
        <v>0</v>
      </c>
      <c r="J10" s="2">
        <f>STDEV(D10:H10)</f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2">
        <f>AVERAGE(K10:O10)</f>
        <v>0</v>
      </c>
      <c r="Q10" s="2">
        <f>STDEV(K10:O10)</f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2">
        <f>AVERAGE(R10:V10)</f>
        <v>0</v>
      </c>
      <c r="X10" s="2">
        <f>STDEV(R10:V10)</f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2">
        <f>AVERAGE(Y10:AC10)</f>
        <v>0</v>
      </c>
      <c r="AE10" s="2">
        <f>STDEV(Y10:AC10)</f>
        <v>0</v>
      </c>
      <c r="AF10" s="28">
        <v>0</v>
      </c>
      <c r="AG10" s="8">
        <v>0</v>
      </c>
      <c r="AH10" s="8">
        <v>0</v>
      </c>
      <c r="AI10" s="8">
        <v>0</v>
      </c>
      <c r="AJ10" s="8">
        <v>0</v>
      </c>
      <c r="AK10" s="2">
        <f>AVERAGE(AF10:AJ10)</f>
        <v>0</v>
      </c>
      <c r="AL10" s="2">
        <f>STDEV(AF10:AJ10)</f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2">
        <f>AVERAGE(AM10:AQ10)</f>
        <v>0</v>
      </c>
      <c r="AS10" s="2">
        <f>STDEV(AM10:AQ10)</f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2">
        <f>AVERAGE(AT10:AX10)</f>
        <v>0</v>
      </c>
      <c r="AZ10" s="2">
        <f>STDEV(AT10:AX10)</f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2">
        <f>AVERAGE(BA10:BE10)</f>
        <v>0</v>
      </c>
      <c r="BG10" s="2">
        <f>STDEV(BA10:BE10)</f>
        <v>0</v>
      </c>
    </row>
    <row r="11" spans="1:59" s="8" customFormat="1" ht="14.25" customHeight="1" x14ac:dyDescent="0.35">
      <c r="B11" s="8">
        <v>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2">
        <f t="shared" ref="I11" si="0">AVERAGE(D11:H11)</f>
        <v>0</v>
      </c>
      <c r="J11" s="2">
        <f>STDEV(D11:H11)</f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2">
        <f t="shared" ref="P11" si="1">AVERAGE(K11:O11)</f>
        <v>0</v>
      </c>
      <c r="Q11" s="2">
        <f>STDEV(K11:O11)</f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2">
        <f t="shared" ref="W11" si="2">AVERAGE(R11:V11)</f>
        <v>0</v>
      </c>
      <c r="X11" s="2">
        <f>STDEV(R11:V11)</f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2">
        <f t="shared" ref="AD11" si="3">AVERAGE(Y11:AC11)</f>
        <v>0</v>
      </c>
      <c r="AE11" s="2">
        <f>STDEV(Y11:AC11)</f>
        <v>0</v>
      </c>
      <c r="AF11" s="28">
        <v>0</v>
      </c>
      <c r="AG11" s="8">
        <v>0</v>
      </c>
      <c r="AH11" s="8">
        <v>0</v>
      </c>
      <c r="AI11" s="8">
        <v>0</v>
      </c>
      <c r="AJ11" s="8">
        <v>0</v>
      </c>
      <c r="AK11" s="2">
        <f t="shared" ref="AK11" si="4">AVERAGE(AF11:AJ11)</f>
        <v>0</v>
      </c>
      <c r="AL11" s="2">
        <f>STDEV(AF11:AJ11)</f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2">
        <f t="shared" ref="AR11" si="5">AVERAGE(AM11:AQ11)</f>
        <v>0</v>
      </c>
      <c r="AS11" s="2">
        <f>STDEV(AM11:AQ11)</f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2">
        <f t="shared" ref="AY11" si="6">AVERAGE(AT11:AX11)</f>
        <v>0</v>
      </c>
      <c r="AZ11" s="2">
        <f>STDEV(AT11:AX11)</f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2">
        <f t="shared" ref="BF11" si="7">AVERAGE(BA11:BE11)</f>
        <v>0</v>
      </c>
      <c r="BG11" s="2">
        <f>STDEV(BA11:BE11)</f>
        <v>0</v>
      </c>
    </row>
    <row r="12" spans="1:59" x14ac:dyDescent="0.35">
      <c r="B12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>
        <f>AVERAGE(D12:H12)</f>
        <v>0</v>
      </c>
      <c r="J12" s="4">
        <f>STDEV(D12:H12)</f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4">
        <f>AVERAGE(K12:O12)</f>
        <v>0</v>
      </c>
      <c r="Q12" s="4">
        <f>STDEV(K12:O12)</f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4">
        <f>AVERAGE(R12:V12)</f>
        <v>0</v>
      </c>
      <c r="X12" s="4">
        <f>STDEV(R12:V12)</f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4">
        <f>AVERAGE(Y12:AC12)</f>
        <v>0</v>
      </c>
      <c r="AE12" s="4">
        <f>STDEV(Y12:AC12)</f>
        <v>0</v>
      </c>
      <c r="AF12" s="28">
        <v>0</v>
      </c>
      <c r="AG12" s="9">
        <v>0</v>
      </c>
      <c r="AH12" s="9">
        <v>0</v>
      </c>
      <c r="AI12" s="9">
        <v>0</v>
      </c>
      <c r="AJ12" s="9">
        <v>0</v>
      </c>
      <c r="AK12" s="4">
        <f>AVERAGE(AF12:AJ12)</f>
        <v>0</v>
      </c>
      <c r="AL12" s="4">
        <f>STDEV(AF12:AJ12)</f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4">
        <f>AVERAGE(AM12:AQ12)</f>
        <v>0</v>
      </c>
      <c r="AS12" s="4">
        <f>STDEV(AM12:AQ12)</f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4">
        <f>AVERAGE(AT12:AX12)</f>
        <v>0</v>
      </c>
      <c r="AZ12" s="4">
        <f>STDEV(AT12:AX12)</f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4">
        <f>AVERAGE(BA12:BE12)</f>
        <v>0</v>
      </c>
      <c r="BG12" s="4">
        <f>STDEV(BA12:BE12)</f>
        <v>0</v>
      </c>
    </row>
    <row r="13" spans="1:59" x14ac:dyDescent="0.35">
      <c r="D13" s="3"/>
      <c r="E13" s="3"/>
      <c r="F13" s="3"/>
      <c r="G13" s="3"/>
      <c r="H13" s="3"/>
      <c r="I13" s="6">
        <f>AVERAGE(I10:I12)</f>
        <v>0</v>
      </c>
      <c r="J13" s="10"/>
      <c r="K13" s="3"/>
      <c r="L13" s="3"/>
      <c r="M13" s="3"/>
      <c r="N13" s="3"/>
      <c r="O13" s="3"/>
      <c r="P13" s="6">
        <f>AVERAGE(P10:P12)</f>
        <v>0</v>
      </c>
      <c r="Q13" s="10"/>
      <c r="R13" s="3"/>
      <c r="S13" s="3"/>
      <c r="T13" s="3"/>
      <c r="U13" s="3"/>
      <c r="V13" s="3"/>
      <c r="W13" s="6">
        <f>AVERAGE(W10:W12)</f>
        <v>0</v>
      </c>
      <c r="X13" s="10"/>
      <c r="Y13" s="3"/>
      <c r="Z13" s="3"/>
      <c r="AA13" s="3"/>
      <c r="AB13" s="3"/>
      <c r="AC13" s="3"/>
      <c r="AD13" s="10">
        <f>AVERAGE(AD10:AD12)</f>
        <v>0</v>
      </c>
      <c r="AE13" s="10"/>
      <c r="AG13" s="3"/>
      <c r="AH13" s="3"/>
      <c r="AI13" s="3"/>
      <c r="AJ13" s="3"/>
      <c r="AK13" s="6">
        <f>AVERAGE(AK10:AK12)</f>
        <v>0</v>
      </c>
      <c r="AL13" s="10"/>
      <c r="AM13" s="9"/>
      <c r="AN13" s="9"/>
      <c r="AO13" s="9"/>
      <c r="AP13" s="9"/>
      <c r="AQ13" s="9"/>
      <c r="AR13" s="6">
        <f>AVERAGE(AR10:AR12)</f>
        <v>0</v>
      </c>
      <c r="AS13" s="10"/>
      <c r="AT13" s="9"/>
      <c r="AU13" s="9"/>
      <c r="AV13" s="9"/>
      <c r="AW13" s="9"/>
      <c r="AX13" s="9"/>
      <c r="AY13" s="10">
        <f>AVERAGE(AY10:AY12)</f>
        <v>0</v>
      </c>
      <c r="AZ13" s="10"/>
      <c r="BA13" s="9"/>
      <c r="BB13" s="9"/>
      <c r="BC13" s="9"/>
      <c r="BD13" s="9"/>
      <c r="BE13" s="9"/>
      <c r="BF13" s="10">
        <f>AVERAGE(BF10:BF12)</f>
        <v>0</v>
      </c>
      <c r="BG13" s="10"/>
    </row>
    <row r="14" spans="1:59" x14ac:dyDescent="0.35">
      <c r="D14" s="3"/>
      <c r="E14" s="3"/>
      <c r="F14" s="3"/>
      <c r="G14" s="3"/>
      <c r="H14" s="3"/>
      <c r="I14" s="6">
        <f>SUM(J10:J12)</f>
        <v>0</v>
      </c>
      <c r="J14" s="10"/>
      <c r="K14" s="3"/>
      <c r="L14" s="3"/>
      <c r="M14" s="3"/>
      <c r="N14" s="3"/>
      <c r="O14" s="3"/>
      <c r="P14" s="10">
        <f>SUM(Q10:Q12)</f>
        <v>0</v>
      </c>
      <c r="Q14" s="10"/>
      <c r="R14" s="3"/>
      <c r="S14" s="3"/>
      <c r="T14" s="3"/>
      <c r="U14" s="3"/>
      <c r="V14" s="3"/>
      <c r="W14" s="10">
        <f>SUM(X10:X12)</f>
        <v>0</v>
      </c>
      <c r="X14" s="10"/>
      <c r="Y14" s="3"/>
      <c r="Z14" s="3"/>
      <c r="AA14" s="3"/>
      <c r="AB14" s="3"/>
      <c r="AC14" s="3"/>
      <c r="AD14" s="10">
        <f>SUM(AE10:AE12)</f>
        <v>0</v>
      </c>
      <c r="AE14" s="10"/>
      <c r="AG14" s="3"/>
      <c r="AH14" s="3"/>
      <c r="AI14" s="3"/>
      <c r="AJ14" s="3"/>
      <c r="AK14" s="10">
        <f>SUM(AL10:AL12)</f>
        <v>0</v>
      </c>
      <c r="AL14" s="10"/>
      <c r="AM14" s="9"/>
      <c r="AN14" s="9"/>
      <c r="AO14" s="9"/>
      <c r="AP14" s="9"/>
      <c r="AQ14" s="9"/>
      <c r="AR14" s="10">
        <f>SUM(AS10:AS12)</f>
        <v>0</v>
      </c>
      <c r="AS14" s="10"/>
      <c r="AT14" s="9"/>
      <c r="AU14" s="9"/>
      <c r="AV14" s="9"/>
      <c r="AW14" s="9"/>
      <c r="AX14" s="9"/>
      <c r="AY14" s="10">
        <f>SUM(AZ10:AZ12)</f>
        <v>0</v>
      </c>
      <c r="AZ14" s="10"/>
      <c r="BA14" s="9"/>
      <c r="BB14" s="9"/>
      <c r="BC14" s="9"/>
      <c r="BD14" s="9"/>
      <c r="BE14" s="9"/>
      <c r="BF14" s="10">
        <f>SUM(BG10:BG12)</f>
        <v>0</v>
      </c>
      <c r="BG14" s="10"/>
    </row>
    <row r="15" spans="1:59" s="8" customFormat="1" x14ac:dyDescent="0.35">
      <c r="A15" s="8" t="s">
        <v>41</v>
      </c>
      <c r="B15" s="8">
        <v>1</v>
      </c>
      <c r="D15" s="9" t="s">
        <v>27</v>
      </c>
      <c r="E15" s="9" t="s">
        <v>27</v>
      </c>
      <c r="F15" s="9" t="s">
        <v>27</v>
      </c>
      <c r="G15" s="9" t="s">
        <v>27</v>
      </c>
      <c r="H15" s="9" t="s">
        <v>27</v>
      </c>
      <c r="I15" s="4" t="e">
        <f>AVERAGE(D15:H15)</f>
        <v>#DIV/0!</v>
      </c>
      <c r="J15" s="4" t="e">
        <f>STDEV(D15:H15)</f>
        <v>#DIV/0!</v>
      </c>
      <c r="K15" s="9" t="s">
        <v>27</v>
      </c>
      <c r="L15" s="9" t="s">
        <v>27</v>
      </c>
      <c r="M15" s="9" t="s">
        <v>27</v>
      </c>
      <c r="N15" s="9" t="s">
        <v>27</v>
      </c>
      <c r="O15" s="9" t="s">
        <v>27</v>
      </c>
      <c r="P15" s="4" t="e">
        <f>AVERAGE(K15:O15)</f>
        <v>#DIV/0!</v>
      </c>
      <c r="Q15" s="4" t="e">
        <f>STDEV(K15:O15)</f>
        <v>#DIV/0!</v>
      </c>
      <c r="R15" s="9" t="s">
        <v>27</v>
      </c>
      <c r="S15" s="9" t="s">
        <v>27</v>
      </c>
      <c r="T15" s="9" t="s">
        <v>27</v>
      </c>
      <c r="U15" s="9" t="s">
        <v>27</v>
      </c>
      <c r="V15" s="9" t="s">
        <v>27</v>
      </c>
      <c r="W15" s="4" t="e">
        <f>AVERAGE(R15:V15)</f>
        <v>#DIV/0!</v>
      </c>
      <c r="X15" s="4" t="e">
        <f>STDEV(R15:V15)</f>
        <v>#DIV/0!</v>
      </c>
      <c r="Y15" s="9" t="s">
        <v>27</v>
      </c>
      <c r="Z15" s="9" t="s">
        <v>27</v>
      </c>
      <c r="AA15" s="9" t="s">
        <v>27</v>
      </c>
      <c r="AB15" s="9" t="s">
        <v>27</v>
      </c>
      <c r="AC15" s="9" t="s">
        <v>27</v>
      </c>
      <c r="AD15" s="4" t="e">
        <f>AVERAGE(Y15:AC15)</f>
        <v>#DIV/0!</v>
      </c>
      <c r="AE15" s="4" t="e">
        <f>STDEV(Y15:AC15)</f>
        <v>#DIV/0!</v>
      </c>
      <c r="AF15" s="28" t="s">
        <v>27</v>
      </c>
      <c r="AG15" s="9" t="s">
        <v>27</v>
      </c>
      <c r="AH15" s="9" t="s">
        <v>27</v>
      </c>
      <c r="AI15" s="9" t="s">
        <v>27</v>
      </c>
      <c r="AJ15" s="9" t="s">
        <v>27</v>
      </c>
      <c r="AK15" s="4" t="e">
        <f>AVERAGE(AF15:AJ15)</f>
        <v>#DIV/0!</v>
      </c>
      <c r="AL15" s="4" t="e">
        <f>STDEV(AF15:AJ15)</f>
        <v>#DIV/0!</v>
      </c>
      <c r="AM15" s="8">
        <v>38</v>
      </c>
      <c r="AN15" s="8">
        <v>37</v>
      </c>
      <c r="AO15" s="8">
        <v>32</v>
      </c>
      <c r="AP15" s="8">
        <v>40</v>
      </c>
      <c r="AQ15" s="8">
        <v>35</v>
      </c>
      <c r="AR15" s="4">
        <f>AVERAGE(AM15:AQ15)</f>
        <v>36.4</v>
      </c>
      <c r="AS15" s="4">
        <f>STDEV(AM15:AQ15)</f>
        <v>3.049590136395381</v>
      </c>
      <c r="AT15" s="8">
        <v>6</v>
      </c>
      <c r="AU15" s="8">
        <v>4</v>
      </c>
      <c r="AV15" s="8">
        <v>3</v>
      </c>
      <c r="AW15" s="8">
        <v>5</v>
      </c>
      <c r="AX15" s="8">
        <v>4</v>
      </c>
      <c r="AY15" s="4">
        <f>AVERAGE(AT15:AX15)</f>
        <v>4.4000000000000004</v>
      </c>
      <c r="AZ15" s="4">
        <f>STDEV(AT15:AX15)</f>
        <v>1.1401754250991383</v>
      </c>
      <c r="BA15" s="8">
        <v>0</v>
      </c>
      <c r="BB15" s="8">
        <v>0</v>
      </c>
      <c r="BC15" s="8">
        <v>0</v>
      </c>
      <c r="BD15" s="8">
        <v>1</v>
      </c>
      <c r="BE15" s="8">
        <v>1</v>
      </c>
      <c r="BF15" s="4">
        <f>AVERAGE(BA15:BE15)</f>
        <v>0.4</v>
      </c>
      <c r="BG15" s="4">
        <f>STDEV(BA15:BE15)</f>
        <v>0.54772255750516607</v>
      </c>
    </row>
    <row r="16" spans="1:59" s="8" customFormat="1" x14ac:dyDescent="0.35">
      <c r="A16" s="8" t="s">
        <v>48</v>
      </c>
      <c r="B16" s="8">
        <v>2</v>
      </c>
      <c r="D16" s="9" t="s">
        <v>27</v>
      </c>
      <c r="E16" s="9" t="s">
        <v>27</v>
      </c>
      <c r="F16" s="9" t="s">
        <v>27</v>
      </c>
      <c r="G16" s="9" t="s">
        <v>27</v>
      </c>
      <c r="H16" s="9" t="s">
        <v>27</v>
      </c>
      <c r="I16" s="4" t="e">
        <f t="shared" ref="I16" si="8">AVERAGE(D16:H16)</f>
        <v>#DIV/0!</v>
      </c>
      <c r="J16" s="4" t="e">
        <f>STDEV(D16:H16)</f>
        <v>#DIV/0!</v>
      </c>
      <c r="K16" s="9" t="s">
        <v>27</v>
      </c>
      <c r="L16" s="9" t="s">
        <v>27</v>
      </c>
      <c r="M16" s="9" t="s">
        <v>27</v>
      </c>
      <c r="N16" s="9" t="s">
        <v>27</v>
      </c>
      <c r="O16" s="9" t="s">
        <v>27</v>
      </c>
      <c r="P16" s="4" t="e">
        <f t="shared" ref="P16" si="9">AVERAGE(K16:O16)</f>
        <v>#DIV/0!</v>
      </c>
      <c r="Q16" s="4" t="e">
        <f>STDEV(K16:O16)</f>
        <v>#DIV/0!</v>
      </c>
      <c r="R16" s="9" t="s">
        <v>27</v>
      </c>
      <c r="S16" s="9" t="s">
        <v>27</v>
      </c>
      <c r="T16" s="9" t="s">
        <v>27</v>
      </c>
      <c r="U16" s="9" t="s">
        <v>27</v>
      </c>
      <c r="V16" s="9" t="s">
        <v>27</v>
      </c>
      <c r="W16" s="4" t="e">
        <f t="shared" ref="W16" si="10">AVERAGE(R16:V16)</f>
        <v>#DIV/0!</v>
      </c>
      <c r="X16" s="4" t="e">
        <f>STDEV(R16:V16)</f>
        <v>#DIV/0!</v>
      </c>
      <c r="Y16" s="9" t="s">
        <v>27</v>
      </c>
      <c r="Z16" s="9" t="s">
        <v>27</v>
      </c>
      <c r="AA16" s="9" t="s">
        <v>27</v>
      </c>
      <c r="AB16" s="9" t="s">
        <v>27</v>
      </c>
      <c r="AC16" s="9" t="s">
        <v>27</v>
      </c>
      <c r="AD16" s="4" t="e">
        <f t="shared" ref="AD16" si="11">AVERAGE(Y16:AC16)</f>
        <v>#DIV/0!</v>
      </c>
      <c r="AE16" s="4" t="e">
        <f>STDEV(Y16:AC16)</f>
        <v>#DIV/0!</v>
      </c>
      <c r="AF16" s="28" t="s">
        <v>27</v>
      </c>
      <c r="AG16" s="9" t="s">
        <v>27</v>
      </c>
      <c r="AH16" s="9" t="s">
        <v>27</v>
      </c>
      <c r="AI16" s="9" t="s">
        <v>27</v>
      </c>
      <c r="AJ16" s="9" t="s">
        <v>27</v>
      </c>
      <c r="AK16" s="4" t="e">
        <f t="shared" ref="AK16" si="12">AVERAGE(AF16:AJ16)</f>
        <v>#DIV/0!</v>
      </c>
      <c r="AL16" s="4" t="e">
        <f>STDEV(AF16:AJ16)</f>
        <v>#DIV/0!</v>
      </c>
      <c r="AM16" s="8">
        <v>46</v>
      </c>
      <c r="AN16" s="8">
        <v>37</v>
      </c>
      <c r="AO16" s="8">
        <v>37</v>
      </c>
      <c r="AP16" s="8">
        <v>36</v>
      </c>
      <c r="AQ16" s="8">
        <v>32</v>
      </c>
      <c r="AR16" s="4">
        <f t="shared" ref="AR16" si="13">AVERAGE(AM16:AQ16)</f>
        <v>37.6</v>
      </c>
      <c r="AS16" s="4">
        <f>STDEV(AM16:AQ16)</f>
        <v>5.1283525619832293</v>
      </c>
      <c r="AT16" s="8">
        <v>8</v>
      </c>
      <c r="AU16" s="8">
        <v>3</v>
      </c>
      <c r="AV16" s="8">
        <v>2</v>
      </c>
      <c r="AW16" s="8">
        <v>5</v>
      </c>
      <c r="AX16" s="8">
        <v>9</v>
      </c>
      <c r="AY16" s="4">
        <f t="shared" ref="AY16" si="14">AVERAGE(AT16:AX16)</f>
        <v>5.4</v>
      </c>
      <c r="AZ16" s="4">
        <f>STDEV(AT16:AX16)</f>
        <v>3.0495901363953806</v>
      </c>
      <c r="BA16" s="8">
        <v>0</v>
      </c>
      <c r="BB16" s="8">
        <v>1</v>
      </c>
      <c r="BC16" s="8">
        <v>1</v>
      </c>
      <c r="BD16" s="8">
        <v>1</v>
      </c>
      <c r="BE16" s="8">
        <v>0</v>
      </c>
      <c r="BF16" s="4">
        <f t="shared" ref="BF16" si="15">AVERAGE(BA16:BE16)</f>
        <v>0.6</v>
      </c>
      <c r="BG16" s="4">
        <f>STDEV(BA16:BE16)</f>
        <v>0.54772255750516607</v>
      </c>
    </row>
    <row r="17" spans="1:59" s="8" customFormat="1" x14ac:dyDescent="0.35">
      <c r="B17" s="8">
        <v>3</v>
      </c>
      <c r="D17" s="9" t="s">
        <v>27</v>
      </c>
      <c r="E17" s="9" t="s">
        <v>27</v>
      </c>
      <c r="F17" s="9" t="s">
        <v>27</v>
      </c>
      <c r="G17" s="9" t="s">
        <v>27</v>
      </c>
      <c r="H17" s="9" t="s">
        <v>27</v>
      </c>
      <c r="I17" s="4" t="e">
        <f>AVERAGE(D17:H17)</f>
        <v>#DIV/0!</v>
      </c>
      <c r="J17" s="4" t="e">
        <f>STDEV(D17:H17)</f>
        <v>#DIV/0!</v>
      </c>
      <c r="K17" s="9" t="s">
        <v>27</v>
      </c>
      <c r="L17" s="9" t="s">
        <v>27</v>
      </c>
      <c r="M17" s="9" t="s">
        <v>27</v>
      </c>
      <c r="N17" s="9" t="s">
        <v>27</v>
      </c>
      <c r="O17" s="9" t="s">
        <v>27</v>
      </c>
      <c r="P17" s="4" t="e">
        <f>AVERAGE(K17:O17)</f>
        <v>#DIV/0!</v>
      </c>
      <c r="Q17" s="4" t="e">
        <f>STDEV(K17:O17)</f>
        <v>#DIV/0!</v>
      </c>
      <c r="R17" s="9" t="s">
        <v>27</v>
      </c>
      <c r="S17" s="9" t="s">
        <v>27</v>
      </c>
      <c r="T17" s="9" t="s">
        <v>27</v>
      </c>
      <c r="U17" s="9" t="s">
        <v>27</v>
      </c>
      <c r="V17" s="9" t="s">
        <v>27</v>
      </c>
      <c r="W17" s="4" t="e">
        <f>AVERAGE(R17:V17)</f>
        <v>#DIV/0!</v>
      </c>
      <c r="X17" s="4" t="e">
        <f>STDEV(R17:V17)</f>
        <v>#DIV/0!</v>
      </c>
      <c r="Y17" s="9" t="s">
        <v>27</v>
      </c>
      <c r="Z17" s="9" t="s">
        <v>27</v>
      </c>
      <c r="AA17" s="9" t="s">
        <v>27</v>
      </c>
      <c r="AB17" s="9" t="s">
        <v>27</v>
      </c>
      <c r="AC17" s="9" t="s">
        <v>27</v>
      </c>
      <c r="AD17" s="4" t="e">
        <f>AVERAGE(Y17:AC17)</f>
        <v>#DIV/0!</v>
      </c>
      <c r="AE17" s="4" t="e">
        <f>STDEV(Y17:AC17)</f>
        <v>#DIV/0!</v>
      </c>
      <c r="AF17" s="28" t="s">
        <v>27</v>
      </c>
      <c r="AG17" s="9" t="s">
        <v>27</v>
      </c>
      <c r="AH17" s="9" t="s">
        <v>27</v>
      </c>
      <c r="AI17" s="9" t="s">
        <v>27</v>
      </c>
      <c r="AJ17" s="9" t="s">
        <v>27</v>
      </c>
      <c r="AK17" s="4" t="e">
        <f>AVERAGE(AF17:AJ17)</f>
        <v>#DIV/0!</v>
      </c>
      <c r="AL17" s="4" t="e">
        <f>STDEV(AF17:AJ17)</f>
        <v>#DIV/0!</v>
      </c>
      <c r="AM17" s="9">
        <v>44</v>
      </c>
      <c r="AN17" s="9">
        <v>50</v>
      </c>
      <c r="AO17" s="9">
        <v>49</v>
      </c>
      <c r="AP17" s="9">
        <v>46</v>
      </c>
      <c r="AQ17" s="9">
        <v>33</v>
      </c>
      <c r="AR17" s="4">
        <f>AVERAGE(AM17:AQ17)</f>
        <v>44.4</v>
      </c>
      <c r="AS17" s="4">
        <f>STDEV(AM17:AQ17)</f>
        <v>6.8044103344816138</v>
      </c>
      <c r="AT17" s="9">
        <v>6</v>
      </c>
      <c r="AU17" s="9">
        <v>8</v>
      </c>
      <c r="AV17" s="9">
        <v>4</v>
      </c>
      <c r="AW17" s="9">
        <v>4</v>
      </c>
      <c r="AX17" s="9">
        <v>4</v>
      </c>
      <c r="AY17" s="4">
        <f>AVERAGE(AT17:AX17)</f>
        <v>5.2</v>
      </c>
      <c r="AZ17" s="4">
        <f>STDEV(AT17:AX17)</f>
        <v>1.7888543819998326</v>
      </c>
      <c r="BA17" s="9">
        <v>0</v>
      </c>
      <c r="BB17" s="9">
        <v>1</v>
      </c>
      <c r="BC17" s="9">
        <v>1</v>
      </c>
      <c r="BD17" s="9">
        <v>0</v>
      </c>
      <c r="BE17" s="9">
        <v>0</v>
      </c>
      <c r="BF17" s="4">
        <f>AVERAGE(BA17:BE17)</f>
        <v>0.4</v>
      </c>
      <c r="BG17" s="4">
        <f>STDEV(BA17:BE17)</f>
        <v>0.54772255750516607</v>
      </c>
    </row>
    <row r="18" spans="1:59" s="8" customFormat="1" x14ac:dyDescent="0.35">
      <c r="A18" s="5" t="s">
        <v>16</v>
      </c>
      <c r="B18" s="22"/>
      <c r="D18" s="9"/>
      <c r="E18" s="9"/>
      <c r="F18" s="9"/>
      <c r="G18" s="9"/>
      <c r="H18" s="9"/>
      <c r="I18" s="10" t="e">
        <f>AVERAGE(I15:I17)</f>
        <v>#DIV/0!</v>
      </c>
      <c r="J18" s="10"/>
      <c r="K18" s="9"/>
      <c r="L18" s="9"/>
      <c r="M18" s="9"/>
      <c r="N18" s="9"/>
      <c r="O18" s="9"/>
      <c r="P18" s="10" t="e">
        <f>AVERAGE(P15:P17)</f>
        <v>#DIV/0!</v>
      </c>
      <c r="Q18" s="10"/>
      <c r="R18" s="9"/>
      <c r="S18" s="9"/>
      <c r="T18" s="9"/>
      <c r="U18" s="9"/>
      <c r="V18" s="9"/>
      <c r="W18" s="10" t="e">
        <f>AVERAGE(W15:W17)</f>
        <v>#DIV/0!</v>
      </c>
      <c r="X18" s="10"/>
      <c r="Y18" s="9"/>
      <c r="Z18" s="9"/>
      <c r="AA18" s="9"/>
      <c r="AB18" s="9"/>
      <c r="AC18" s="9"/>
      <c r="AD18" s="10" t="e">
        <f>AVERAGE(AD15:AD17)</f>
        <v>#DIV/0!</v>
      </c>
      <c r="AE18" s="10"/>
      <c r="AF18" s="28"/>
      <c r="AG18" s="9"/>
      <c r="AH18" s="9"/>
      <c r="AI18" s="9"/>
      <c r="AJ18" s="9"/>
      <c r="AK18" s="10" t="e">
        <f>AVERAGE(AK15:AK17)</f>
        <v>#DIV/0!</v>
      </c>
      <c r="AL18" s="10"/>
      <c r="AM18" s="9"/>
      <c r="AN18" s="9"/>
      <c r="AO18" s="9"/>
      <c r="AP18" s="9"/>
      <c r="AQ18" s="9"/>
      <c r="AR18" s="10">
        <f>AVERAGE(AR15:AR17)</f>
        <v>39.466666666666669</v>
      </c>
      <c r="AS18" s="10"/>
      <c r="AT18" s="9"/>
      <c r="AU18" s="9"/>
      <c r="AV18" s="9"/>
      <c r="AW18" s="9"/>
      <c r="AX18" s="9"/>
      <c r="AY18" s="10">
        <f>AVERAGE(AY15:AY17)</f>
        <v>5</v>
      </c>
      <c r="AZ18" s="10"/>
      <c r="BA18" s="9"/>
      <c r="BB18" s="9"/>
      <c r="BC18" s="9"/>
      <c r="BD18" s="9"/>
      <c r="BE18" s="9"/>
      <c r="BF18" s="10">
        <f>AVERAGE(BF15:BF17)</f>
        <v>0.46666666666666662</v>
      </c>
      <c r="BG18" s="10"/>
    </row>
    <row r="19" spans="1:59" s="8" customFormat="1" x14ac:dyDescent="0.35">
      <c r="A19" s="5" t="s">
        <v>17</v>
      </c>
      <c r="B19" s="22"/>
      <c r="D19" s="9"/>
      <c r="E19" s="9"/>
      <c r="F19" s="9"/>
      <c r="G19" s="9"/>
      <c r="H19" s="9"/>
      <c r="I19" s="10" t="e">
        <f>SUM(J15:J17)</f>
        <v>#DIV/0!</v>
      </c>
      <c r="J19" s="10"/>
      <c r="K19" s="9"/>
      <c r="L19" s="9"/>
      <c r="M19" s="9"/>
      <c r="N19" s="9"/>
      <c r="O19" s="9"/>
      <c r="P19" s="10" t="e">
        <f>SUM(Q15:Q17)</f>
        <v>#DIV/0!</v>
      </c>
      <c r="Q19" s="10"/>
      <c r="R19" s="9"/>
      <c r="S19" s="9"/>
      <c r="T19" s="9"/>
      <c r="U19" s="9"/>
      <c r="V19" s="9"/>
      <c r="W19" s="10" t="e">
        <f>SUM(X15:X17)</f>
        <v>#DIV/0!</v>
      </c>
      <c r="X19" s="10"/>
      <c r="Y19" s="9"/>
      <c r="Z19" s="9"/>
      <c r="AA19" s="9"/>
      <c r="AB19" s="9"/>
      <c r="AC19" s="9"/>
      <c r="AD19" s="10" t="e">
        <f>SUM(AE15:AE17)</f>
        <v>#DIV/0!</v>
      </c>
      <c r="AE19" s="10"/>
      <c r="AF19" s="28"/>
      <c r="AG19" s="9"/>
      <c r="AH19" s="9"/>
      <c r="AI19" s="9"/>
      <c r="AJ19" s="9"/>
      <c r="AK19" s="10" t="e">
        <f>SUM(AL15:AL17)</f>
        <v>#DIV/0!</v>
      </c>
      <c r="AL19" s="10"/>
      <c r="AM19" s="9"/>
      <c r="AN19" s="9"/>
      <c r="AO19" s="9"/>
      <c r="AP19" s="9"/>
      <c r="AQ19" s="9"/>
      <c r="AR19" s="10">
        <f>SUM(AS15:AS17)</f>
        <v>14.982353032860225</v>
      </c>
      <c r="AS19" s="10"/>
      <c r="AT19" s="9"/>
      <c r="AU19" s="9"/>
      <c r="AV19" s="9"/>
      <c r="AW19" s="9"/>
      <c r="AX19" s="9"/>
      <c r="AY19" s="10">
        <f>SUM(AZ15:AZ17)</f>
        <v>5.9786199434943512</v>
      </c>
      <c r="AZ19" s="10"/>
      <c r="BA19" s="9"/>
      <c r="BB19" s="9"/>
      <c r="BC19" s="9"/>
      <c r="BD19" s="9"/>
      <c r="BE19" s="9"/>
      <c r="BF19" s="10">
        <f>SUM(BG15:BG17)</f>
        <v>1.6431676725154982</v>
      </c>
      <c r="BG19" s="10"/>
    </row>
    <row r="20" spans="1:59" x14ac:dyDescent="0.35">
      <c r="A20" s="8" t="s">
        <v>48</v>
      </c>
      <c r="B20" s="22">
        <v>1</v>
      </c>
      <c r="D20" s="8" t="s">
        <v>27</v>
      </c>
      <c r="E20" s="8" t="s">
        <v>27</v>
      </c>
      <c r="F20" s="8" t="s">
        <v>27</v>
      </c>
      <c r="G20" s="8" t="s">
        <v>27</v>
      </c>
      <c r="H20" s="8" t="s">
        <v>27</v>
      </c>
      <c r="I20" s="2" t="e">
        <f>AVERAGE(D20:H20)</f>
        <v>#DIV/0!</v>
      </c>
      <c r="J20" s="2" t="e">
        <f>STDEV(D20:H20)</f>
        <v>#DIV/0!</v>
      </c>
      <c r="K20" s="8" t="s">
        <v>27</v>
      </c>
      <c r="L20" s="8" t="s">
        <v>27</v>
      </c>
      <c r="M20" s="8" t="s">
        <v>27</v>
      </c>
      <c r="N20" s="8" t="s">
        <v>27</v>
      </c>
      <c r="O20" s="8" t="s">
        <v>27</v>
      </c>
      <c r="P20" s="2" t="e">
        <f>AVERAGE(K20:O20)</f>
        <v>#DIV/0!</v>
      </c>
      <c r="Q20" s="2" t="e">
        <f>STDEV(K20:O20)</f>
        <v>#DIV/0!</v>
      </c>
      <c r="R20" s="8" t="s">
        <v>27</v>
      </c>
      <c r="S20" s="8" t="s">
        <v>27</v>
      </c>
      <c r="T20" s="8" t="s">
        <v>27</v>
      </c>
      <c r="U20" s="8" t="s">
        <v>27</v>
      </c>
      <c r="V20" s="8" t="s">
        <v>27</v>
      </c>
      <c r="W20" s="2" t="e">
        <f>AVERAGE(R20:V20)</f>
        <v>#DIV/0!</v>
      </c>
      <c r="X20" s="2" t="e">
        <f>STDEV(R20:V20)</f>
        <v>#DIV/0!</v>
      </c>
      <c r="Y20" s="8" t="s">
        <v>27</v>
      </c>
      <c r="Z20" s="8" t="s">
        <v>27</v>
      </c>
      <c r="AA20" s="8" t="s">
        <v>27</v>
      </c>
      <c r="AB20" s="8" t="s">
        <v>27</v>
      </c>
      <c r="AC20" s="8" t="s">
        <v>27</v>
      </c>
      <c r="AD20" s="2" t="e">
        <f>AVERAGE(Y20:AC20)</f>
        <v>#DIV/0!</v>
      </c>
      <c r="AE20" s="2" t="e">
        <f>STDEV(Y20:AC20)</f>
        <v>#DIV/0!</v>
      </c>
      <c r="AF20" s="28" t="s">
        <v>27</v>
      </c>
      <c r="AG20" s="8" t="s">
        <v>27</v>
      </c>
      <c r="AH20" s="8" t="s">
        <v>27</v>
      </c>
      <c r="AI20" s="8" t="s">
        <v>27</v>
      </c>
      <c r="AJ20" s="8" t="s">
        <v>27</v>
      </c>
      <c r="AK20" s="2" t="e">
        <f>AVERAGE(AF20:AJ20)</f>
        <v>#DIV/0!</v>
      </c>
      <c r="AL20" s="2" t="e">
        <f>STDEV(AF20:AJ20)</f>
        <v>#DIV/0!</v>
      </c>
      <c r="AM20" s="8">
        <v>58</v>
      </c>
      <c r="AN20" s="8">
        <v>62</v>
      </c>
      <c r="AO20" s="8">
        <v>61</v>
      </c>
      <c r="AP20" s="8">
        <v>64</v>
      </c>
      <c r="AQ20" s="8">
        <v>57</v>
      </c>
      <c r="AR20" s="2">
        <f>AVERAGE(AM20:AQ20)</f>
        <v>60.4</v>
      </c>
      <c r="AS20" s="2">
        <f>STDEV(AM20:AQ20)</f>
        <v>2.8809720581775866</v>
      </c>
      <c r="AT20" s="8">
        <v>7</v>
      </c>
      <c r="AU20" s="8">
        <v>8</v>
      </c>
      <c r="AV20" s="8">
        <v>7</v>
      </c>
      <c r="AW20" s="8">
        <v>3</v>
      </c>
      <c r="AX20" s="8">
        <v>9</v>
      </c>
      <c r="AY20" s="2">
        <f>AVERAGE(AT20:AX20)</f>
        <v>6.8</v>
      </c>
      <c r="AZ20" s="2">
        <f>STDEV(AT20:AX20)</f>
        <v>2.2803508501982765</v>
      </c>
      <c r="BA20" s="8">
        <v>0</v>
      </c>
      <c r="BB20" s="8">
        <v>0</v>
      </c>
      <c r="BC20" s="8">
        <v>0</v>
      </c>
      <c r="BD20" s="8">
        <v>2</v>
      </c>
      <c r="BE20" s="8">
        <v>0</v>
      </c>
      <c r="BF20" s="2">
        <f>AVERAGE(BA20:BE20)</f>
        <v>0.4</v>
      </c>
      <c r="BG20" s="2">
        <f>STDEV(BA20:BE20)</f>
        <v>0.89442719099991586</v>
      </c>
    </row>
    <row r="21" spans="1:59" x14ac:dyDescent="0.35">
      <c r="A21" t="s">
        <v>8</v>
      </c>
      <c r="B21" s="22">
        <v>2</v>
      </c>
      <c r="D21" s="8" t="s">
        <v>27</v>
      </c>
      <c r="E21" s="8" t="s">
        <v>27</v>
      </c>
      <c r="F21" s="8" t="s">
        <v>27</v>
      </c>
      <c r="G21" s="8" t="s">
        <v>27</v>
      </c>
      <c r="H21" s="8" t="s">
        <v>27</v>
      </c>
      <c r="I21" s="2" t="e">
        <f t="shared" ref="I21" si="16">AVERAGE(D21:H21)</f>
        <v>#DIV/0!</v>
      </c>
      <c r="J21" s="2" t="e">
        <f>STDEV(D21:H21)</f>
        <v>#DIV/0!</v>
      </c>
      <c r="K21" s="8" t="s">
        <v>27</v>
      </c>
      <c r="L21" s="8" t="s">
        <v>27</v>
      </c>
      <c r="M21" s="8" t="s">
        <v>27</v>
      </c>
      <c r="N21" s="8" t="s">
        <v>27</v>
      </c>
      <c r="O21" s="8" t="s">
        <v>27</v>
      </c>
      <c r="P21" s="2" t="e">
        <f t="shared" ref="P21" si="17">AVERAGE(K21:O21)</f>
        <v>#DIV/0!</v>
      </c>
      <c r="Q21" s="2" t="e">
        <f>STDEV(K21:O21)</f>
        <v>#DIV/0!</v>
      </c>
      <c r="R21" s="8" t="s">
        <v>27</v>
      </c>
      <c r="S21" s="8" t="s">
        <v>27</v>
      </c>
      <c r="T21" s="8" t="s">
        <v>27</v>
      </c>
      <c r="U21" s="8" t="s">
        <v>27</v>
      </c>
      <c r="V21" s="8" t="s">
        <v>27</v>
      </c>
      <c r="W21" s="2" t="e">
        <f t="shared" ref="W21" si="18">AVERAGE(R21:V21)</f>
        <v>#DIV/0!</v>
      </c>
      <c r="X21" s="2" t="e">
        <f>STDEV(R21:V21)</f>
        <v>#DIV/0!</v>
      </c>
      <c r="Y21" s="8" t="s">
        <v>27</v>
      </c>
      <c r="Z21" s="8" t="s">
        <v>27</v>
      </c>
      <c r="AA21" s="8" t="s">
        <v>27</v>
      </c>
      <c r="AB21" s="8" t="s">
        <v>27</v>
      </c>
      <c r="AC21" s="8" t="s">
        <v>27</v>
      </c>
      <c r="AD21" s="2" t="e">
        <f t="shared" ref="AD21" si="19">AVERAGE(Y21:AC21)</f>
        <v>#DIV/0!</v>
      </c>
      <c r="AE21" s="2" t="e">
        <f>STDEV(Y21:AC21)</f>
        <v>#DIV/0!</v>
      </c>
      <c r="AF21" s="28" t="s">
        <v>27</v>
      </c>
      <c r="AG21" s="8" t="s">
        <v>27</v>
      </c>
      <c r="AH21" s="8" t="s">
        <v>27</v>
      </c>
      <c r="AI21" s="8" t="s">
        <v>27</v>
      </c>
      <c r="AJ21" s="8" t="s">
        <v>27</v>
      </c>
      <c r="AK21" s="2" t="e">
        <f t="shared" ref="AK21" si="20">AVERAGE(AF21:AJ21)</f>
        <v>#DIV/0!</v>
      </c>
      <c r="AL21" s="2" t="e">
        <f>STDEV(AF21:AJ21)</f>
        <v>#DIV/0!</v>
      </c>
      <c r="AM21" s="8">
        <v>76</v>
      </c>
      <c r="AN21" s="8">
        <v>66</v>
      </c>
      <c r="AO21" s="8">
        <v>60</v>
      </c>
      <c r="AP21" s="8">
        <v>69</v>
      </c>
      <c r="AQ21" s="8">
        <v>61</v>
      </c>
      <c r="AR21" s="2">
        <f t="shared" ref="AR21" si="21">AVERAGE(AM21:AQ21)</f>
        <v>66.400000000000006</v>
      </c>
      <c r="AS21" s="2">
        <f>STDEV(AM21:AQ21)</f>
        <v>6.5038450166036395</v>
      </c>
      <c r="AT21" s="8">
        <v>7</v>
      </c>
      <c r="AU21" s="8">
        <v>6</v>
      </c>
      <c r="AV21" s="8">
        <v>10</v>
      </c>
      <c r="AW21" s="8">
        <v>7</v>
      </c>
      <c r="AX21" s="8">
        <v>10</v>
      </c>
      <c r="AY21" s="2">
        <f t="shared" ref="AY21" si="22">AVERAGE(AT21:AX21)</f>
        <v>8</v>
      </c>
      <c r="AZ21" s="2">
        <f>STDEV(AT21:AX21)</f>
        <v>1.8708286933869707</v>
      </c>
      <c r="BA21" s="8">
        <v>1</v>
      </c>
      <c r="BB21" s="8">
        <v>1</v>
      </c>
      <c r="BC21" s="8">
        <v>0</v>
      </c>
      <c r="BD21" s="8">
        <v>0</v>
      </c>
      <c r="BE21" s="8">
        <v>2</v>
      </c>
      <c r="BF21" s="2">
        <f t="shared" ref="BF21" si="23">AVERAGE(BA21:BE21)</f>
        <v>0.8</v>
      </c>
      <c r="BG21" s="2">
        <f>STDEV(BA21:BE21)</f>
        <v>0.83666002653407556</v>
      </c>
    </row>
    <row r="22" spans="1:59" x14ac:dyDescent="0.35">
      <c r="B22" s="22">
        <v>3</v>
      </c>
      <c r="C22" s="8"/>
      <c r="D22" s="9" t="s">
        <v>27</v>
      </c>
      <c r="E22" s="9" t="s">
        <v>27</v>
      </c>
      <c r="F22" s="9" t="s">
        <v>27</v>
      </c>
      <c r="G22" s="9" t="s">
        <v>27</v>
      </c>
      <c r="H22" s="9" t="s">
        <v>27</v>
      </c>
      <c r="I22" s="4" t="e">
        <f>AVERAGE(D22:H22)</f>
        <v>#DIV/0!</v>
      </c>
      <c r="J22" s="4" t="e">
        <f>STDEV(D22:H22)</f>
        <v>#DIV/0!</v>
      </c>
      <c r="K22" s="9" t="s">
        <v>27</v>
      </c>
      <c r="L22" s="9" t="s">
        <v>27</v>
      </c>
      <c r="M22" s="9" t="s">
        <v>27</v>
      </c>
      <c r="N22" s="9" t="s">
        <v>27</v>
      </c>
      <c r="O22" s="9" t="s">
        <v>27</v>
      </c>
      <c r="P22" s="4" t="e">
        <f>AVERAGE(K22:O22)</f>
        <v>#DIV/0!</v>
      </c>
      <c r="Q22" s="4" t="e">
        <f>STDEV(K22:O22)</f>
        <v>#DIV/0!</v>
      </c>
      <c r="R22" s="9" t="s">
        <v>27</v>
      </c>
      <c r="S22" s="9" t="s">
        <v>27</v>
      </c>
      <c r="T22" s="9" t="s">
        <v>27</v>
      </c>
      <c r="U22" s="9" t="s">
        <v>27</v>
      </c>
      <c r="V22" s="9" t="s">
        <v>27</v>
      </c>
      <c r="W22" s="4" t="e">
        <f>AVERAGE(R22:V22)</f>
        <v>#DIV/0!</v>
      </c>
      <c r="X22" s="4" t="e">
        <f>STDEV(R22:V22)</f>
        <v>#DIV/0!</v>
      </c>
      <c r="Y22" s="9" t="s">
        <v>27</v>
      </c>
      <c r="Z22" s="9" t="s">
        <v>27</v>
      </c>
      <c r="AA22" s="9" t="s">
        <v>27</v>
      </c>
      <c r="AB22" s="9" t="s">
        <v>27</v>
      </c>
      <c r="AC22" s="9" t="s">
        <v>27</v>
      </c>
      <c r="AD22" s="4" t="e">
        <f>AVERAGE(Y22:AC22)</f>
        <v>#DIV/0!</v>
      </c>
      <c r="AE22" s="4" t="e">
        <f>STDEV(Y22:AC22)</f>
        <v>#DIV/0!</v>
      </c>
      <c r="AF22" s="28" t="s">
        <v>27</v>
      </c>
      <c r="AG22" s="9" t="s">
        <v>27</v>
      </c>
      <c r="AH22" s="9" t="s">
        <v>27</v>
      </c>
      <c r="AI22" s="9" t="s">
        <v>27</v>
      </c>
      <c r="AJ22" s="9" t="s">
        <v>27</v>
      </c>
      <c r="AK22" s="4" t="e">
        <f>AVERAGE(AF22:AJ22)</f>
        <v>#DIV/0!</v>
      </c>
      <c r="AL22" s="4" t="e">
        <f>STDEV(AF22:AJ22)</f>
        <v>#DIV/0!</v>
      </c>
      <c r="AM22" s="9">
        <v>51</v>
      </c>
      <c r="AN22" s="9">
        <v>45</v>
      </c>
      <c r="AO22" s="9">
        <v>46</v>
      </c>
      <c r="AP22" s="9">
        <v>52</v>
      </c>
      <c r="AQ22" s="9">
        <v>45</v>
      </c>
      <c r="AR22" s="4">
        <f>AVERAGE(AM22:AQ22)</f>
        <v>47.8</v>
      </c>
      <c r="AS22" s="4">
        <f>STDEV(AM22:AQ22)</f>
        <v>3.4205262752974139</v>
      </c>
      <c r="AT22" s="9">
        <v>3</v>
      </c>
      <c r="AU22" s="9">
        <v>4</v>
      </c>
      <c r="AV22" s="9">
        <v>5</v>
      </c>
      <c r="AW22" s="9">
        <v>4</v>
      </c>
      <c r="AX22" s="9">
        <v>8</v>
      </c>
      <c r="AY22" s="4">
        <f>AVERAGE(AT22:AX22)</f>
        <v>4.8</v>
      </c>
      <c r="AZ22" s="4">
        <f>STDEV(AT22:AX22)</f>
        <v>1.9235384061671343</v>
      </c>
      <c r="BA22" s="9">
        <v>0</v>
      </c>
      <c r="BB22" s="9">
        <v>1</v>
      </c>
      <c r="BC22" s="9">
        <v>0</v>
      </c>
      <c r="BD22" s="9">
        <v>0</v>
      </c>
      <c r="BE22" s="9">
        <v>1</v>
      </c>
      <c r="BF22" s="4">
        <f>AVERAGE(BA22:BE22)</f>
        <v>0.4</v>
      </c>
      <c r="BG22" s="4">
        <f>STDEV(BA22:BE22)</f>
        <v>0.54772255750516607</v>
      </c>
    </row>
    <row r="23" spans="1:59" x14ac:dyDescent="0.35">
      <c r="A23" s="5" t="s">
        <v>16</v>
      </c>
      <c r="B23" s="22"/>
      <c r="D23" s="9"/>
      <c r="E23" s="9"/>
      <c r="F23" s="9"/>
      <c r="G23" s="9"/>
      <c r="H23" s="9"/>
      <c r="I23" s="10" t="e">
        <f>AVERAGE(I20:I22)</f>
        <v>#DIV/0!</v>
      </c>
      <c r="J23" s="10"/>
      <c r="K23" s="9"/>
      <c r="L23" s="9"/>
      <c r="M23" s="9"/>
      <c r="N23" s="9"/>
      <c r="O23" s="9"/>
      <c r="P23" s="10" t="e">
        <f>AVERAGE(P20:P22)</f>
        <v>#DIV/0!</v>
      </c>
      <c r="Q23" s="10"/>
      <c r="R23" s="9"/>
      <c r="S23" s="9"/>
      <c r="T23" s="9"/>
      <c r="U23" s="9"/>
      <c r="V23" s="9"/>
      <c r="W23" s="10" t="e">
        <f>AVERAGE(W20:W22)</f>
        <v>#DIV/0!</v>
      </c>
      <c r="X23" s="10"/>
      <c r="Y23" s="9"/>
      <c r="Z23" s="9"/>
      <c r="AA23" s="9"/>
      <c r="AB23" s="9"/>
      <c r="AC23" s="9"/>
      <c r="AD23" s="10" t="e">
        <f>AVERAGE(AD20:AD22)</f>
        <v>#DIV/0!</v>
      </c>
      <c r="AE23" s="10"/>
      <c r="AG23" s="9"/>
      <c r="AH23" s="9"/>
      <c r="AI23" s="9"/>
      <c r="AJ23" s="9"/>
      <c r="AK23" s="10" t="e">
        <f>AVERAGE(AK20:AK22)</f>
        <v>#DIV/0!</v>
      </c>
      <c r="AL23" s="10"/>
      <c r="AM23" s="9"/>
      <c r="AN23" s="9"/>
      <c r="AO23" s="9"/>
      <c r="AP23" s="9"/>
      <c r="AQ23" s="9"/>
      <c r="AR23" s="10">
        <f>AVERAGE(AR20:AR22)</f>
        <v>58.20000000000001</v>
      </c>
      <c r="AS23" s="10"/>
      <c r="AT23" s="9"/>
      <c r="AU23" s="9"/>
      <c r="AV23" s="9"/>
      <c r="AW23" s="9"/>
      <c r="AX23" s="9"/>
      <c r="AY23" s="10">
        <f>AVERAGE(AY20:AY22)</f>
        <v>6.5333333333333341</v>
      </c>
      <c r="AZ23" s="10"/>
      <c r="BA23" s="9"/>
      <c r="BB23" s="9"/>
      <c r="BC23" s="9"/>
      <c r="BD23" s="9"/>
      <c r="BE23" s="9"/>
      <c r="BF23" s="10">
        <f>AVERAGE(BF20:BF22)</f>
        <v>0.53333333333333333</v>
      </c>
      <c r="BG23" s="10"/>
    </row>
    <row r="24" spans="1:59" x14ac:dyDescent="0.35">
      <c r="A24" s="5" t="s">
        <v>17</v>
      </c>
      <c r="B24" s="22"/>
      <c r="D24" s="9"/>
      <c r="E24" s="9"/>
      <c r="F24" s="9"/>
      <c r="G24" s="9"/>
      <c r="H24" s="9"/>
      <c r="I24" s="10" t="e">
        <f>SUM(J20:J22)</f>
        <v>#DIV/0!</v>
      </c>
      <c r="J24" s="10"/>
      <c r="K24" s="9"/>
      <c r="L24" s="9"/>
      <c r="M24" s="9"/>
      <c r="N24" s="9"/>
      <c r="O24" s="9"/>
      <c r="P24" s="10" t="e">
        <f>SUM(Q20:Q22)</f>
        <v>#DIV/0!</v>
      </c>
      <c r="Q24" s="10"/>
      <c r="R24" s="9"/>
      <c r="S24" s="9"/>
      <c r="T24" s="9"/>
      <c r="U24" s="9"/>
      <c r="V24" s="9"/>
      <c r="W24" s="10" t="e">
        <f>SUM(X20:X22)</f>
        <v>#DIV/0!</v>
      </c>
      <c r="X24" s="10"/>
      <c r="Y24" s="9"/>
      <c r="Z24" s="9"/>
      <c r="AA24" s="9"/>
      <c r="AB24" s="9"/>
      <c r="AC24" s="9"/>
      <c r="AD24" s="10" t="e">
        <f>SUM(AE20:AE22)</f>
        <v>#DIV/0!</v>
      </c>
      <c r="AE24" s="10"/>
      <c r="AG24" s="9"/>
      <c r="AH24" s="9"/>
      <c r="AI24" s="9"/>
      <c r="AJ24" s="9"/>
      <c r="AK24" s="10" t="e">
        <f>SUM(AL20:AL22)</f>
        <v>#DIV/0!</v>
      </c>
      <c r="AL24" s="10"/>
      <c r="AM24" s="9"/>
      <c r="AN24" s="9"/>
      <c r="AO24" s="9"/>
      <c r="AP24" s="9"/>
      <c r="AQ24" s="9"/>
      <c r="AR24" s="10">
        <f>SUM(AS20:AS22)</f>
        <v>12.80534335007864</v>
      </c>
      <c r="AS24" s="10"/>
      <c r="AT24" s="9"/>
      <c r="AU24" s="9"/>
      <c r="AV24" s="9"/>
      <c r="AW24" s="9"/>
      <c r="AX24" s="9"/>
      <c r="AY24" s="10">
        <f>SUM(AZ20:AZ22)</f>
        <v>6.0747179497523813</v>
      </c>
      <c r="AZ24" s="10"/>
      <c r="BA24" s="9"/>
      <c r="BB24" s="9"/>
      <c r="BC24" s="9"/>
      <c r="BD24" s="9"/>
      <c r="BE24" s="9"/>
      <c r="BF24" s="10">
        <f>SUM(BG20:BG22)</f>
        <v>2.2788097750391572</v>
      </c>
      <c r="BG24" s="10"/>
    </row>
    <row r="25" spans="1:59" x14ac:dyDescent="0.35">
      <c r="A25" t="s">
        <v>49</v>
      </c>
      <c r="B25" s="22">
        <v>1</v>
      </c>
      <c r="C25" s="8"/>
      <c r="D25" s="8" t="s">
        <v>27</v>
      </c>
      <c r="E25" s="8" t="s">
        <v>27</v>
      </c>
      <c r="F25" s="8" t="s">
        <v>27</v>
      </c>
      <c r="G25" s="8" t="s">
        <v>27</v>
      </c>
      <c r="H25" s="8" t="s">
        <v>27</v>
      </c>
      <c r="I25" s="2" t="e">
        <f>AVERAGE(D25:H25)</f>
        <v>#DIV/0!</v>
      </c>
      <c r="J25" s="2" t="e">
        <f>STDEV(D25:H25)</f>
        <v>#DIV/0!</v>
      </c>
      <c r="K25" s="8" t="s">
        <v>27</v>
      </c>
      <c r="L25" s="8" t="s">
        <v>27</v>
      </c>
      <c r="M25" s="8" t="s">
        <v>27</v>
      </c>
      <c r="N25" s="8" t="s">
        <v>27</v>
      </c>
      <c r="O25" s="8" t="s">
        <v>27</v>
      </c>
      <c r="P25" s="2" t="e">
        <f>AVERAGE(K25:O25)</f>
        <v>#DIV/0!</v>
      </c>
      <c r="Q25" s="2" t="e">
        <f>STDEV(K25:O25)</f>
        <v>#DIV/0!</v>
      </c>
      <c r="R25" s="8" t="s">
        <v>27</v>
      </c>
      <c r="S25" s="8" t="s">
        <v>27</v>
      </c>
      <c r="T25" s="8" t="s">
        <v>27</v>
      </c>
      <c r="U25" s="8" t="s">
        <v>27</v>
      </c>
      <c r="V25" s="8" t="s">
        <v>27</v>
      </c>
      <c r="W25" s="2" t="e">
        <f>AVERAGE(R25:V25)</f>
        <v>#DIV/0!</v>
      </c>
      <c r="X25" s="2" t="e">
        <f>STDEV(R25:V25)</f>
        <v>#DIV/0!</v>
      </c>
      <c r="Y25" s="8" t="s">
        <v>27</v>
      </c>
      <c r="Z25" s="8" t="s">
        <v>27</v>
      </c>
      <c r="AA25" s="8" t="s">
        <v>27</v>
      </c>
      <c r="AB25" s="8" t="s">
        <v>27</v>
      </c>
      <c r="AC25" s="8" t="s">
        <v>27</v>
      </c>
      <c r="AD25" s="2" t="e">
        <f>AVERAGE(Y25:AC25)</f>
        <v>#DIV/0!</v>
      </c>
      <c r="AE25" s="2" t="e">
        <f>STDEV(Y25:AC25)</f>
        <v>#DIV/0!</v>
      </c>
      <c r="AF25" s="28" t="s">
        <v>27</v>
      </c>
      <c r="AG25" s="8" t="s">
        <v>27</v>
      </c>
      <c r="AH25" s="8" t="s">
        <v>27</v>
      </c>
      <c r="AI25" s="8" t="s">
        <v>27</v>
      </c>
      <c r="AJ25" s="8" t="s">
        <v>27</v>
      </c>
      <c r="AK25" s="2" t="e">
        <f>AVERAGE(AF25:AJ25)</f>
        <v>#DIV/0!</v>
      </c>
      <c r="AL25" s="2" t="e">
        <f>STDEV(AF25:AJ25)</f>
        <v>#DIV/0!</v>
      </c>
      <c r="AM25" s="8">
        <v>32</v>
      </c>
      <c r="AN25" s="8">
        <v>38</v>
      </c>
      <c r="AO25" s="8">
        <v>42</v>
      </c>
      <c r="AP25" s="8">
        <v>43</v>
      </c>
      <c r="AQ25" s="8">
        <v>40</v>
      </c>
      <c r="AR25" s="2">
        <f>AVERAGE(AM25:AQ25)</f>
        <v>39</v>
      </c>
      <c r="AS25" s="2">
        <f>STDEV(AM25:AQ25)</f>
        <v>4.358898943540674</v>
      </c>
      <c r="AT25" s="8">
        <v>4</v>
      </c>
      <c r="AU25" s="8">
        <v>6</v>
      </c>
      <c r="AV25" s="8">
        <v>3</v>
      </c>
      <c r="AW25" s="8">
        <v>3</v>
      </c>
      <c r="AX25" s="8">
        <v>1</v>
      </c>
      <c r="AY25" s="2">
        <f>AVERAGE(AT25:AX25)</f>
        <v>3.4</v>
      </c>
      <c r="AZ25" s="2">
        <f>STDEV(AT25:AX25)</f>
        <v>1.8165902124584952</v>
      </c>
      <c r="BA25" s="8">
        <v>0</v>
      </c>
      <c r="BB25" s="8">
        <v>0</v>
      </c>
      <c r="BC25" s="8">
        <v>1</v>
      </c>
      <c r="BD25" s="8">
        <v>0</v>
      </c>
      <c r="BE25" s="8">
        <v>0</v>
      </c>
      <c r="BF25" s="2">
        <f>AVERAGE(BA25:BE25)</f>
        <v>0.2</v>
      </c>
      <c r="BG25" s="2">
        <f>STDEV(BA25:BE25)</f>
        <v>0.44721359549995793</v>
      </c>
    </row>
    <row r="26" spans="1:59" x14ac:dyDescent="0.35">
      <c r="A26" t="s">
        <v>8</v>
      </c>
      <c r="B26" s="22">
        <v>2</v>
      </c>
      <c r="D26" s="8" t="s">
        <v>27</v>
      </c>
      <c r="E26" s="8" t="s">
        <v>27</v>
      </c>
      <c r="F26" s="8" t="s">
        <v>27</v>
      </c>
      <c r="G26" s="8" t="s">
        <v>27</v>
      </c>
      <c r="H26" s="8" t="s">
        <v>27</v>
      </c>
      <c r="I26" s="2" t="e">
        <f t="shared" ref="I26" si="24">AVERAGE(D26:H26)</f>
        <v>#DIV/0!</v>
      </c>
      <c r="J26" s="2" t="e">
        <f>STDEV(D26:H26)</f>
        <v>#DIV/0!</v>
      </c>
      <c r="K26" s="8" t="s">
        <v>27</v>
      </c>
      <c r="L26" s="8" t="s">
        <v>27</v>
      </c>
      <c r="M26" s="8" t="s">
        <v>27</v>
      </c>
      <c r="N26" s="8" t="s">
        <v>27</v>
      </c>
      <c r="O26" s="8" t="s">
        <v>27</v>
      </c>
      <c r="P26" s="2" t="e">
        <f t="shared" ref="P26" si="25">AVERAGE(K26:O26)</f>
        <v>#DIV/0!</v>
      </c>
      <c r="Q26" s="2" t="e">
        <f>STDEV(K26:O26)</f>
        <v>#DIV/0!</v>
      </c>
      <c r="R26" s="8" t="s">
        <v>27</v>
      </c>
      <c r="S26" s="8" t="s">
        <v>27</v>
      </c>
      <c r="T26" s="8" t="s">
        <v>27</v>
      </c>
      <c r="U26" s="8" t="s">
        <v>27</v>
      </c>
      <c r="V26" s="8" t="s">
        <v>27</v>
      </c>
      <c r="W26" s="2" t="e">
        <f t="shared" ref="W26" si="26">AVERAGE(R26:V26)</f>
        <v>#DIV/0!</v>
      </c>
      <c r="X26" s="2" t="e">
        <f>STDEV(R26:V26)</f>
        <v>#DIV/0!</v>
      </c>
      <c r="Y26" s="8" t="s">
        <v>27</v>
      </c>
      <c r="Z26" s="8" t="s">
        <v>27</v>
      </c>
      <c r="AA26" s="8" t="s">
        <v>27</v>
      </c>
      <c r="AB26" s="8" t="s">
        <v>27</v>
      </c>
      <c r="AC26" s="8" t="s">
        <v>27</v>
      </c>
      <c r="AD26" s="2" t="e">
        <f t="shared" ref="AD26" si="27">AVERAGE(Y26:AC26)</f>
        <v>#DIV/0!</v>
      </c>
      <c r="AE26" s="2" t="e">
        <f>STDEV(Y26:AC26)</f>
        <v>#DIV/0!</v>
      </c>
      <c r="AF26" s="28" t="s">
        <v>27</v>
      </c>
      <c r="AG26" s="8" t="s">
        <v>27</v>
      </c>
      <c r="AH26" s="8" t="s">
        <v>27</v>
      </c>
      <c r="AI26" s="8" t="s">
        <v>27</v>
      </c>
      <c r="AJ26" s="8" t="s">
        <v>27</v>
      </c>
      <c r="AK26" s="2" t="e">
        <f t="shared" ref="AK26" si="28">AVERAGE(AF26:AJ26)</f>
        <v>#DIV/0!</v>
      </c>
      <c r="AL26" s="2" t="e">
        <f>STDEV(AF26:AJ26)</f>
        <v>#DIV/0!</v>
      </c>
      <c r="AM26" s="8">
        <v>40</v>
      </c>
      <c r="AN26" s="8">
        <v>49</v>
      </c>
      <c r="AO26" s="8">
        <v>39</v>
      </c>
      <c r="AP26" s="8">
        <v>55</v>
      </c>
      <c r="AQ26" s="8">
        <v>45</v>
      </c>
      <c r="AR26" s="2">
        <f t="shared" ref="AR26" si="29">AVERAGE(AM26:AQ26)</f>
        <v>45.6</v>
      </c>
      <c r="AS26" s="2">
        <f>STDEV(AM26:AQ26)</f>
        <v>6.6181568431097322</v>
      </c>
      <c r="AT26" s="8">
        <v>7</v>
      </c>
      <c r="AU26" s="8">
        <v>6</v>
      </c>
      <c r="AV26" s="8">
        <v>5</v>
      </c>
      <c r="AW26" s="8">
        <v>4</v>
      </c>
      <c r="AX26" s="8">
        <v>4</v>
      </c>
      <c r="AY26" s="2">
        <f t="shared" ref="AY26" si="30">AVERAGE(AT26:AX26)</f>
        <v>5.2</v>
      </c>
      <c r="AZ26" s="2">
        <f>STDEV(AT26:AX26)</f>
        <v>1.3038404810405309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2">
        <f t="shared" ref="BF26" si="31">AVERAGE(BA26:BE26)</f>
        <v>0</v>
      </c>
      <c r="BG26" s="2">
        <f>STDEV(BA26:BE26)</f>
        <v>0</v>
      </c>
    </row>
    <row r="27" spans="1:59" x14ac:dyDescent="0.35">
      <c r="B27" s="22">
        <v>3</v>
      </c>
      <c r="D27" s="9" t="s">
        <v>27</v>
      </c>
      <c r="E27" s="9" t="s">
        <v>27</v>
      </c>
      <c r="F27" s="9" t="s">
        <v>27</v>
      </c>
      <c r="G27" s="9" t="s">
        <v>27</v>
      </c>
      <c r="H27" s="9" t="s">
        <v>27</v>
      </c>
      <c r="I27" s="4" t="e">
        <f>AVERAGE(D27:H27)</f>
        <v>#DIV/0!</v>
      </c>
      <c r="J27" s="4" t="e">
        <f>STDEV(D27:H27)</f>
        <v>#DIV/0!</v>
      </c>
      <c r="K27" s="9" t="s">
        <v>27</v>
      </c>
      <c r="L27" s="9" t="s">
        <v>27</v>
      </c>
      <c r="M27" s="9" t="s">
        <v>27</v>
      </c>
      <c r="N27" s="9" t="s">
        <v>27</v>
      </c>
      <c r="O27" s="9" t="s">
        <v>27</v>
      </c>
      <c r="P27" s="4" t="e">
        <f>AVERAGE(K27:O27)</f>
        <v>#DIV/0!</v>
      </c>
      <c r="Q27" s="4" t="e">
        <f>STDEV(K27:O27)</f>
        <v>#DIV/0!</v>
      </c>
      <c r="R27" s="9" t="s">
        <v>27</v>
      </c>
      <c r="S27" s="9" t="s">
        <v>27</v>
      </c>
      <c r="T27" s="9" t="s">
        <v>27</v>
      </c>
      <c r="U27" s="9" t="s">
        <v>27</v>
      </c>
      <c r="V27" s="9" t="s">
        <v>27</v>
      </c>
      <c r="W27" s="4" t="e">
        <f>AVERAGE(R27:V27)</f>
        <v>#DIV/0!</v>
      </c>
      <c r="X27" s="4" t="e">
        <f>STDEV(R27:V27)</f>
        <v>#DIV/0!</v>
      </c>
      <c r="Y27" s="9" t="s">
        <v>27</v>
      </c>
      <c r="Z27" s="9" t="s">
        <v>27</v>
      </c>
      <c r="AA27" s="9" t="s">
        <v>27</v>
      </c>
      <c r="AB27" s="9" t="s">
        <v>27</v>
      </c>
      <c r="AC27" s="9" t="s">
        <v>27</v>
      </c>
      <c r="AD27" s="4" t="e">
        <f>AVERAGE(Y27:AC27)</f>
        <v>#DIV/0!</v>
      </c>
      <c r="AE27" s="4" t="e">
        <f>STDEV(Y27:AC27)</f>
        <v>#DIV/0!</v>
      </c>
      <c r="AF27" s="28" t="s">
        <v>27</v>
      </c>
      <c r="AG27" s="9" t="s">
        <v>27</v>
      </c>
      <c r="AH27" s="9" t="s">
        <v>27</v>
      </c>
      <c r="AI27" s="9" t="s">
        <v>27</v>
      </c>
      <c r="AJ27" s="9" t="s">
        <v>27</v>
      </c>
      <c r="AK27" s="4" t="e">
        <f>AVERAGE(AF27:AJ27)</f>
        <v>#DIV/0!</v>
      </c>
      <c r="AL27" s="4" t="e">
        <f>STDEV(AF27:AJ27)</f>
        <v>#DIV/0!</v>
      </c>
      <c r="AM27" s="9">
        <v>45</v>
      </c>
      <c r="AN27" s="9">
        <v>54</v>
      </c>
      <c r="AO27" s="9">
        <v>48</v>
      </c>
      <c r="AP27" s="9">
        <v>47</v>
      </c>
      <c r="AQ27" s="9">
        <v>50</v>
      </c>
      <c r="AR27" s="4">
        <f>AVERAGE(AM27:AQ27)</f>
        <v>48.8</v>
      </c>
      <c r="AS27" s="4">
        <f>STDEV(AM27:AQ27)</f>
        <v>3.4205262752974139</v>
      </c>
      <c r="AT27" s="9">
        <v>5</v>
      </c>
      <c r="AU27" s="9">
        <v>8</v>
      </c>
      <c r="AV27" s="9">
        <v>5</v>
      </c>
      <c r="AW27" s="9">
        <v>3</v>
      </c>
      <c r="AX27" s="9">
        <v>6</v>
      </c>
      <c r="AY27" s="4">
        <f>AVERAGE(AT27:AX27)</f>
        <v>5.4</v>
      </c>
      <c r="AZ27" s="4">
        <f>STDEV(AT27:AX27)</f>
        <v>1.8165902124584943</v>
      </c>
      <c r="BA27" s="9">
        <v>0</v>
      </c>
      <c r="BB27" s="9">
        <v>0</v>
      </c>
      <c r="BC27" s="9">
        <v>0</v>
      </c>
      <c r="BD27" s="9">
        <v>2</v>
      </c>
      <c r="BE27" s="9">
        <v>1</v>
      </c>
      <c r="BF27" s="4">
        <f>AVERAGE(BA27:BE27)</f>
        <v>0.6</v>
      </c>
      <c r="BG27" s="4">
        <f>STDEV(BA27:BE27)</f>
        <v>0.89442719099991586</v>
      </c>
    </row>
    <row r="28" spans="1:59" x14ac:dyDescent="0.35">
      <c r="A28" s="5" t="s">
        <v>16</v>
      </c>
      <c r="B28" s="22"/>
      <c r="D28" s="9"/>
      <c r="E28" s="9"/>
      <c r="F28" s="9"/>
      <c r="G28" s="9"/>
      <c r="H28" s="9"/>
      <c r="I28" s="10" t="e">
        <f>AVERAGE(I25:I27)</f>
        <v>#DIV/0!</v>
      </c>
      <c r="J28" s="10"/>
      <c r="K28" s="9"/>
      <c r="L28" s="9"/>
      <c r="M28" s="9"/>
      <c r="N28" s="9"/>
      <c r="O28" s="9"/>
      <c r="P28" s="10" t="e">
        <f>AVERAGE(P25:P27)</f>
        <v>#DIV/0!</v>
      </c>
      <c r="Q28" s="10"/>
      <c r="R28" s="9"/>
      <c r="S28" s="9"/>
      <c r="T28" s="9"/>
      <c r="U28" s="9"/>
      <c r="V28" s="9"/>
      <c r="W28" s="10" t="e">
        <f>AVERAGE(W25:W27)</f>
        <v>#DIV/0!</v>
      </c>
      <c r="X28" s="10"/>
      <c r="Y28" s="9"/>
      <c r="Z28" s="9"/>
      <c r="AA28" s="9"/>
      <c r="AB28" s="9"/>
      <c r="AC28" s="9"/>
      <c r="AD28" s="10" t="e">
        <f>AVERAGE(AD25:AD27)</f>
        <v>#DIV/0!</v>
      </c>
      <c r="AE28" s="10"/>
      <c r="AG28" s="9"/>
      <c r="AH28" s="9"/>
      <c r="AI28" s="9"/>
      <c r="AJ28" s="9"/>
      <c r="AK28" s="10" t="e">
        <f>AVERAGE(AK25:AK27)</f>
        <v>#DIV/0!</v>
      </c>
      <c r="AL28" s="10"/>
      <c r="AM28" s="9"/>
      <c r="AN28" s="9"/>
      <c r="AO28" s="9"/>
      <c r="AP28" s="9"/>
      <c r="AQ28" s="9"/>
      <c r="AR28" s="10">
        <f>AVERAGE(AR25:AR27)</f>
        <v>44.466666666666661</v>
      </c>
      <c r="AS28" s="10"/>
      <c r="AT28" s="9"/>
      <c r="AU28" s="9"/>
      <c r="AV28" s="9"/>
      <c r="AW28" s="9"/>
      <c r="AX28" s="9"/>
      <c r="AY28" s="10">
        <f>AVERAGE(AY25:AY27)</f>
        <v>4.666666666666667</v>
      </c>
      <c r="AZ28" s="10"/>
      <c r="BA28" s="9"/>
      <c r="BB28" s="9"/>
      <c r="BC28" s="9"/>
      <c r="BD28" s="9"/>
      <c r="BE28" s="9"/>
      <c r="BF28" s="10">
        <f>AVERAGE(BF25:BF27)</f>
        <v>0.26666666666666666</v>
      </c>
      <c r="BG28" s="10"/>
    </row>
    <row r="29" spans="1:59" x14ac:dyDescent="0.35">
      <c r="A29" s="5" t="s">
        <v>17</v>
      </c>
      <c r="B29" s="22"/>
      <c r="D29" s="9"/>
      <c r="E29" s="9"/>
      <c r="F29" s="9"/>
      <c r="G29" s="9"/>
      <c r="H29" s="9"/>
      <c r="I29" s="10" t="e">
        <f>SUM(J25:J27)</f>
        <v>#DIV/0!</v>
      </c>
      <c r="J29" s="10"/>
      <c r="K29" s="9"/>
      <c r="L29" s="9"/>
      <c r="M29" s="9"/>
      <c r="N29" s="9"/>
      <c r="O29" s="9"/>
      <c r="P29" s="10" t="e">
        <f>SUM(Q25:Q27)</f>
        <v>#DIV/0!</v>
      </c>
      <c r="Q29" s="10"/>
      <c r="R29" s="9"/>
      <c r="S29" s="9"/>
      <c r="T29" s="9"/>
      <c r="U29" s="9"/>
      <c r="V29" s="9"/>
      <c r="W29" s="10" t="e">
        <f>SUM(X25:X27)</f>
        <v>#DIV/0!</v>
      </c>
      <c r="X29" s="10"/>
      <c r="Y29" s="9"/>
      <c r="Z29" s="9"/>
      <c r="AA29" s="9"/>
      <c r="AB29" s="9"/>
      <c r="AC29" s="9"/>
      <c r="AD29" s="10" t="e">
        <f>SUM(AE25:AE27)</f>
        <v>#DIV/0!</v>
      </c>
      <c r="AE29" s="10"/>
      <c r="AG29" s="9"/>
      <c r="AH29" s="9"/>
      <c r="AI29" s="9"/>
      <c r="AJ29" s="9"/>
      <c r="AK29" s="10" t="e">
        <f>SUM(AL25:AL27)</f>
        <v>#DIV/0!</v>
      </c>
      <c r="AL29" s="10"/>
      <c r="AM29" s="9"/>
      <c r="AN29" s="9"/>
      <c r="AO29" s="9"/>
      <c r="AP29" s="9"/>
      <c r="AQ29" s="9"/>
      <c r="AR29" s="10">
        <f>SUM(AS25:AS27)</f>
        <v>14.397582061947821</v>
      </c>
      <c r="AS29" s="10"/>
      <c r="AT29" s="9"/>
      <c r="AU29" s="9"/>
      <c r="AV29" s="9"/>
      <c r="AW29" s="9"/>
      <c r="AX29" s="9"/>
      <c r="AY29" s="10">
        <f>SUM(AZ25:AZ27)</f>
        <v>4.9370209059575201</v>
      </c>
      <c r="AZ29" s="10"/>
      <c r="BA29" s="9"/>
      <c r="BB29" s="9"/>
      <c r="BC29" s="9"/>
      <c r="BD29" s="9"/>
      <c r="BE29" s="9"/>
      <c r="BF29" s="10">
        <f>SUM(BG25:BG27)</f>
        <v>1.3416407864998738</v>
      </c>
      <c r="BG29" s="10"/>
    </row>
    <row r="30" spans="1:59" x14ac:dyDescent="0.35">
      <c r="A30" t="s">
        <v>60</v>
      </c>
      <c r="B30" s="22">
        <v>1</v>
      </c>
      <c r="D30" s="9" t="s">
        <v>27</v>
      </c>
      <c r="E30" s="9" t="s">
        <v>27</v>
      </c>
      <c r="F30" s="9" t="s">
        <v>27</v>
      </c>
      <c r="G30" s="9" t="s">
        <v>27</v>
      </c>
      <c r="H30" s="9" t="s">
        <v>27</v>
      </c>
      <c r="I30" s="4" t="e">
        <f>AVERAGE(D30:H30)</f>
        <v>#DIV/0!</v>
      </c>
      <c r="J30" s="4" t="e">
        <f>STDEV(D30:H30)</f>
        <v>#DIV/0!</v>
      </c>
      <c r="K30" s="9" t="s">
        <v>27</v>
      </c>
      <c r="L30" s="9" t="s">
        <v>27</v>
      </c>
      <c r="M30" s="9" t="s">
        <v>27</v>
      </c>
      <c r="N30" s="9" t="s">
        <v>27</v>
      </c>
      <c r="O30" s="9" t="s">
        <v>27</v>
      </c>
      <c r="P30" s="4" t="e">
        <f>AVERAGE(K30:O30)</f>
        <v>#DIV/0!</v>
      </c>
      <c r="Q30" s="4" t="e">
        <f>STDEV(K30:O30)</f>
        <v>#DIV/0!</v>
      </c>
      <c r="R30" s="9" t="s">
        <v>27</v>
      </c>
      <c r="S30" s="9" t="s">
        <v>27</v>
      </c>
      <c r="T30" s="9" t="s">
        <v>27</v>
      </c>
      <c r="U30" s="9" t="s">
        <v>27</v>
      </c>
      <c r="V30" s="9" t="s">
        <v>27</v>
      </c>
      <c r="W30" s="4" t="e">
        <f>AVERAGE(R30:V30)</f>
        <v>#DIV/0!</v>
      </c>
      <c r="X30" s="4" t="e">
        <f>STDEV(R30:V30)</f>
        <v>#DIV/0!</v>
      </c>
      <c r="Y30" s="9" t="s">
        <v>27</v>
      </c>
      <c r="Z30" s="9" t="s">
        <v>27</v>
      </c>
      <c r="AA30" s="9" t="s">
        <v>27</v>
      </c>
      <c r="AB30" s="9" t="s">
        <v>27</v>
      </c>
      <c r="AC30" s="9" t="s">
        <v>27</v>
      </c>
      <c r="AD30" s="4" t="e">
        <f>AVERAGE(Y30:AC30)</f>
        <v>#DIV/0!</v>
      </c>
      <c r="AE30" s="4" t="e">
        <f>STDEV(Y30:AC30)</f>
        <v>#DIV/0!</v>
      </c>
      <c r="AF30" s="28" t="s">
        <v>27</v>
      </c>
      <c r="AG30" s="9" t="s">
        <v>27</v>
      </c>
      <c r="AH30" s="9" t="s">
        <v>27</v>
      </c>
      <c r="AI30" s="9" t="s">
        <v>27</v>
      </c>
      <c r="AJ30" s="9" t="s">
        <v>27</v>
      </c>
      <c r="AK30" s="4" t="e">
        <f>AVERAGE(AF30:AJ30)</f>
        <v>#DIV/0!</v>
      </c>
      <c r="AL30" s="4" t="e">
        <f>STDEV(AF30:AJ30)</f>
        <v>#DIV/0!</v>
      </c>
      <c r="AM30" s="8">
        <v>53</v>
      </c>
      <c r="AN30" s="8">
        <v>55</v>
      </c>
      <c r="AO30" s="8">
        <v>61</v>
      </c>
      <c r="AP30" s="8">
        <v>55</v>
      </c>
      <c r="AQ30" s="8">
        <v>54</v>
      </c>
      <c r="AR30" s="4">
        <f>AVERAGE(AM30:AQ30)</f>
        <v>55.6</v>
      </c>
      <c r="AS30" s="4">
        <f>STDEV(AM30:AQ30)</f>
        <v>3.1304951684997055</v>
      </c>
      <c r="AT30" s="8">
        <v>6</v>
      </c>
      <c r="AU30" s="8">
        <v>8</v>
      </c>
      <c r="AV30" s="8">
        <v>10</v>
      </c>
      <c r="AW30" s="8">
        <v>3</v>
      </c>
      <c r="AX30" s="8">
        <v>10</v>
      </c>
      <c r="AY30" s="4">
        <f>AVERAGE(AT30:AX30)</f>
        <v>7.4</v>
      </c>
      <c r="AZ30" s="4">
        <f>STDEV(AT30:AX30)</f>
        <v>2.9664793948382648</v>
      </c>
      <c r="BA30" s="8">
        <v>0</v>
      </c>
      <c r="BB30" s="8">
        <v>1</v>
      </c>
      <c r="BC30" s="8">
        <v>2</v>
      </c>
      <c r="BD30" s="8">
        <v>1</v>
      </c>
      <c r="BE30" s="8">
        <v>0</v>
      </c>
      <c r="BF30" s="4">
        <f>AVERAGE(BA30:BE30)</f>
        <v>0.8</v>
      </c>
      <c r="BG30" s="4">
        <f>STDEV(BA30:BE30)</f>
        <v>0.83666002653407556</v>
      </c>
    </row>
    <row r="31" spans="1:59" x14ac:dyDescent="0.35">
      <c r="B31" s="22">
        <v>2</v>
      </c>
      <c r="D31" s="9" t="s">
        <v>27</v>
      </c>
      <c r="E31" s="9" t="s">
        <v>27</v>
      </c>
      <c r="F31" s="9" t="s">
        <v>27</v>
      </c>
      <c r="G31" s="9" t="s">
        <v>27</v>
      </c>
      <c r="H31" s="9" t="s">
        <v>27</v>
      </c>
      <c r="I31" s="4" t="e">
        <f t="shared" ref="I31" si="32">AVERAGE(D31:H31)</f>
        <v>#DIV/0!</v>
      </c>
      <c r="J31" s="4" t="e">
        <f>STDEV(D31:H31)</f>
        <v>#DIV/0!</v>
      </c>
      <c r="K31" s="9" t="s">
        <v>27</v>
      </c>
      <c r="L31" s="9" t="s">
        <v>27</v>
      </c>
      <c r="M31" s="9" t="s">
        <v>27</v>
      </c>
      <c r="N31" s="9" t="s">
        <v>27</v>
      </c>
      <c r="O31" s="9" t="s">
        <v>27</v>
      </c>
      <c r="P31" s="4" t="e">
        <f t="shared" ref="P31" si="33">AVERAGE(K31:O31)</f>
        <v>#DIV/0!</v>
      </c>
      <c r="Q31" s="4" t="e">
        <f>STDEV(K31:O31)</f>
        <v>#DIV/0!</v>
      </c>
      <c r="R31" s="9" t="s">
        <v>27</v>
      </c>
      <c r="S31" s="9" t="s">
        <v>27</v>
      </c>
      <c r="T31" s="9" t="s">
        <v>27</v>
      </c>
      <c r="U31" s="9" t="s">
        <v>27</v>
      </c>
      <c r="V31" s="9" t="s">
        <v>27</v>
      </c>
      <c r="W31" s="4" t="e">
        <f t="shared" ref="W31" si="34">AVERAGE(R31:V31)</f>
        <v>#DIV/0!</v>
      </c>
      <c r="X31" s="4" t="e">
        <f>STDEV(R31:V31)</f>
        <v>#DIV/0!</v>
      </c>
      <c r="Y31" s="9" t="s">
        <v>27</v>
      </c>
      <c r="Z31" s="9" t="s">
        <v>27</v>
      </c>
      <c r="AA31" s="9" t="s">
        <v>27</v>
      </c>
      <c r="AB31" s="9" t="s">
        <v>27</v>
      </c>
      <c r="AC31" s="9" t="s">
        <v>27</v>
      </c>
      <c r="AD31" s="4" t="e">
        <f t="shared" ref="AD31" si="35">AVERAGE(Y31:AC31)</f>
        <v>#DIV/0!</v>
      </c>
      <c r="AE31" s="4" t="e">
        <f>STDEV(Y31:AC31)</f>
        <v>#DIV/0!</v>
      </c>
      <c r="AF31" s="28" t="s">
        <v>27</v>
      </c>
      <c r="AG31" s="9" t="s">
        <v>27</v>
      </c>
      <c r="AH31" s="9" t="s">
        <v>27</v>
      </c>
      <c r="AI31" s="9" t="s">
        <v>27</v>
      </c>
      <c r="AJ31" s="9" t="s">
        <v>27</v>
      </c>
      <c r="AK31" s="4" t="e">
        <f t="shared" ref="AK31" si="36">AVERAGE(AF31:AJ31)</f>
        <v>#DIV/0!</v>
      </c>
      <c r="AL31" s="4" t="e">
        <f>STDEV(AF31:AJ31)</f>
        <v>#DIV/0!</v>
      </c>
      <c r="AM31" s="8">
        <v>40</v>
      </c>
      <c r="AN31" s="8">
        <v>39</v>
      </c>
      <c r="AO31" s="8">
        <v>32</v>
      </c>
      <c r="AP31" s="8">
        <v>51</v>
      </c>
      <c r="AQ31" s="8">
        <v>41</v>
      </c>
      <c r="AR31" s="4">
        <f t="shared" ref="AR31" si="37">AVERAGE(AM31:AQ31)</f>
        <v>40.6</v>
      </c>
      <c r="AS31" s="4">
        <f>STDEV(AM31:AQ31)</f>
        <v>6.8044103344816138</v>
      </c>
      <c r="AT31" s="8">
        <v>2</v>
      </c>
      <c r="AU31" s="8">
        <v>5</v>
      </c>
      <c r="AV31" s="8">
        <v>2</v>
      </c>
      <c r="AW31" s="8">
        <v>5</v>
      </c>
      <c r="AX31" s="8">
        <v>7</v>
      </c>
      <c r="AY31" s="4">
        <f t="shared" ref="AY31" si="38">AVERAGE(AT31:AX31)</f>
        <v>4.2</v>
      </c>
      <c r="AZ31" s="4">
        <f>STDEV(AT31:AX31)</f>
        <v>2.16794833886788</v>
      </c>
      <c r="BA31" s="8">
        <v>0</v>
      </c>
      <c r="BB31" s="8">
        <v>1</v>
      </c>
      <c r="BC31" s="8">
        <v>0</v>
      </c>
      <c r="BD31" s="8">
        <v>0</v>
      </c>
      <c r="BE31" s="8">
        <v>1</v>
      </c>
      <c r="BF31" s="4">
        <f t="shared" ref="BF31" si="39">AVERAGE(BA31:BE31)</f>
        <v>0.4</v>
      </c>
      <c r="BG31" s="4">
        <f>STDEV(BA31:BE31)</f>
        <v>0.54772255750516607</v>
      </c>
    </row>
    <row r="32" spans="1:59" x14ac:dyDescent="0.35">
      <c r="B32" s="22">
        <v>3</v>
      </c>
      <c r="C32" s="8"/>
      <c r="D32" s="9" t="s">
        <v>27</v>
      </c>
      <c r="E32" s="9" t="s">
        <v>27</v>
      </c>
      <c r="F32" s="9" t="s">
        <v>27</v>
      </c>
      <c r="G32" s="9" t="s">
        <v>27</v>
      </c>
      <c r="H32" s="9" t="s">
        <v>27</v>
      </c>
      <c r="I32" s="4" t="e">
        <f>AVERAGE(D32:H32)</f>
        <v>#DIV/0!</v>
      </c>
      <c r="J32" s="4" t="e">
        <f>STDEV(D32:H32)</f>
        <v>#DIV/0!</v>
      </c>
      <c r="K32" s="9" t="s">
        <v>27</v>
      </c>
      <c r="L32" s="9" t="s">
        <v>27</v>
      </c>
      <c r="M32" s="9" t="s">
        <v>27</v>
      </c>
      <c r="N32" s="9" t="s">
        <v>27</v>
      </c>
      <c r="O32" s="9" t="s">
        <v>27</v>
      </c>
      <c r="P32" s="4" t="e">
        <f>AVERAGE(K32:O32)</f>
        <v>#DIV/0!</v>
      </c>
      <c r="Q32" s="4" t="e">
        <f>STDEV(K32:O32)</f>
        <v>#DIV/0!</v>
      </c>
      <c r="R32" s="9" t="s">
        <v>27</v>
      </c>
      <c r="S32" s="9" t="s">
        <v>27</v>
      </c>
      <c r="T32" s="9" t="s">
        <v>27</v>
      </c>
      <c r="U32" s="9" t="s">
        <v>27</v>
      </c>
      <c r="V32" s="9" t="s">
        <v>27</v>
      </c>
      <c r="W32" s="4" t="e">
        <f>AVERAGE(R32:V32)</f>
        <v>#DIV/0!</v>
      </c>
      <c r="X32" s="4" t="e">
        <f>STDEV(R32:V32)</f>
        <v>#DIV/0!</v>
      </c>
      <c r="Y32" s="9" t="s">
        <v>27</v>
      </c>
      <c r="Z32" s="9" t="s">
        <v>27</v>
      </c>
      <c r="AA32" s="9" t="s">
        <v>27</v>
      </c>
      <c r="AB32" s="9" t="s">
        <v>27</v>
      </c>
      <c r="AC32" s="9" t="s">
        <v>27</v>
      </c>
      <c r="AD32" s="4" t="e">
        <f>AVERAGE(Y32:AC32)</f>
        <v>#DIV/0!</v>
      </c>
      <c r="AE32" s="4" t="e">
        <f>STDEV(Y32:AC32)</f>
        <v>#DIV/0!</v>
      </c>
      <c r="AF32" s="28" t="s">
        <v>27</v>
      </c>
      <c r="AG32" s="9" t="s">
        <v>27</v>
      </c>
      <c r="AH32" s="9" t="s">
        <v>27</v>
      </c>
      <c r="AI32" s="9" t="s">
        <v>27</v>
      </c>
      <c r="AJ32" s="9" t="s">
        <v>27</v>
      </c>
      <c r="AK32" s="4" t="e">
        <f>AVERAGE(AF32:AJ32)</f>
        <v>#DIV/0!</v>
      </c>
      <c r="AL32" s="4" t="e">
        <f>STDEV(AF32:AJ32)</f>
        <v>#DIV/0!</v>
      </c>
      <c r="AM32" s="9">
        <v>41</v>
      </c>
      <c r="AN32" s="9">
        <v>45</v>
      </c>
      <c r="AO32" s="9">
        <v>53</v>
      </c>
      <c r="AP32" s="9">
        <v>36</v>
      </c>
      <c r="AQ32" s="9">
        <v>40</v>
      </c>
      <c r="AR32" s="4">
        <f>AVERAGE(AM32:AQ32)</f>
        <v>43</v>
      </c>
      <c r="AS32" s="4">
        <f>STDEV(AM32:AQ32)</f>
        <v>6.4420493633625631</v>
      </c>
      <c r="AT32" s="9">
        <v>4</v>
      </c>
      <c r="AU32" s="9">
        <v>7</v>
      </c>
      <c r="AV32" s="9">
        <v>7</v>
      </c>
      <c r="AW32" s="9">
        <v>6</v>
      </c>
      <c r="AX32" s="9">
        <v>2</v>
      </c>
      <c r="AY32" s="4">
        <f>AVERAGE(AT32:AX32)</f>
        <v>5.2</v>
      </c>
      <c r="AZ32" s="4">
        <f>STDEV(AT32:AX32)</f>
        <v>2.1679483388678804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4">
        <f>AVERAGE(BA32:BE32)</f>
        <v>0</v>
      </c>
      <c r="BG32" s="4">
        <f>STDEV(BA32:BE32)</f>
        <v>0</v>
      </c>
    </row>
    <row r="33" spans="1:64" x14ac:dyDescent="0.35">
      <c r="A33" s="5" t="s">
        <v>16</v>
      </c>
      <c r="B33" s="22"/>
      <c r="D33" s="9"/>
      <c r="E33" s="9"/>
      <c r="F33" s="9"/>
      <c r="G33" s="9"/>
      <c r="H33" s="9"/>
      <c r="I33" s="10" t="e">
        <f>AVERAGE(I30:I32)</f>
        <v>#DIV/0!</v>
      </c>
      <c r="J33" s="10"/>
      <c r="K33" s="9"/>
      <c r="L33" s="9"/>
      <c r="M33" s="9"/>
      <c r="N33" s="9"/>
      <c r="O33" s="9"/>
      <c r="P33" s="10" t="e">
        <f>AVERAGE(P30:P32)</f>
        <v>#DIV/0!</v>
      </c>
      <c r="Q33" s="10"/>
      <c r="R33" s="9"/>
      <c r="S33" s="9"/>
      <c r="T33" s="9"/>
      <c r="U33" s="9"/>
      <c r="V33" s="9"/>
      <c r="W33" s="10" t="e">
        <f>AVERAGE(W30:W32)</f>
        <v>#DIV/0!</v>
      </c>
      <c r="X33" s="10"/>
      <c r="Y33" s="9"/>
      <c r="Z33" s="9"/>
      <c r="AA33" s="9"/>
      <c r="AB33" s="9"/>
      <c r="AC33" s="9"/>
      <c r="AD33" s="10" t="e">
        <f>AVERAGE(AD30:AD32)</f>
        <v>#DIV/0!</v>
      </c>
      <c r="AE33" s="10"/>
      <c r="AG33" s="9"/>
      <c r="AH33" s="9"/>
      <c r="AI33" s="9"/>
      <c r="AJ33" s="9"/>
      <c r="AK33" s="10" t="e">
        <f>AVERAGE(AK30:AK32)</f>
        <v>#DIV/0!</v>
      </c>
      <c r="AL33" s="10"/>
      <c r="AM33" s="9"/>
      <c r="AN33" s="9"/>
      <c r="AO33" s="9"/>
      <c r="AP33" s="9"/>
      <c r="AQ33" s="9"/>
      <c r="AR33" s="10">
        <f>AVERAGE(AR30:AR32)</f>
        <v>46.4</v>
      </c>
      <c r="AS33" s="10"/>
      <c r="AT33" s="9"/>
      <c r="AU33" s="9"/>
      <c r="AV33" s="9"/>
      <c r="AW33" s="9"/>
      <c r="AX33" s="9"/>
      <c r="AY33" s="10">
        <f>AVERAGE(AY30:AY32)</f>
        <v>5.6000000000000005</v>
      </c>
      <c r="AZ33" s="10"/>
      <c r="BA33" s="9"/>
      <c r="BB33" s="9"/>
      <c r="BC33" s="9"/>
      <c r="BD33" s="9"/>
      <c r="BE33" s="9"/>
      <c r="BF33" s="10">
        <f>AVERAGE(BF30:BF32)</f>
        <v>0.40000000000000008</v>
      </c>
      <c r="BG33" s="10"/>
    </row>
    <row r="34" spans="1:64" x14ac:dyDescent="0.35">
      <c r="A34" s="5" t="s">
        <v>17</v>
      </c>
      <c r="B34" s="22"/>
      <c r="D34" s="9"/>
      <c r="E34" s="9"/>
      <c r="F34" s="9"/>
      <c r="G34" s="9"/>
      <c r="H34" s="9"/>
      <c r="I34" s="10" t="e">
        <f>SUM(J30:J32)</f>
        <v>#DIV/0!</v>
      </c>
      <c r="J34" s="10"/>
      <c r="K34" s="9"/>
      <c r="L34" s="9"/>
      <c r="M34" s="9"/>
      <c r="N34" s="9"/>
      <c r="O34" s="9"/>
      <c r="P34" s="10" t="e">
        <f>SUM(Q30:Q32)</f>
        <v>#DIV/0!</v>
      </c>
      <c r="Q34" s="10"/>
      <c r="R34" s="9"/>
      <c r="S34" s="9"/>
      <c r="T34" s="9"/>
      <c r="U34" s="9"/>
      <c r="V34" s="9"/>
      <c r="W34" s="10" t="e">
        <f>SUM(X30:X32)</f>
        <v>#DIV/0!</v>
      </c>
      <c r="X34" s="10"/>
      <c r="Y34" s="9"/>
      <c r="Z34" s="9"/>
      <c r="AA34" s="9"/>
      <c r="AB34" s="9"/>
      <c r="AC34" s="9"/>
      <c r="AD34" s="10" t="e">
        <f>SUM(AE30:AE32)</f>
        <v>#DIV/0!</v>
      </c>
      <c r="AE34" s="10"/>
      <c r="AG34" s="9"/>
      <c r="AH34" s="9"/>
      <c r="AI34" s="9"/>
      <c r="AJ34" s="9"/>
      <c r="AK34" s="10" t="e">
        <f>SUM(AL30:AL32)</f>
        <v>#DIV/0!</v>
      </c>
      <c r="AL34" s="10"/>
      <c r="AM34" s="9"/>
      <c r="AN34" s="9"/>
      <c r="AO34" s="9"/>
      <c r="AP34" s="9"/>
      <c r="AQ34" s="9"/>
      <c r="AR34" s="10">
        <f>SUM(AS30:AS32)</f>
        <v>16.376954866343883</v>
      </c>
      <c r="AS34" s="10"/>
      <c r="AT34" s="9"/>
      <c r="AU34" s="9"/>
      <c r="AV34" s="9"/>
      <c r="AW34" s="9"/>
      <c r="AX34" s="9"/>
      <c r="AY34" s="10">
        <f>SUM(AZ30:AZ32)</f>
        <v>7.3023760725740257</v>
      </c>
      <c r="AZ34" s="10"/>
      <c r="BA34" s="9"/>
      <c r="BB34" s="9"/>
      <c r="BC34" s="9"/>
      <c r="BD34" s="9"/>
      <c r="BE34" s="9"/>
      <c r="BF34" s="10">
        <f>SUM(BG30:BG32)</f>
        <v>1.3843825840392416</v>
      </c>
      <c r="BG34" s="10"/>
    </row>
    <row r="35" spans="1:64" x14ac:dyDescent="0.35">
      <c r="A35" t="s">
        <v>50</v>
      </c>
      <c r="B35" s="22">
        <v>1</v>
      </c>
      <c r="C35" s="8"/>
      <c r="D35" s="8" t="s">
        <v>27</v>
      </c>
      <c r="E35" s="8" t="s">
        <v>27</v>
      </c>
      <c r="F35" s="8" t="s">
        <v>27</v>
      </c>
      <c r="G35" s="8" t="s">
        <v>27</v>
      </c>
      <c r="H35" s="8" t="s">
        <v>27</v>
      </c>
      <c r="I35" s="2" t="e">
        <f>AVERAGE(D35:H35)</f>
        <v>#DIV/0!</v>
      </c>
      <c r="J35" s="2" t="e">
        <f>STDEV(D35:H35)</f>
        <v>#DIV/0!</v>
      </c>
      <c r="K35" s="8" t="s">
        <v>27</v>
      </c>
      <c r="L35" s="8" t="s">
        <v>27</v>
      </c>
      <c r="M35" s="8" t="s">
        <v>27</v>
      </c>
      <c r="N35" s="8" t="s">
        <v>27</v>
      </c>
      <c r="O35" s="8" t="s">
        <v>27</v>
      </c>
      <c r="P35" s="2" t="e">
        <f>AVERAGE(K35:O35)</f>
        <v>#DIV/0!</v>
      </c>
      <c r="Q35" s="2" t="e">
        <f>STDEV(K35:O35)</f>
        <v>#DIV/0!</v>
      </c>
      <c r="R35" s="8" t="s">
        <v>27</v>
      </c>
      <c r="S35" s="8" t="s">
        <v>27</v>
      </c>
      <c r="T35" s="8" t="s">
        <v>27</v>
      </c>
      <c r="U35" s="8" t="s">
        <v>27</v>
      </c>
      <c r="V35" s="8" t="s">
        <v>27</v>
      </c>
      <c r="W35" s="2" t="e">
        <f>AVERAGE(R35:V35)</f>
        <v>#DIV/0!</v>
      </c>
      <c r="X35" s="2" t="e">
        <f>STDEV(R35:V35)</f>
        <v>#DIV/0!</v>
      </c>
      <c r="Y35" s="8" t="s">
        <v>27</v>
      </c>
      <c r="Z35" s="8" t="s">
        <v>27</v>
      </c>
      <c r="AA35" s="8" t="s">
        <v>27</v>
      </c>
      <c r="AB35" s="8" t="s">
        <v>27</v>
      </c>
      <c r="AC35" s="8" t="s">
        <v>27</v>
      </c>
      <c r="AD35" s="2" t="e">
        <f>AVERAGE(Y35:AC35)</f>
        <v>#DIV/0!</v>
      </c>
      <c r="AE35" s="2" t="e">
        <f>STDEV(Y35:AC35)</f>
        <v>#DIV/0!</v>
      </c>
      <c r="AF35" s="28" t="s">
        <v>27</v>
      </c>
      <c r="AG35" s="8" t="s">
        <v>27</v>
      </c>
      <c r="AH35" s="8" t="s">
        <v>27</v>
      </c>
      <c r="AI35" s="8" t="s">
        <v>27</v>
      </c>
      <c r="AJ35" s="8" t="s">
        <v>27</v>
      </c>
      <c r="AK35" s="2" t="e">
        <f>AVERAGE(AF35:AJ35)</f>
        <v>#DIV/0!</v>
      </c>
      <c r="AL35" s="2" t="e">
        <f>STDEV(AF35:AJ35)</f>
        <v>#DIV/0!</v>
      </c>
      <c r="AM35" s="8">
        <v>55</v>
      </c>
      <c r="AN35" s="8">
        <v>51</v>
      </c>
      <c r="AO35" s="8">
        <v>63</v>
      </c>
      <c r="AP35" s="8">
        <v>63</v>
      </c>
      <c r="AQ35" s="8">
        <v>53</v>
      </c>
      <c r="AR35" s="2">
        <f>AVERAGE(AM35:AQ35)</f>
        <v>57</v>
      </c>
      <c r="AS35" s="2">
        <f>STDEV(AM35:AQ35)</f>
        <v>5.6568542494923806</v>
      </c>
      <c r="AT35" s="8">
        <v>4</v>
      </c>
      <c r="AU35" s="8">
        <v>11</v>
      </c>
      <c r="AV35" s="8">
        <v>5</v>
      </c>
      <c r="AW35" s="8">
        <v>6</v>
      </c>
      <c r="AX35" s="8">
        <v>6</v>
      </c>
      <c r="AY35" s="2">
        <f>AVERAGE(AT35:AX35)</f>
        <v>6.4</v>
      </c>
      <c r="AZ35" s="2">
        <f>STDEV(AT35:AX35)</f>
        <v>2.7018512172212588</v>
      </c>
      <c r="BA35" s="8">
        <v>1</v>
      </c>
      <c r="BB35" s="8">
        <v>2</v>
      </c>
      <c r="BC35" s="8">
        <v>0</v>
      </c>
      <c r="BD35" s="8">
        <v>0</v>
      </c>
      <c r="BE35" s="8">
        <v>0</v>
      </c>
      <c r="BF35" s="2">
        <f>AVERAGE(BA35:BE35)</f>
        <v>0.6</v>
      </c>
      <c r="BG35" s="2">
        <f>STDEV(BA35:BE35)</f>
        <v>0.89442719099991586</v>
      </c>
    </row>
    <row r="36" spans="1:64" x14ac:dyDescent="0.35">
      <c r="A36" t="s">
        <v>8</v>
      </c>
      <c r="B36" s="22">
        <v>2</v>
      </c>
      <c r="D36" s="8" t="s">
        <v>27</v>
      </c>
      <c r="E36" s="8" t="s">
        <v>27</v>
      </c>
      <c r="F36" s="8" t="s">
        <v>27</v>
      </c>
      <c r="G36" s="8" t="s">
        <v>27</v>
      </c>
      <c r="H36" s="8" t="s">
        <v>27</v>
      </c>
      <c r="I36" s="2" t="e">
        <f t="shared" ref="I36" si="40">AVERAGE(D36:H36)</f>
        <v>#DIV/0!</v>
      </c>
      <c r="J36" s="2" t="e">
        <f>STDEV(D36:H36)</f>
        <v>#DIV/0!</v>
      </c>
      <c r="K36" s="8" t="s">
        <v>27</v>
      </c>
      <c r="L36" s="8" t="s">
        <v>27</v>
      </c>
      <c r="M36" s="8" t="s">
        <v>27</v>
      </c>
      <c r="N36" s="8" t="s">
        <v>27</v>
      </c>
      <c r="O36" s="8" t="s">
        <v>27</v>
      </c>
      <c r="P36" s="2" t="e">
        <f t="shared" ref="P36" si="41">AVERAGE(K36:O36)</f>
        <v>#DIV/0!</v>
      </c>
      <c r="Q36" s="2" t="e">
        <f>STDEV(K36:O36)</f>
        <v>#DIV/0!</v>
      </c>
      <c r="R36" s="8" t="s">
        <v>27</v>
      </c>
      <c r="S36" s="8" t="s">
        <v>27</v>
      </c>
      <c r="T36" s="8" t="s">
        <v>27</v>
      </c>
      <c r="U36" s="8" t="s">
        <v>27</v>
      </c>
      <c r="V36" s="8" t="s">
        <v>27</v>
      </c>
      <c r="W36" s="2" t="e">
        <f t="shared" ref="W36" si="42">AVERAGE(R36:V36)</f>
        <v>#DIV/0!</v>
      </c>
      <c r="X36" s="2" t="e">
        <f>STDEV(R36:V36)</f>
        <v>#DIV/0!</v>
      </c>
      <c r="Y36" s="8" t="s">
        <v>27</v>
      </c>
      <c r="Z36" s="8" t="s">
        <v>27</v>
      </c>
      <c r="AA36" s="8" t="s">
        <v>27</v>
      </c>
      <c r="AB36" s="8" t="s">
        <v>27</v>
      </c>
      <c r="AC36" s="8" t="s">
        <v>27</v>
      </c>
      <c r="AD36" s="2" t="e">
        <f t="shared" ref="AD36" si="43">AVERAGE(Y36:AC36)</f>
        <v>#DIV/0!</v>
      </c>
      <c r="AE36" s="2" t="e">
        <f>STDEV(Y36:AC36)</f>
        <v>#DIV/0!</v>
      </c>
      <c r="AF36" s="28" t="s">
        <v>27</v>
      </c>
      <c r="AG36" s="8" t="s">
        <v>27</v>
      </c>
      <c r="AH36" s="8" t="s">
        <v>27</v>
      </c>
      <c r="AI36" s="8" t="s">
        <v>27</v>
      </c>
      <c r="AJ36" s="8" t="s">
        <v>27</v>
      </c>
      <c r="AK36" s="2" t="e">
        <f t="shared" ref="AK36" si="44">AVERAGE(AF36:AJ36)</f>
        <v>#DIV/0!</v>
      </c>
      <c r="AL36" s="2" t="e">
        <f>STDEV(AF36:AJ36)</f>
        <v>#DIV/0!</v>
      </c>
      <c r="AM36" s="8">
        <v>48</v>
      </c>
      <c r="AN36" s="8">
        <v>55</v>
      </c>
      <c r="AO36" s="8">
        <v>49</v>
      </c>
      <c r="AP36" s="8">
        <v>53</v>
      </c>
      <c r="AQ36" s="8">
        <v>44</v>
      </c>
      <c r="AR36" s="2">
        <f t="shared" ref="AR36" si="45">AVERAGE(AM36:AQ36)</f>
        <v>49.8</v>
      </c>
      <c r="AS36" s="2">
        <f>STDEV(AM36:AQ36)</f>
        <v>4.3243496620879309</v>
      </c>
      <c r="AT36" s="8">
        <v>11</v>
      </c>
      <c r="AU36" s="8">
        <v>4</v>
      </c>
      <c r="AV36" s="8">
        <v>8</v>
      </c>
      <c r="AW36" s="8">
        <v>4</v>
      </c>
      <c r="AX36" s="8">
        <v>7</v>
      </c>
      <c r="AY36" s="2">
        <f t="shared" ref="AY36" si="46">AVERAGE(AT36:AX36)</f>
        <v>6.8</v>
      </c>
      <c r="AZ36" s="2">
        <f>STDEV(AT36:AX36)</f>
        <v>2.9495762407505257</v>
      </c>
      <c r="BA36" s="8">
        <v>0</v>
      </c>
      <c r="BB36" s="8">
        <v>1</v>
      </c>
      <c r="BC36" s="8">
        <v>0</v>
      </c>
      <c r="BD36" s="8">
        <v>0</v>
      </c>
      <c r="BE36" s="8">
        <v>1</v>
      </c>
      <c r="BF36" s="2">
        <f t="shared" ref="BF36" si="47">AVERAGE(BA36:BE36)</f>
        <v>0.4</v>
      </c>
      <c r="BG36" s="2">
        <f>STDEV(BA36:BE36)</f>
        <v>0.54772255750516607</v>
      </c>
    </row>
    <row r="37" spans="1:64" x14ac:dyDescent="0.35">
      <c r="B37" s="22">
        <v>3</v>
      </c>
      <c r="D37" s="9" t="s">
        <v>27</v>
      </c>
      <c r="E37" s="9" t="s">
        <v>27</v>
      </c>
      <c r="F37" s="9" t="s">
        <v>27</v>
      </c>
      <c r="G37" s="9" t="s">
        <v>27</v>
      </c>
      <c r="H37" s="9" t="s">
        <v>27</v>
      </c>
      <c r="I37" s="4" t="e">
        <f>AVERAGE(D37:H37)</f>
        <v>#DIV/0!</v>
      </c>
      <c r="J37" s="4" t="e">
        <f>STDEV(D37:H37)</f>
        <v>#DIV/0!</v>
      </c>
      <c r="K37" s="9" t="s">
        <v>27</v>
      </c>
      <c r="L37" s="9" t="s">
        <v>27</v>
      </c>
      <c r="M37" s="9" t="s">
        <v>27</v>
      </c>
      <c r="N37" s="9" t="s">
        <v>27</v>
      </c>
      <c r="O37" s="9" t="s">
        <v>27</v>
      </c>
      <c r="P37" s="4" t="e">
        <f>AVERAGE(K37:O37)</f>
        <v>#DIV/0!</v>
      </c>
      <c r="Q37" s="4" t="e">
        <f>STDEV(K37:O37)</f>
        <v>#DIV/0!</v>
      </c>
      <c r="R37" s="9" t="s">
        <v>27</v>
      </c>
      <c r="S37" s="9" t="s">
        <v>27</v>
      </c>
      <c r="T37" s="9" t="s">
        <v>27</v>
      </c>
      <c r="U37" s="9" t="s">
        <v>27</v>
      </c>
      <c r="V37" s="9" t="s">
        <v>27</v>
      </c>
      <c r="W37" s="4" t="e">
        <f>AVERAGE(R37:V37)</f>
        <v>#DIV/0!</v>
      </c>
      <c r="X37" s="4" t="e">
        <f>STDEV(R37:V37)</f>
        <v>#DIV/0!</v>
      </c>
      <c r="Y37" s="9" t="s">
        <v>27</v>
      </c>
      <c r="Z37" s="9" t="s">
        <v>27</v>
      </c>
      <c r="AA37" s="9" t="s">
        <v>27</v>
      </c>
      <c r="AB37" s="9" t="s">
        <v>27</v>
      </c>
      <c r="AC37" s="9" t="s">
        <v>27</v>
      </c>
      <c r="AD37" s="4" t="e">
        <f>AVERAGE(Y37:AC37)</f>
        <v>#DIV/0!</v>
      </c>
      <c r="AE37" s="4" t="e">
        <f>STDEV(Y37:AC37)</f>
        <v>#DIV/0!</v>
      </c>
      <c r="AF37" s="28" t="s">
        <v>27</v>
      </c>
      <c r="AG37" s="9" t="s">
        <v>27</v>
      </c>
      <c r="AH37" s="9" t="s">
        <v>27</v>
      </c>
      <c r="AI37" s="9" t="s">
        <v>27</v>
      </c>
      <c r="AJ37" s="9" t="s">
        <v>27</v>
      </c>
      <c r="AK37" s="4" t="e">
        <f>AVERAGE(AF37:AJ37)</f>
        <v>#DIV/0!</v>
      </c>
      <c r="AL37" s="4" t="e">
        <f>STDEV(AF37:AJ37)</f>
        <v>#DIV/0!</v>
      </c>
      <c r="AM37" s="9">
        <v>55</v>
      </c>
      <c r="AN37" s="9">
        <v>42</v>
      </c>
      <c r="AO37" s="9">
        <v>53</v>
      </c>
      <c r="AP37" s="9">
        <v>46</v>
      </c>
      <c r="AQ37" s="9">
        <v>39</v>
      </c>
      <c r="AR37" s="4">
        <f>AVERAGE(AM37:AQ37)</f>
        <v>47</v>
      </c>
      <c r="AS37" s="4">
        <f>STDEV(AM37:AQ37)</f>
        <v>6.8920243760451108</v>
      </c>
      <c r="AT37" s="9">
        <v>10</v>
      </c>
      <c r="AU37" s="9">
        <v>4</v>
      </c>
      <c r="AV37" s="9">
        <v>3</v>
      </c>
      <c r="AW37" s="9">
        <v>4</v>
      </c>
      <c r="AX37" s="9">
        <v>4</v>
      </c>
      <c r="AY37" s="4">
        <f>AVERAGE(AT37:AX37)</f>
        <v>5</v>
      </c>
      <c r="AZ37" s="4">
        <f>STDEV(AT37:AX37)</f>
        <v>2.8284271247461903</v>
      </c>
      <c r="BA37" s="9">
        <v>2</v>
      </c>
      <c r="BB37" s="9">
        <v>0</v>
      </c>
      <c r="BC37" s="9">
        <v>0</v>
      </c>
      <c r="BD37" s="9">
        <v>0</v>
      </c>
      <c r="BE37" s="9">
        <v>1</v>
      </c>
      <c r="BF37" s="4">
        <f>AVERAGE(BA37:BE37)</f>
        <v>0.6</v>
      </c>
      <c r="BG37" s="4">
        <f>STDEV(BA37:BE37)</f>
        <v>0.89442719099991586</v>
      </c>
    </row>
    <row r="38" spans="1:64" x14ac:dyDescent="0.35">
      <c r="A38" s="5" t="s">
        <v>16</v>
      </c>
      <c r="B38" s="22"/>
      <c r="D38" s="9"/>
      <c r="E38" s="9"/>
      <c r="F38" s="9"/>
      <c r="G38" s="9"/>
      <c r="H38" s="9"/>
      <c r="I38" s="10" t="e">
        <f>AVERAGE(I35:I37)</f>
        <v>#DIV/0!</v>
      </c>
      <c r="J38" s="10"/>
      <c r="K38" s="9"/>
      <c r="L38" s="9"/>
      <c r="M38" s="9"/>
      <c r="N38" s="9"/>
      <c r="O38" s="9"/>
      <c r="P38" s="10" t="e">
        <f>AVERAGE(P35:P37)</f>
        <v>#DIV/0!</v>
      </c>
      <c r="Q38" s="10"/>
      <c r="R38" s="9"/>
      <c r="S38" s="9"/>
      <c r="T38" s="9"/>
      <c r="U38" s="9"/>
      <c r="V38" s="9"/>
      <c r="W38" s="10" t="e">
        <f>AVERAGE(W35:W37)</f>
        <v>#DIV/0!</v>
      </c>
      <c r="X38" s="10"/>
      <c r="Y38" s="9"/>
      <c r="Z38" s="9"/>
      <c r="AA38" s="9"/>
      <c r="AB38" s="9"/>
      <c r="AC38" s="9"/>
      <c r="AD38" s="10" t="e">
        <f>AVERAGE(AD35:AD37)</f>
        <v>#DIV/0!</v>
      </c>
      <c r="AE38" s="10"/>
      <c r="AG38" s="9"/>
      <c r="AH38" s="9"/>
      <c r="AI38" s="9"/>
      <c r="AJ38" s="9"/>
      <c r="AK38" s="10" t="e">
        <f>AVERAGE(AK35:AK37)</f>
        <v>#DIV/0!</v>
      </c>
      <c r="AL38" s="10"/>
      <c r="AM38" s="9"/>
      <c r="AN38" s="9"/>
      <c r="AO38" s="9"/>
      <c r="AP38" s="9"/>
      <c r="AQ38" s="9"/>
      <c r="AR38" s="10">
        <f>AVERAGE(AR35:AR37)</f>
        <v>51.266666666666673</v>
      </c>
      <c r="AS38" s="10"/>
      <c r="AT38" s="9"/>
      <c r="AU38" s="9"/>
      <c r="AV38" s="9"/>
      <c r="AW38" s="9"/>
      <c r="AX38" s="9"/>
      <c r="AY38" s="10">
        <f>AVERAGE(AY35:AY37)</f>
        <v>6.0666666666666664</v>
      </c>
      <c r="AZ38" s="10"/>
      <c r="BA38" s="9"/>
      <c r="BB38" s="9"/>
      <c r="BC38" s="9"/>
      <c r="BD38" s="9"/>
      <c r="BE38" s="9"/>
      <c r="BF38" s="10">
        <f>AVERAGE(BF35:BF37)</f>
        <v>0.53333333333333333</v>
      </c>
      <c r="BG38" s="10"/>
    </row>
    <row r="39" spans="1:64" x14ac:dyDescent="0.35">
      <c r="A39" s="5" t="s">
        <v>17</v>
      </c>
      <c r="B39" s="22"/>
      <c r="D39" s="9"/>
      <c r="E39" s="9"/>
      <c r="F39" s="9"/>
      <c r="G39" s="9"/>
      <c r="H39" s="9"/>
      <c r="I39" s="10" t="e">
        <f>SUM(J35:J37)</f>
        <v>#DIV/0!</v>
      </c>
      <c r="J39" s="10"/>
      <c r="K39" s="9"/>
      <c r="L39" s="9"/>
      <c r="M39" s="9"/>
      <c r="N39" s="9"/>
      <c r="O39" s="9"/>
      <c r="P39" s="10" t="e">
        <f>SUM(Q35:Q37)</f>
        <v>#DIV/0!</v>
      </c>
      <c r="Q39" s="10"/>
      <c r="R39" s="9"/>
      <c r="S39" s="9"/>
      <c r="T39" s="9"/>
      <c r="U39" s="9"/>
      <c r="V39" s="9"/>
      <c r="W39" s="10" t="e">
        <f>SUM(X35:X37)</f>
        <v>#DIV/0!</v>
      </c>
      <c r="X39" s="10"/>
      <c r="Y39" s="9"/>
      <c r="Z39" s="9"/>
      <c r="AA39" s="9"/>
      <c r="AB39" s="9"/>
      <c r="AC39" s="9"/>
      <c r="AD39" s="10" t="e">
        <f>SUM(AE35:AE37)</f>
        <v>#DIV/0!</v>
      </c>
      <c r="AE39" s="10"/>
      <c r="AG39" s="9"/>
      <c r="AH39" s="9"/>
      <c r="AI39" s="9"/>
      <c r="AJ39" s="9"/>
      <c r="AK39" s="10" t="e">
        <f>SUM(AL35:AL37)</f>
        <v>#DIV/0!</v>
      </c>
      <c r="AL39" s="10"/>
      <c r="AM39" s="9"/>
      <c r="AN39" s="9"/>
      <c r="AO39" s="9"/>
      <c r="AP39" s="9"/>
      <c r="AQ39" s="9"/>
      <c r="AR39" s="10">
        <f>SUM(AS35:AS37)</f>
        <v>16.873228287625423</v>
      </c>
      <c r="AS39" s="10"/>
      <c r="AT39" s="9"/>
      <c r="AU39" s="9"/>
      <c r="AV39" s="9"/>
      <c r="AW39" s="9"/>
      <c r="AX39" s="9"/>
      <c r="AY39" s="10">
        <f>SUM(AZ35:AZ37)</f>
        <v>8.4798545827179748</v>
      </c>
      <c r="AZ39" s="10"/>
      <c r="BA39" s="9"/>
      <c r="BB39" s="9"/>
      <c r="BC39" s="9"/>
      <c r="BD39" s="9"/>
      <c r="BE39" s="9"/>
      <c r="BF39" s="10">
        <f>SUM(BG35:BG37)</f>
        <v>2.3365769395049978</v>
      </c>
      <c r="BG39" s="10"/>
    </row>
    <row r="40" spans="1:64" x14ac:dyDescent="0.35">
      <c r="A40" t="s">
        <v>60</v>
      </c>
      <c r="B40" s="22">
        <v>1</v>
      </c>
      <c r="D40" s="9" t="s">
        <v>27</v>
      </c>
      <c r="E40" s="9" t="s">
        <v>27</v>
      </c>
      <c r="F40" s="9" t="s">
        <v>27</v>
      </c>
      <c r="G40" s="9" t="s">
        <v>27</v>
      </c>
      <c r="H40" s="9" t="s">
        <v>27</v>
      </c>
      <c r="I40" s="4" t="e">
        <f>AVERAGE(D40:H40)</f>
        <v>#DIV/0!</v>
      </c>
      <c r="J40" s="4" t="e">
        <f>STDEV(D40:H40)</f>
        <v>#DIV/0!</v>
      </c>
      <c r="K40" s="9" t="s">
        <v>27</v>
      </c>
      <c r="L40" s="9" t="s">
        <v>27</v>
      </c>
      <c r="M40" s="9" t="s">
        <v>27</v>
      </c>
      <c r="N40" s="9" t="s">
        <v>27</v>
      </c>
      <c r="O40" s="9" t="s">
        <v>27</v>
      </c>
      <c r="P40" s="4" t="e">
        <f>AVERAGE(K40:O40)</f>
        <v>#DIV/0!</v>
      </c>
      <c r="Q40" s="4" t="e">
        <f>STDEV(K40:O40)</f>
        <v>#DIV/0!</v>
      </c>
      <c r="R40" s="9" t="s">
        <v>27</v>
      </c>
      <c r="S40" s="9" t="s">
        <v>27</v>
      </c>
      <c r="T40" s="9" t="s">
        <v>27</v>
      </c>
      <c r="U40" s="9" t="s">
        <v>27</v>
      </c>
      <c r="V40" s="9" t="s">
        <v>27</v>
      </c>
      <c r="W40" s="4" t="e">
        <f>AVERAGE(R40:V40)</f>
        <v>#DIV/0!</v>
      </c>
      <c r="X40" s="4" t="e">
        <f>STDEV(R40:V40)</f>
        <v>#DIV/0!</v>
      </c>
      <c r="Y40" s="9" t="s">
        <v>27</v>
      </c>
      <c r="Z40" s="9" t="s">
        <v>27</v>
      </c>
      <c r="AA40" s="9" t="s">
        <v>27</v>
      </c>
      <c r="AB40" s="9" t="s">
        <v>27</v>
      </c>
      <c r="AC40" s="9" t="s">
        <v>27</v>
      </c>
      <c r="AD40" s="4" t="e">
        <f>AVERAGE(Y40:AC40)</f>
        <v>#DIV/0!</v>
      </c>
      <c r="AE40" s="4" t="e">
        <f>STDEV(Y40:AC40)</f>
        <v>#DIV/0!</v>
      </c>
      <c r="AF40" s="28" t="s">
        <v>27</v>
      </c>
      <c r="AG40" s="9" t="s">
        <v>27</v>
      </c>
      <c r="AH40" s="9" t="s">
        <v>27</v>
      </c>
      <c r="AI40" s="9" t="s">
        <v>27</v>
      </c>
      <c r="AJ40" s="9" t="s">
        <v>27</v>
      </c>
      <c r="AK40" s="4" t="e">
        <f>AVERAGE(AF40:AJ40)</f>
        <v>#DIV/0!</v>
      </c>
      <c r="AL40" s="4" t="e">
        <f>STDEV(AF40:AJ40)</f>
        <v>#DIV/0!</v>
      </c>
      <c r="AM40" s="8">
        <v>87</v>
      </c>
      <c r="AN40" s="8">
        <v>79</v>
      </c>
      <c r="AO40" s="8">
        <v>70</v>
      </c>
      <c r="AP40" s="8">
        <v>59</v>
      </c>
      <c r="AQ40" s="8">
        <v>81</v>
      </c>
      <c r="AR40" s="4">
        <f>AVERAGE(AM40:AQ40)</f>
        <v>75.2</v>
      </c>
      <c r="AS40" s="4">
        <f>STDEV(AM40:AQ40)</f>
        <v>10.917875251164936</v>
      </c>
      <c r="AT40" s="8">
        <v>10</v>
      </c>
      <c r="AU40" s="8">
        <v>15</v>
      </c>
      <c r="AV40" s="8">
        <v>11</v>
      </c>
      <c r="AW40" s="8">
        <v>9</v>
      </c>
      <c r="AX40" s="8">
        <v>17</v>
      </c>
      <c r="AY40" s="4">
        <f>AVERAGE(AT40:AX40)</f>
        <v>12.4</v>
      </c>
      <c r="AZ40" s="4">
        <f>STDEV(AT40:AX40)</f>
        <v>3.4351128074635353</v>
      </c>
      <c r="BA40" s="8">
        <v>1</v>
      </c>
      <c r="BB40" s="8">
        <v>2</v>
      </c>
      <c r="BC40" s="8">
        <v>0</v>
      </c>
      <c r="BD40" s="8">
        <v>3</v>
      </c>
      <c r="BE40" s="8">
        <v>4</v>
      </c>
      <c r="BF40" s="4">
        <f>AVERAGE(BA40:BE40)</f>
        <v>2</v>
      </c>
      <c r="BG40" s="4">
        <f>STDEV(BA40:BE40)</f>
        <v>1.5811388300841898</v>
      </c>
    </row>
    <row r="41" spans="1:64" x14ac:dyDescent="0.35">
      <c r="B41" s="22">
        <v>2</v>
      </c>
      <c r="D41" s="9" t="s">
        <v>27</v>
      </c>
      <c r="E41" s="9" t="s">
        <v>27</v>
      </c>
      <c r="F41" s="9" t="s">
        <v>27</v>
      </c>
      <c r="G41" s="9" t="s">
        <v>27</v>
      </c>
      <c r="H41" s="9" t="s">
        <v>27</v>
      </c>
      <c r="I41" s="4" t="e">
        <f t="shared" ref="I41" si="48">AVERAGE(D41:H41)</f>
        <v>#DIV/0!</v>
      </c>
      <c r="J41" s="4" t="e">
        <f>STDEV(D41:H41)</f>
        <v>#DIV/0!</v>
      </c>
      <c r="K41" s="9" t="s">
        <v>27</v>
      </c>
      <c r="L41" s="9" t="s">
        <v>27</v>
      </c>
      <c r="M41" s="9" t="s">
        <v>27</v>
      </c>
      <c r="N41" s="9" t="s">
        <v>27</v>
      </c>
      <c r="O41" s="9" t="s">
        <v>27</v>
      </c>
      <c r="P41" s="4" t="e">
        <f t="shared" ref="P41" si="49">AVERAGE(K41:O41)</f>
        <v>#DIV/0!</v>
      </c>
      <c r="Q41" s="4" t="e">
        <f>STDEV(K41:O41)</f>
        <v>#DIV/0!</v>
      </c>
      <c r="R41" s="9" t="s">
        <v>27</v>
      </c>
      <c r="S41" s="9" t="s">
        <v>27</v>
      </c>
      <c r="T41" s="9" t="s">
        <v>27</v>
      </c>
      <c r="U41" s="9" t="s">
        <v>27</v>
      </c>
      <c r="V41" s="9" t="s">
        <v>27</v>
      </c>
      <c r="W41" s="4" t="e">
        <f t="shared" ref="W41" si="50">AVERAGE(R41:V41)</f>
        <v>#DIV/0!</v>
      </c>
      <c r="X41" s="4" t="e">
        <f>STDEV(R41:V41)</f>
        <v>#DIV/0!</v>
      </c>
      <c r="Y41" s="9" t="s">
        <v>27</v>
      </c>
      <c r="Z41" s="9" t="s">
        <v>27</v>
      </c>
      <c r="AA41" s="9" t="s">
        <v>27</v>
      </c>
      <c r="AB41" s="9" t="s">
        <v>27</v>
      </c>
      <c r="AC41" s="9" t="s">
        <v>27</v>
      </c>
      <c r="AD41" s="4" t="e">
        <f t="shared" ref="AD41" si="51">AVERAGE(Y41:AC41)</f>
        <v>#DIV/0!</v>
      </c>
      <c r="AE41" s="4" t="e">
        <f>STDEV(Y41:AC41)</f>
        <v>#DIV/0!</v>
      </c>
      <c r="AF41" s="28" t="s">
        <v>27</v>
      </c>
      <c r="AG41" s="9" t="s">
        <v>27</v>
      </c>
      <c r="AH41" s="9" t="s">
        <v>27</v>
      </c>
      <c r="AI41" s="9" t="s">
        <v>27</v>
      </c>
      <c r="AJ41" s="9" t="s">
        <v>27</v>
      </c>
      <c r="AK41" s="4" t="e">
        <f t="shared" ref="AK41" si="52">AVERAGE(AF41:AJ41)</f>
        <v>#DIV/0!</v>
      </c>
      <c r="AL41" s="4" t="e">
        <f>STDEV(AF41:AJ41)</f>
        <v>#DIV/0!</v>
      </c>
      <c r="AM41" s="8">
        <v>58</v>
      </c>
      <c r="AN41" s="8">
        <v>47</v>
      </c>
      <c r="AO41" s="8">
        <v>48</v>
      </c>
      <c r="AP41" s="8">
        <v>48</v>
      </c>
      <c r="AQ41" s="8">
        <v>54</v>
      </c>
      <c r="AR41" s="4">
        <f t="shared" ref="AR41" si="53">AVERAGE(AM41:AQ41)</f>
        <v>51</v>
      </c>
      <c r="AS41" s="4">
        <f>STDEV(AM41:AQ41)</f>
        <v>4.7958315233127191</v>
      </c>
      <c r="AT41" s="8">
        <v>10</v>
      </c>
      <c r="AU41" s="8">
        <v>6</v>
      </c>
      <c r="AV41" s="8">
        <v>9</v>
      </c>
      <c r="AW41" s="8">
        <v>5</v>
      </c>
      <c r="AX41" s="8">
        <v>7</v>
      </c>
      <c r="AY41" s="4">
        <f t="shared" ref="AY41" si="54">AVERAGE(AT41:AX41)</f>
        <v>7.4</v>
      </c>
      <c r="AZ41" s="4">
        <f>STDEV(AT41:AX41)</f>
        <v>2.0736441353327715</v>
      </c>
      <c r="BA41" s="8">
        <v>0</v>
      </c>
      <c r="BB41" s="8">
        <v>0</v>
      </c>
      <c r="BC41" s="8">
        <v>1</v>
      </c>
      <c r="BD41" s="8">
        <v>0</v>
      </c>
      <c r="BE41" s="8">
        <v>0</v>
      </c>
      <c r="BF41" s="4">
        <f t="shared" ref="BF41" si="55">AVERAGE(BA41:BE41)</f>
        <v>0.2</v>
      </c>
      <c r="BG41" s="4">
        <f>STDEV(BA41:BE41)</f>
        <v>0.44721359549995793</v>
      </c>
    </row>
    <row r="42" spans="1:64" x14ac:dyDescent="0.35">
      <c r="B42" s="22">
        <v>3</v>
      </c>
      <c r="D42" s="9" t="s">
        <v>27</v>
      </c>
      <c r="E42" s="9" t="s">
        <v>27</v>
      </c>
      <c r="F42" s="9" t="s">
        <v>27</v>
      </c>
      <c r="G42" s="9" t="s">
        <v>27</v>
      </c>
      <c r="H42" s="9" t="s">
        <v>27</v>
      </c>
      <c r="I42" s="4" t="e">
        <f>AVERAGE(D42:H42)</f>
        <v>#DIV/0!</v>
      </c>
      <c r="J42" s="4" t="e">
        <f>STDEV(D42:H42)</f>
        <v>#DIV/0!</v>
      </c>
      <c r="K42" s="9" t="s">
        <v>27</v>
      </c>
      <c r="L42" s="9" t="s">
        <v>27</v>
      </c>
      <c r="M42" s="9" t="s">
        <v>27</v>
      </c>
      <c r="N42" s="9" t="s">
        <v>27</v>
      </c>
      <c r="O42" s="9" t="s">
        <v>27</v>
      </c>
      <c r="P42" s="4" t="e">
        <f>AVERAGE(K42:O42)</f>
        <v>#DIV/0!</v>
      </c>
      <c r="Q42" s="4" t="e">
        <f>STDEV(K42:O42)</f>
        <v>#DIV/0!</v>
      </c>
      <c r="R42" s="9" t="s">
        <v>27</v>
      </c>
      <c r="S42" s="9" t="s">
        <v>27</v>
      </c>
      <c r="T42" s="9" t="s">
        <v>27</v>
      </c>
      <c r="U42" s="9" t="s">
        <v>27</v>
      </c>
      <c r="V42" s="9" t="s">
        <v>27</v>
      </c>
      <c r="W42" s="4" t="e">
        <f>AVERAGE(R42:V42)</f>
        <v>#DIV/0!</v>
      </c>
      <c r="X42" s="4" t="e">
        <f>STDEV(R42:V42)</f>
        <v>#DIV/0!</v>
      </c>
      <c r="Y42" s="9" t="s">
        <v>27</v>
      </c>
      <c r="Z42" s="9" t="s">
        <v>27</v>
      </c>
      <c r="AA42" s="9" t="s">
        <v>27</v>
      </c>
      <c r="AB42" s="9" t="s">
        <v>27</v>
      </c>
      <c r="AC42" s="9" t="s">
        <v>27</v>
      </c>
      <c r="AD42" s="4" t="e">
        <f>AVERAGE(Y42:AC42)</f>
        <v>#DIV/0!</v>
      </c>
      <c r="AE42" s="4" t="e">
        <f>STDEV(Y42:AC42)</f>
        <v>#DIV/0!</v>
      </c>
      <c r="AF42" s="28" t="s">
        <v>27</v>
      </c>
      <c r="AG42" s="9" t="s">
        <v>27</v>
      </c>
      <c r="AH42" s="9" t="s">
        <v>27</v>
      </c>
      <c r="AI42" s="9" t="s">
        <v>27</v>
      </c>
      <c r="AJ42" s="9" t="s">
        <v>27</v>
      </c>
      <c r="AK42" s="4" t="e">
        <f>AVERAGE(AF42:AJ42)</f>
        <v>#DIV/0!</v>
      </c>
      <c r="AL42" s="4" t="e">
        <f>STDEV(AF42:AJ42)</f>
        <v>#DIV/0!</v>
      </c>
      <c r="AM42" s="9">
        <v>82</v>
      </c>
      <c r="AN42" s="9">
        <v>70</v>
      </c>
      <c r="AO42" s="9">
        <v>56</v>
      </c>
      <c r="AP42" s="9">
        <v>69</v>
      </c>
      <c r="AQ42" s="9">
        <v>58</v>
      </c>
      <c r="AR42" s="4">
        <f>AVERAGE(AM42:AQ42)</f>
        <v>67</v>
      </c>
      <c r="AS42" s="4">
        <f>STDEV(AM42:AQ42)</f>
        <v>10.488088481701515</v>
      </c>
      <c r="AT42" s="9">
        <v>5</v>
      </c>
      <c r="AU42" s="9">
        <v>6</v>
      </c>
      <c r="AV42" s="9">
        <v>12</v>
      </c>
      <c r="AW42" s="9">
        <v>7</v>
      </c>
      <c r="AX42" s="9">
        <v>8</v>
      </c>
      <c r="AY42" s="4">
        <f>AVERAGE(AT42:AX42)</f>
        <v>7.6</v>
      </c>
      <c r="AZ42" s="4">
        <f>STDEV(AT42:AX42)</f>
        <v>2.7018512172212588</v>
      </c>
      <c r="BA42" s="9">
        <v>2</v>
      </c>
      <c r="BB42" s="9">
        <v>1</v>
      </c>
      <c r="BC42" s="9">
        <v>1</v>
      </c>
      <c r="BD42" s="9">
        <v>1</v>
      </c>
      <c r="BE42" s="9">
        <v>1</v>
      </c>
      <c r="BF42" s="4">
        <f>AVERAGE(BA42:BE42)</f>
        <v>1.2</v>
      </c>
      <c r="BG42" s="4">
        <f>STDEV(BA42:BE42)</f>
        <v>0.44721359549995787</v>
      </c>
    </row>
    <row r="43" spans="1:64" x14ac:dyDescent="0.35">
      <c r="A43" s="5" t="s">
        <v>16</v>
      </c>
      <c r="B43" s="22"/>
      <c r="D43" s="9"/>
      <c r="E43" s="9"/>
      <c r="F43" s="9"/>
      <c r="G43" s="9"/>
      <c r="H43" s="9"/>
      <c r="I43" s="10" t="e">
        <f>AVERAGE(I40:I42)</f>
        <v>#DIV/0!</v>
      </c>
      <c r="J43" s="10"/>
      <c r="K43" s="9"/>
      <c r="L43" s="9"/>
      <c r="M43" s="9"/>
      <c r="N43" s="9"/>
      <c r="O43" s="9"/>
      <c r="P43" s="10" t="e">
        <f>AVERAGE(P40:P42)</f>
        <v>#DIV/0!</v>
      </c>
      <c r="Q43" s="10"/>
      <c r="R43" s="9"/>
      <c r="S43" s="9"/>
      <c r="T43" s="9"/>
      <c r="U43" s="9"/>
      <c r="V43" s="9"/>
      <c r="W43" s="10" t="e">
        <f>AVERAGE(W40:W42)</f>
        <v>#DIV/0!</v>
      </c>
      <c r="X43" s="10"/>
      <c r="Y43" s="9"/>
      <c r="Z43" s="9"/>
      <c r="AA43" s="9"/>
      <c r="AB43" s="9"/>
      <c r="AC43" s="9"/>
      <c r="AD43" s="10" t="e">
        <f>AVERAGE(AD40:AD42)</f>
        <v>#DIV/0!</v>
      </c>
      <c r="AE43" s="10"/>
      <c r="AG43" s="9"/>
      <c r="AH43" s="9"/>
      <c r="AI43" s="9"/>
      <c r="AJ43" s="9"/>
      <c r="AK43" s="10" t="e">
        <f>AVERAGE(AK40:AK42)</f>
        <v>#DIV/0!</v>
      </c>
      <c r="AL43" s="10"/>
      <c r="AM43" s="9"/>
      <c r="AN43" s="9"/>
      <c r="AO43" s="9"/>
      <c r="AP43" s="9"/>
      <c r="AQ43" s="9"/>
      <c r="AR43" s="10">
        <f>AVERAGE(AR40:AR42)</f>
        <v>64.399999999999991</v>
      </c>
      <c r="AS43" s="10"/>
      <c r="AT43" s="9"/>
      <c r="AU43" s="9"/>
      <c r="AV43" s="9"/>
      <c r="AW43" s="9"/>
      <c r="AX43" s="9"/>
      <c r="AY43" s="10">
        <f>AVERAGE(AY40:AY42)</f>
        <v>9.1333333333333329</v>
      </c>
      <c r="AZ43" s="10"/>
      <c r="BA43" s="9"/>
      <c r="BB43" s="9"/>
      <c r="BC43" s="9"/>
      <c r="BD43" s="9"/>
      <c r="BE43" s="9"/>
      <c r="BF43" s="10">
        <f>AVERAGE(BF40:BF42)</f>
        <v>1.1333333333333335</v>
      </c>
      <c r="BG43" s="10"/>
    </row>
    <row r="44" spans="1:64" x14ac:dyDescent="0.35">
      <c r="A44" s="5" t="s">
        <v>17</v>
      </c>
      <c r="B44" s="22"/>
      <c r="D44" s="9"/>
      <c r="E44" s="9"/>
      <c r="F44" s="9"/>
      <c r="G44" s="9"/>
      <c r="H44" s="9"/>
      <c r="I44" s="10" t="e">
        <f>SUM(J40:J42)</f>
        <v>#DIV/0!</v>
      </c>
      <c r="J44" s="10"/>
      <c r="K44" s="9"/>
      <c r="L44" s="9"/>
      <c r="M44" s="9"/>
      <c r="N44" s="9"/>
      <c r="O44" s="9"/>
      <c r="P44" s="10" t="e">
        <f>SUM(Q40:Q42)</f>
        <v>#DIV/0!</v>
      </c>
      <c r="Q44" s="10"/>
      <c r="R44" s="9"/>
      <c r="S44" s="9"/>
      <c r="T44" s="9"/>
      <c r="U44" s="9"/>
      <c r="V44" s="9"/>
      <c r="W44" s="10" t="e">
        <f>SUM(X40:X42)</f>
        <v>#DIV/0!</v>
      </c>
      <c r="X44" s="10"/>
      <c r="Y44" s="9"/>
      <c r="Z44" s="9"/>
      <c r="AA44" s="9"/>
      <c r="AB44" s="9"/>
      <c r="AC44" s="9"/>
      <c r="AD44" s="10" t="e">
        <f>SUM(AE40:AE42)</f>
        <v>#DIV/0!</v>
      </c>
      <c r="AE44" s="10"/>
      <c r="AG44" s="9"/>
      <c r="AH44" s="9"/>
      <c r="AI44" s="9"/>
      <c r="AJ44" s="9"/>
      <c r="AK44" s="10" t="e">
        <f>SUM(AL40:AL42)</f>
        <v>#DIV/0!</v>
      </c>
      <c r="AL44" s="10"/>
      <c r="AM44" s="9"/>
      <c r="AN44" s="9"/>
      <c r="AO44" s="9"/>
      <c r="AP44" s="9"/>
      <c r="AQ44" s="9"/>
      <c r="AR44" s="10">
        <f>SUM(AS40:AS42)</f>
        <v>26.201795256179171</v>
      </c>
      <c r="AS44" s="10"/>
      <c r="AT44" s="9"/>
      <c r="AU44" s="9"/>
      <c r="AV44" s="9"/>
      <c r="AW44" s="9"/>
      <c r="AX44" s="9"/>
      <c r="AY44" s="10">
        <f>SUM(AZ40:AZ42)</f>
        <v>8.210608160017566</v>
      </c>
      <c r="AZ44" s="10"/>
      <c r="BA44" s="9"/>
      <c r="BB44" s="9"/>
      <c r="BC44" s="9"/>
      <c r="BD44" s="9"/>
      <c r="BE44" s="9"/>
      <c r="BF44" s="10">
        <f>SUM(BG40:BG42)</f>
        <v>2.4755660210841057</v>
      </c>
      <c r="BG44" s="10"/>
    </row>
    <row r="45" spans="1:64" x14ac:dyDescent="0.35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9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</row>
    <row r="46" spans="1:64" x14ac:dyDescent="0.35">
      <c r="J46"/>
      <c r="Q46"/>
      <c r="X46"/>
      <c r="AE46"/>
      <c r="AL46"/>
      <c r="AS46"/>
      <c r="AZ46"/>
      <c r="BG46"/>
    </row>
    <row r="47" spans="1:64" x14ac:dyDescent="0.35">
      <c r="A47" s="8" t="s">
        <v>47</v>
      </c>
      <c r="B47" s="1">
        <v>43143</v>
      </c>
      <c r="C47" s="8"/>
      <c r="D47" s="8"/>
      <c r="E47" s="8"/>
      <c r="F47" s="8"/>
      <c r="G47" s="8"/>
      <c r="H47" s="8"/>
      <c r="I47" s="8"/>
      <c r="K47" s="8"/>
      <c r="L47" s="8"/>
      <c r="M47" s="8"/>
      <c r="N47" s="8"/>
      <c r="O47" s="8"/>
      <c r="P47" s="8"/>
      <c r="R47" s="8"/>
      <c r="S47" s="8"/>
      <c r="T47" s="8"/>
      <c r="U47" s="8"/>
      <c r="V47" s="8"/>
      <c r="W47" s="8"/>
      <c r="Y47" s="8"/>
      <c r="Z47" s="8"/>
      <c r="AA47" s="8"/>
      <c r="AB47" s="8"/>
      <c r="AC47" s="8"/>
      <c r="AD47" s="8"/>
      <c r="AG47" s="8"/>
      <c r="AH47" s="8"/>
      <c r="AI47" s="8"/>
      <c r="AJ47" s="8"/>
      <c r="AK47" s="8"/>
      <c r="AM47" s="8"/>
      <c r="AN47" s="8"/>
      <c r="AO47" s="8"/>
      <c r="AP47" s="8"/>
      <c r="AQ47" s="8"/>
      <c r="AR47" s="8"/>
      <c r="AT47" s="8"/>
      <c r="AU47" s="8"/>
      <c r="AV47" s="8"/>
      <c r="AW47" s="8"/>
      <c r="AX47" s="8"/>
      <c r="AY47" s="8"/>
      <c r="BA47" s="8"/>
      <c r="BB47" s="8"/>
      <c r="BC47" s="8"/>
      <c r="BD47" s="8"/>
      <c r="BE47" s="8"/>
      <c r="BF47" s="8"/>
    </row>
    <row r="48" spans="1:64" x14ac:dyDescent="0.35">
      <c r="A48" s="8" t="s">
        <v>12</v>
      </c>
      <c r="B48" s="8" t="s">
        <v>11</v>
      </c>
      <c r="C48" s="8"/>
      <c r="D48" s="8" t="s">
        <v>39</v>
      </c>
      <c r="E48" s="8"/>
      <c r="F48" s="8"/>
      <c r="G48" s="8"/>
      <c r="H48" s="8"/>
      <c r="I48" s="2" t="s">
        <v>15</v>
      </c>
      <c r="J48" s="2" t="s">
        <v>26</v>
      </c>
      <c r="K48" s="8" t="s">
        <v>30</v>
      </c>
      <c r="L48" s="8"/>
      <c r="M48" s="8"/>
      <c r="N48" s="8"/>
      <c r="O48" s="8"/>
      <c r="P48" s="2" t="s">
        <v>15</v>
      </c>
      <c r="Q48" s="2" t="s">
        <v>26</v>
      </c>
      <c r="R48" s="8" t="s">
        <v>29</v>
      </c>
      <c r="S48" s="8"/>
      <c r="T48" s="8"/>
      <c r="U48" s="8"/>
      <c r="V48" s="8"/>
      <c r="W48" s="2" t="s">
        <v>15</v>
      </c>
      <c r="X48" s="2" t="s">
        <v>26</v>
      </c>
      <c r="Y48" s="8" t="s">
        <v>31</v>
      </c>
      <c r="Z48" s="8"/>
      <c r="AA48" s="8"/>
      <c r="AB48" s="8"/>
      <c r="AC48" s="8"/>
      <c r="AD48" s="2" t="s">
        <v>15</v>
      </c>
      <c r="AE48" s="2" t="s">
        <v>26</v>
      </c>
      <c r="AF48" s="28" t="s">
        <v>32</v>
      </c>
      <c r="AG48" s="8"/>
      <c r="AH48" s="8"/>
      <c r="AI48" s="8"/>
      <c r="AJ48" s="8"/>
      <c r="AK48" s="2" t="s">
        <v>15</v>
      </c>
      <c r="AL48" s="2" t="s">
        <v>26</v>
      </c>
      <c r="AM48" s="20" t="s">
        <v>33</v>
      </c>
      <c r="AN48" s="8"/>
      <c r="AO48" s="8"/>
      <c r="AP48" s="8"/>
      <c r="AQ48" s="8"/>
      <c r="AR48" s="2" t="s">
        <v>15</v>
      </c>
      <c r="AS48" s="2" t="s">
        <v>26</v>
      </c>
      <c r="AT48" s="20" t="s">
        <v>34</v>
      </c>
      <c r="AU48" s="8"/>
      <c r="AV48" s="8"/>
      <c r="AW48" s="8"/>
      <c r="AX48" s="8"/>
      <c r="AY48" s="2" t="s">
        <v>15</v>
      </c>
      <c r="AZ48" s="2" t="s">
        <v>26</v>
      </c>
      <c r="BA48" s="20" t="s">
        <v>35</v>
      </c>
      <c r="BB48" s="8"/>
      <c r="BC48" s="8"/>
      <c r="BD48" s="8"/>
      <c r="BE48" s="8"/>
      <c r="BF48" s="2" t="s">
        <v>15</v>
      </c>
      <c r="BG48" s="2" t="s">
        <v>26</v>
      </c>
    </row>
    <row r="49" spans="1:60" x14ac:dyDescent="0.35">
      <c r="A49" s="8" t="s">
        <v>13</v>
      </c>
      <c r="B49" s="8">
        <v>1</v>
      </c>
      <c r="C49" s="8"/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2">
        <f>AVERAGE(D49:H49)</f>
        <v>0</v>
      </c>
      <c r="J49" s="2">
        <f>STDEV(D49:H49)</f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2">
        <f>AVERAGE(K49:O49)</f>
        <v>0</v>
      </c>
      <c r="Q49" s="2">
        <f>STDEV(K49:O49)</f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2">
        <f>AVERAGE(R49:V49)</f>
        <v>0</v>
      </c>
      <c r="X49" s="2">
        <f>STDEV(R49:V49)</f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2">
        <f>AVERAGE(Y49:AC49)</f>
        <v>0</v>
      </c>
      <c r="AE49" s="2">
        <f>STDEV(Y49:AC49)</f>
        <v>0</v>
      </c>
      <c r="AF49" s="28">
        <v>0</v>
      </c>
      <c r="AG49" s="8">
        <v>0</v>
      </c>
      <c r="AH49" s="8">
        <v>0</v>
      </c>
      <c r="AI49" s="8">
        <v>0</v>
      </c>
      <c r="AJ49" s="8">
        <v>0</v>
      </c>
      <c r="AK49" s="2">
        <f>AVERAGE(AF49:AJ49)</f>
        <v>0</v>
      </c>
      <c r="AL49" s="2">
        <f>STDEV(AF49:AJ49)</f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2">
        <f>AVERAGE(AM49:AQ49)</f>
        <v>0</v>
      </c>
      <c r="AS49" s="2">
        <f>STDEV(AM49:AQ49)</f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2">
        <f>AVERAGE(AT49:AX49)</f>
        <v>0</v>
      </c>
      <c r="AZ49" s="2">
        <f>STDEV(AT49:AX49)</f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2">
        <f>AVERAGE(BA49:BE49)</f>
        <v>0</v>
      </c>
      <c r="BG49" s="2">
        <f>STDEV(BA49:BE49)</f>
        <v>0</v>
      </c>
    </row>
    <row r="50" spans="1:60" x14ac:dyDescent="0.35">
      <c r="A50" s="8"/>
      <c r="B50" s="8">
        <v>2</v>
      </c>
      <c r="C50" s="8"/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">
        <f t="shared" ref="I50" si="56">AVERAGE(D50:H50)</f>
        <v>0</v>
      </c>
      <c r="J50" s="2">
        <f>STDEV(D50:H50)</f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2">
        <f t="shared" ref="P50" si="57">AVERAGE(K50:O50)</f>
        <v>0</v>
      </c>
      <c r="Q50" s="2">
        <f>STDEV(K50:O50)</f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2">
        <f t="shared" ref="W50" si="58">AVERAGE(R50:V50)</f>
        <v>0</v>
      </c>
      <c r="X50" s="2">
        <f>STDEV(R50:V50)</f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2">
        <f t="shared" ref="AD50" si="59">AVERAGE(Y50:AC50)</f>
        <v>0</v>
      </c>
      <c r="AE50" s="2">
        <f>STDEV(Y50:AC50)</f>
        <v>0</v>
      </c>
      <c r="AF50" s="28">
        <v>0</v>
      </c>
      <c r="AG50" s="8">
        <v>0</v>
      </c>
      <c r="AH50" s="8">
        <v>0</v>
      </c>
      <c r="AI50" s="8">
        <v>0</v>
      </c>
      <c r="AJ50" s="8">
        <v>0</v>
      </c>
      <c r="AK50" s="2">
        <f t="shared" ref="AK50" si="60">AVERAGE(AF50:AJ50)</f>
        <v>0</v>
      </c>
      <c r="AL50" s="2">
        <f>STDEV(AF50:AJ50)</f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2">
        <f t="shared" ref="AR50" si="61">AVERAGE(AM50:AQ50)</f>
        <v>0</v>
      </c>
      <c r="AS50" s="2">
        <f>STDEV(AM50:AQ50)</f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2">
        <f t="shared" ref="AY50" si="62">AVERAGE(AT50:AX50)</f>
        <v>0</v>
      </c>
      <c r="AZ50" s="2">
        <f>STDEV(AT50:AX50)</f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2">
        <f t="shared" ref="BF50" si="63">AVERAGE(BA50:BE50)</f>
        <v>0</v>
      </c>
      <c r="BG50" s="2">
        <f>STDEV(BA50:BE50)</f>
        <v>0</v>
      </c>
    </row>
    <row r="51" spans="1:60" x14ac:dyDescent="0.35">
      <c r="A51" s="8"/>
      <c r="B51" s="8">
        <v>3</v>
      </c>
      <c r="C51" s="8"/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4">
        <f>AVERAGE(D51:H51)</f>
        <v>0</v>
      </c>
      <c r="J51" s="4">
        <f>STDEV(D51:H51)</f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4">
        <f>AVERAGE(K51:O51)</f>
        <v>0</v>
      </c>
      <c r="Q51" s="4">
        <f>STDEV(K51:O51)</f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4">
        <f>AVERAGE(R51:V51)</f>
        <v>0</v>
      </c>
      <c r="X51" s="4">
        <f>STDEV(R51:V51)</f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4">
        <f>AVERAGE(Y51:AC51)</f>
        <v>0</v>
      </c>
      <c r="AE51" s="4">
        <f>STDEV(Y51:AC51)</f>
        <v>0</v>
      </c>
      <c r="AF51" s="28">
        <v>0</v>
      </c>
      <c r="AG51" s="9">
        <v>0</v>
      </c>
      <c r="AH51" s="9">
        <v>0</v>
      </c>
      <c r="AI51" s="9">
        <v>0</v>
      </c>
      <c r="AJ51" s="9">
        <v>0</v>
      </c>
      <c r="AK51" s="4">
        <f>AVERAGE(AF51:AJ51)</f>
        <v>0</v>
      </c>
      <c r="AL51" s="4">
        <f>STDEV(AF51:AJ51)</f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4">
        <f>AVERAGE(AM51:AQ51)</f>
        <v>0</v>
      </c>
      <c r="AS51" s="4">
        <f>STDEV(AM51:AQ51)</f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4">
        <f>AVERAGE(AT51:AX51)</f>
        <v>0</v>
      </c>
      <c r="AZ51" s="4">
        <f>STDEV(AT51:AX51)</f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4">
        <f>AVERAGE(BA51:BE51)</f>
        <v>0</v>
      </c>
      <c r="BG51" s="4">
        <f>STDEV(BA51:BE51)</f>
        <v>0</v>
      </c>
    </row>
    <row r="52" spans="1:60" s="8" customFormat="1" x14ac:dyDescent="0.35">
      <c r="D52" s="9"/>
      <c r="E52" s="9"/>
      <c r="F52" s="9"/>
      <c r="G52" s="9"/>
      <c r="H52" s="9"/>
      <c r="I52" s="10">
        <f>AVERAGE(I49:I51)</f>
        <v>0</v>
      </c>
      <c r="J52" s="10"/>
      <c r="K52" s="9"/>
      <c r="L52" s="9"/>
      <c r="M52" s="9"/>
      <c r="N52" s="9"/>
      <c r="O52" s="9"/>
      <c r="P52" s="10">
        <f>AVERAGE(P49:P51)</f>
        <v>0</v>
      </c>
      <c r="Q52" s="10"/>
      <c r="R52" s="9"/>
      <c r="S52" s="9"/>
      <c r="T52" s="9"/>
      <c r="U52" s="9"/>
      <c r="V52" s="9"/>
      <c r="W52" s="10">
        <f>AVERAGE(W49:W51)</f>
        <v>0</v>
      </c>
      <c r="X52" s="10"/>
      <c r="Y52" s="9"/>
      <c r="Z52" s="9"/>
      <c r="AA52" s="9"/>
      <c r="AB52" s="9"/>
      <c r="AC52" s="9"/>
      <c r="AD52" s="10">
        <f>AVERAGE(AD49:AD51)</f>
        <v>0</v>
      </c>
      <c r="AE52" s="10"/>
      <c r="AF52" s="28"/>
      <c r="AG52" s="9"/>
      <c r="AH52" s="9"/>
      <c r="AI52" s="9"/>
      <c r="AJ52" s="9"/>
      <c r="AK52" s="10">
        <f>AVERAGE(AK49:AK51)</f>
        <v>0</v>
      </c>
      <c r="AL52" s="10"/>
      <c r="AM52" s="9"/>
      <c r="AN52" s="9"/>
      <c r="AO52" s="9"/>
      <c r="AP52" s="9"/>
      <c r="AQ52" s="9"/>
      <c r="AR52" s="10">
        <f>AVERAGE(AR49:AR51)</f>
        <v>0</v>
      </c>
      <c r="AS52" s="10"/>
      <c r="AT52" s="9"/>
      <c r="AU52" s="9"/>
      <c r="AV52" s="9"/>
      <c r="AW52" s="9"/>
      <c r="AX52" s="9"/>
      <c r="AY52" s="10">
        <f>AVERAGE(AY49:AY51)</f>
        <v>0</v>
      </c>
      <c r="AZ52" s="10"/>
      <c r="BA52" s="9"/>
      <c r="BB52" s="9"/>
      <c r="BC52" s="9"/>
      <c r="BD52" s="9"/>
      <c r="BE52" s="9"/>
      <c r="BF52" s="10">
        <f>AVERAGE(BF49:BF51)</f>
        <v>0</v>
      </c>
      <c r="BG52" s="10"/>
    </row>
    <row r="53" spans="1:60" s="8" customFormat="1" x14ac:dyDescent="0.35">
      <c r="D53" s="9"/>
      <c r="E53" s="9"/>
      <c r="F53" s="9"/>
      <c r="G53" s="9"/>
      <c r="H53" s="9"/>
      <c r="I53" s="10">
        <f>SUM(J49:J51)</f>
        <v>0</v>
      </c>
      <c r="J53" s="10"/>
      <c r="K53" s="9"/>
      <c r="L53" s="9"/>
      <c r="M53" s="9"/>
      <c r="N53" s="9"/>
      <c r="O53" s="9"/>
      <c r="P53" s="10">
        <f>SUM(Q49:Q51)</f>
        <v>0</v>
      </c>
      <c r="Q53" s="10"/>
      <c r="R53" s="9"/>
      <c r="S53" s="9"/>
      <c r="T53" s="9"/>
      <c r="U53" s="9"/>
      <c r="V53" s="9"/>
      <c r="W53" s="10">
        <f>SUM(X49:X51)</f>
        <v>0</v>
      </c>
      <c r="X53" s="10"/>
      <c r="Y53" s="9"/>
      <c r="Z53" s="9"/>
      <c r="AA53" s="9"/>
      <c r="AB53" s="9"/>
      <c r="AC53" s="9"/>
      <c r="AD53" s="10">
        <f>SUM(AE49:AE51)</f>
        <v>0</v>
      </c>
      <c r="AE53" s="10"/>
      <c r="AF53" s="28"/>
      <c r="AG53" s="9"/>
      <c r="AH53" s="9"/>
      <c r="AI53" s="9"/>
      <c r="AJ53" s="9"/>
      <c r="AK53" s="10">
        <f>SUM(AL49:AL51)</f>
        <v>0</v>
      </c>
      <c r="AL53" s="10"/>
      <c r="AM53" s="9"/>
      <c r="AN53" s="9"/>
      <c r="AO53" s="9"/>
      <c r="AP53" s="9"/>
      <c r="AQ53" s="9"/>
      <c r="AR53" s="10">
        <f>SUM(AS49:AS51)</f>
        <v>0</v>
      </c>
      <c r="AS53" s="10"/>
      <c r="AT53" s="9"/>
      <c r="AU53" s="9"/>
      <c r="AV53" s="9"/>
      <c r="AW53" s="9"/>
      <c r="AX53" s="9"/>
      <c r="AY53" s="10">
        <f>SUM(AZ49:AZ51)</f>
        <v>0</v>
      </c>
      <c r="AZ53" s="10"/>
      <c r="BA53" s="9"/>
      <c r="BB53" s="9"/>
      <c r="BC53" s="9"/>
      <c r="BD53" s="9"/>
      <c r="BE53" s="9"/>
      <c r="BF53" s="10">
        <f>SUM(BG49:BG51)</f>
        <v>0</v>
      </c>
      <c r="BG53" s="10"/>
    </row>
    <row r="54" spans="1:60" s="8" customFormat="1" x14ac:dyDescent="0.35">
      <c r="A54" s="8" t="s">
        <v>41</v>
      </c>
      <c r="B54" s="8">
        <v>1</v>
      </c>
      <c r="D54" s="9" t="s">
        <v>27</v>
      </c>
      <c r="E54" s="9" t="s">
        <v>27</v>
      </c>
      <c r="F54" s="9" t="s">
        <v>27</v>
      </c>
      <c r="G54" s="9" t="s">
        <v>27</v>
      </c>
      <c r="H54" s="9" t="s">
        <v>27</v>
      </c>
      <c r="I54" s="4" t="e">
        <f>AVERAGE(D54:H54)</f>
        <v>#DIV/0!</v>
      </c>
      <c r="J54" s="4" t="e">
        <f>STDEV(D54:H54)</f>
        <v>#DIV/0!</v>
      </c>
      <c r="K54" s="9" t="s">
        <v>27</v>
      </c>
      <c r="L54" s="9" t="s">
        <v>27</v>
      </c>
      <c r="M54" s="9" t="s">
        <v>27</v>
      </c>
      <c r="N54" s="9" t="s">
        <v>27</v>
      </c>
      <c r="O54" s="9" t="s">
        <v>27</v>
      </c>
      <c r="P54" s="4" t="e">
        <f>AVERAGE(K54:O54)</f>
        <v>#DIV/0!</v>
      </c>
      <c r="Q54" s="4" t="e">
        <f>STDEV(K54:O54)</f>
        <v>#DIV/0!</v>
      </c>
      <c r="R54" s="9" t="s">
        <v>27</v>
      </c>
      <c r="S54" s="9" t="s">
        <v>27</v>
      </c>
      <c r="T54" s="9" t="s">
        <v>27</v>
      </c>
      <c r="U54" s="9" t="s">
        <v>27</v>
      </c>
      <c r="V54" s="9" t="s">
        <v>27</v>
      </c>
      <c r="W54" s="4" t="e">
        <f>AVERAGE(R54:V54)</f>
        <v>#DIV/0!</v>
      </c>
      <c r="X54" s="4" t="e">
        <f>STDEV(R54:V54)</f>
        <v>#DIV/0!</v>
      </c>
      <c r="Y54" s="9" t="s">
        <v>27</v>
      </c>
      <c r="Z54" s="9" t="s">
        <v>27</v>
      </c>
      <c r="AA54" s="9" t="s">
        <v>27</v>
      </c>
      <c r="AB54" s="9" t="s">
        <v>27</v>
      </c>
      <c r="AC54" s="9" t="s">
        <v>27</v>
      </c>
      <c r="AD54" s="4" t="e">
        <f>AVERAGE(Y54:AC54)</f>
        <v>#DIV/0!</v>
      </c>
      <c r="AE54" s="4" t="e">
        <f>STDEV(Y54:AC54)</f>
        <v>#DIV/0!</v>
      </c>
      <c r="AF54" s="28" t="s">
        <v>27</v>
      </c>
      <c r="AG54" s="9" t="s">
        <v>27</v>
      </c>
      <c r="AH54" s="9" t="s">
        <v>27</v>
      </c>
      <c r="AI54" s="9" t="s">
        <v>27</v>
      </c>
      <c r="AJ54" s="9" t="s">
        <v>27</v>
      </c>
      <c r="AK54" s="4" t="e">
        <f>AVERAGE(AF54:AJ54)</f>
        <v>#DIV/0!</v>
      </c>
      <c r="AL54" s="4" t="e">
        <f>STDEV(AF54:AJ54)</f>
        <v>#DIV/0!</v>
      </c>
      <c r="AM54" s="8" t="s">
        <v>27</v>
      </c>
      <c r="AN54" s="8" t="s">
        <v>27</v>
      </c>
      <c r="AO54" s="8" t="s">
        <v>27</v>
      </c>
      <c r="AP54" s="8" t="s">
        <v>27</v>
      </c>
      <c r="AQ54" s="8" t="s">
        <v>27</v>
      </c>
      <c r="AR54" s="4" t="e">
        <f>AVERAGE(AM54:AQ54)</f>
        <v>#DIV/0!</v>
      </c>
      <c r="AS54" s="4" t="e">
        <f>STDEV(AM54:AQ54)</f>
        <v>#DIV/0!</v>
      </c>
      <c r="AT54" s="8">
        <v>72</v>
      </c>
      <c r="AU54" s="8">
        <v>64</v>
      </c>
      <c r="AV54" s="8">
        <v>65</v>
      </c>
      <c r="AW54" s="8">
        <v>66</v>
      </c>
      <c r="AX54" s="8">
        <v>39</v>
      </c>
      <c r="AY54" s="4">
        <f>AVERAGE(AT54:AX54)</f>
        <v>61.2</v>
      </c>
      <c r="AZ54" s="4">
        <f>STDEV(AT54:AX54)</f>
        <v>12.794530081249558</v>
      </c>
      <c r="BA54" s="8">
        <v>18</v>
      </c>
      <c r="BB54" s="8">
        <v>15</v>
      </c>
      <c r="BC54" s="8">
        <v>16</v>
      </c>
      <c r="BD54" s="8">
        <v>16</v>
      </c>
      <c r="BE54" s="8">
        <v>10</v>
      </c>
      <c r="BF54" s="4">
        <f>AVERAGE(BA54:BE54)</f>
        <v>15</v>
      </c>
      <c r="BG54" s="4">
        <f>STDEV(BA54:BE54)</f>
        <v>3</v>
      </c>
    </row>
    <row r="55" spans="1:60" s="8" customFormat="1" x14ac:dyDescent="0.35">
      <c r="A55" s="8" t="s">
        <v>48</v>
      </c>
      <c r="B55" s="8">
        <v>2</v>
      </c>
      <c r="D55" s="9" t="s">
        <v>27</v>
      </c>
      <c r="E55" s="9" t="s">
        <v>27</v>
      </c>
      <c r="F55" s="9" t="s">
        <v>27</v>
      </c>
      <c r="G55" s="9" t="s">
        <v>27</v>
      </c>
      <c r="H55" s="9" t="s">
        <v>27</v>
      </c>
      <c r="I55" s="4" t="e">
        <f t="shared" ref="I55" si="64">AVERAGE(D55:H55)</f>
        <v>#DIV/0!</v>
      </c>
      <c r="J55" s="4" t="e">
        <f>STDEV(D55:H55)</f>
        <v>#DIV/0!</v>
      </c>
      <c r="K55" s="9" t="s">
        <v>27</v>
      </c>
      <c r="L55" s="9" t="s">
        <v>27</v>
      </c>
      <c r="M55" s="9" t="s">
        <v>27</v>
      </c>
      <c r="N55" s="9" t="s">
        <v>27</v>
      </c>
      <c r="O55" s="9" t="s">
        <v>27</v>
      </c>
      <c r="P55" s="4" t="e">
        <f t="shared" ref="P55" si="65">AVERAGE(K55:O55)</f>
        <v>#DIV/0!</v>
      </c>
      <c r="Q55" s="4" t="e">
        <f>STDEV(K55:O55)</f>
        <v>#DIV/0!</v>
      </c>
      <c r="R55" s="9" t="s">
        <v>27</v>
      </c>
      <c r="S55" s="9" t="s">
        <v>27</v>
      </c>
      <c r="T55" s="9" t="s">
        <v>27</v>
      </c>
      <c r="U55" s="9" t="s">
        <v>27</v>
      </c>
      <c r="V55" s="9" t="s">
        <v>27</v>
      </c>
      <c r="W55" s="4" t="e">
        <f t="shared" ref="W55" si="66">AVERAGE(R55:V55)</f>
        <v>#DIV/0!</v>
      </c>
      <c r="X55" s="4" t="e">
        <f>STDEV(R55:V55)</f>
        <v>#DIV/0!</v>
      </c>
      <c r="Y55" s="9" t="s">
        <v>27</v>
      </c>
      <c r="Z55" s="9" t="s">
        <v>27</v>
      </c>
      <c r="AA55" s="9" t="s">
        <v>27</v>
      </c>
      <c r="AB55" s="9" t="s">
        <v>27</v>
      </c>
      <c r="AC55" s="9" t="s">
        <v>27</v>
      </c>
      <c r="AD55" s="4" t="e">
        <f t="shared" ref="AD55" si="67">AVERAGE(Y55:AC55)</f>
        <v>#DIV/0!</v>
      </c>
      <c r="AE55" s="4" t="e">
        <f>STDEV(Y55:AC55)</f>
        <v>#DIV/0!</v>
      </c>
      <c r="AF55" s="28" t="s">
        <v>27</v>
      </c>
      <c r="AG55" s="9" t="s">
        <v>27</v>
      </c>
      <c r="AH55" s="9" t="s">
        <v>27</v>
      </c>
      <c r="AI55" s="9" t="s">
        <v>27</v>
      </c>
      <c r="AJ55" s="9" t="s">
        <v>27</v>
      </c>
      <c r="AK55" s="4" t="e">
        <f t="shared" ref="AK55" si="68">AVERAGE(AF55:AJ55)</f>
        <v>#DIV/0!</v>
      </c>
      <c r="AL55" s="4" t="e">
        <f>STDEV(AF55:AJ55)</f>
        <v>#DIV/0!</v>
      </c>
      <c r="AM55" s="8">
        <v>90</v>
      </c>
      <c r="AN55" s="8">
        <v>82</v>
      </c>
      <c r="AO55" s="8">
        <v>90</v>
      </c>
      <c r="AP55" s="8">
        <v>86</v>
      </c>
      <c r="AQ55" s="8">
        <v>88</v>
      </c>
      <c r="AR55" s="4">
        <f t="shared" ref="AR55" si="69">AVERAGE(AM55:AQ55)</f>
        <v>87.2</v>
      </c>
      <c r="AS55" s="4">
        <f>STDEV(AM55:AQ55)</f>
        <v>3.3466401061363023</v>
      </c>
      <c r="AT55" s="8">
        <v>13</v>
      </c>
      <c r="AU55" s="8">
        <v>21</v>
      </c>
      <c r="AV55" s="8">
        <v>19</v>
      </c>
      <c r="AW55" s="8">
        <v>9</v>
      </c>
      <c r="AX55" s="8">
        <v>11</v>
      </c>
      <c r="AY55" s="4">
        <f t="shared" ref="AY55" si="70">AVERAGE(AT55:AX55)</f>
        <v>14.6</v>
      </c>
      <c r="AZ55" s="4">
        <f>STDEV(AT55:AX55)</f>
        <v>5.1768716422179146</v>
      </c>
      <c r="BA55" s="8">
        <v>3</v>
      </c>
      <c r="BB55" s="8">
        <v>3</v>
      </c>
      <c r="BC55" s="9">
        <v>2</v>
      </c>
      <c r="BD55" s="8">
        <v>1</v>
      </c>
      <c r="BE55" s="8">
        <v>3</v>
      </c>
      <c r="BF55" s="4">
        <f t="shared" ref="BF55" si="71">AVERAGE(BA55:BE55)</f>
        <v>2.4</v>
      </c>
      <c r="BG55" s="4">
        <f>STDEV(BA55:BE55)</f>
        <v>0.89442719099991574</v>
      </c>
    </row>
    <row r="56" spans="1:60" s="8" customFormat="1" x14ac:dyDescent="0.35">
      <c r="B56" s="8">
        <v>3</v>
      </c>
      <c r="D56" s="9" t="s">
        <v>27</v>
      </c>
      <c r="E56" s="9" t="s">
        <v>27</v>
      </c>
      <c r="F56" s="9" t="s">
        <v>27</v>
      </c>
      <c r="G56" s="9" t="s">
        <v>27</v>
      </c>
      <c r="H56" s="9" t="s">
        <v>27</v>
      </c>
      <c r="I56" s="4" t="e">
        <f>AVERAGE(D56:H56)</f>
        <v>#DIV/0!</v>
      </c>
      <c r="J56" s="4" t="e">
        <f>STDEV(D56:H56)</f>
        <v>#DIV/0!</v>
      </c>
      <c r="K56" s="9" t="s">
        <v>27</v>
      </c>
      <c r="L56" s="9" t="s">
        <v>27</v>
      </c>
      <c r="M56" s="9" t="s">
        <v>27</v>
      </c>
      <c r="N56" s="9" t="s">
        <v>27</v>
      </c>
      <c r="O56" s="9" t="s">
        <v>27</v>
      </c>
      <c r="P56" s="4" t="e">
        <f>AVERAGE(K56:O56)</f>
        <v>#DIV/0!</v>
      </c>
      <c r="Q56" s="4" t="e">
        <f>STDEV(K56:O56)</f>
        <v>#DIV/0!</v>
      </c>
      <c r="R56" s="9" t="s">
        <v>27</v>
      </c>
      <c r="S56" s="9" t="s">
        <v>27</v>
      </c>
      <c r="T56" s="9" t="s">
        <v>27</v>
      </c>
      <c r="U56" s="9" t="s">
        <v>27</v>
      </c>
      <c r="V56" s="9" t="s">
        <v>27</v>
      </c>
      <c r="W56" s="4" t="e">
        <f>AVERAGE(R56:V56)</f>
        <v>#DIV/0!</v>
      </c>
      <c r="X56" s="4" t="e">
        <f>STDEV(R56:V56)</f>
        <v>#DIV/0!</v>
      </c>
      <c r="Y56" s="9" t="s">
        <v>27</v>
      </c>
      <c r="Z56" s="9" t="s">
        <v>27</v>
      </c>
      <c r="AA56" s="9" t="s">
        <v>27</v>
      </c>
      <c r="AB56" s="9" t="s">
        <v>27</v>
      </c>
      <c r="AC56" s="9" t="s">
        <v>27</v>
      </c>
      <c r="AD56" s="4" t="e">
        <f>AVERAGE(Y56:AC56)</f>
        <v>#DIV/0!</v>
      </c>
      <c r="AE56" s="4" t="e">
        <f>STDEV(Y56:AC56)</f>
        <v>#DIV/0!</v>
      </c>
      <c r="AF56" s="28" t="s">
        <v>27</v>
      </c>
      <c r="AG56" s="9" t="s">
        <v>27</v>
      </c>
      <c r="AH56" s="9" t="s">
        <v>27</v>
      </c>
      <c r="AI56" s="9" t="s">
        <v>27</v>
      </c>
      <c r="AJ56" s="9" t="s">
        <v>27</v>
      </c>
      <c r="AK56" s="4" t="e">
        <f>AVERAGE(AF56:AJ56)</f>
        <v>#DIV/0!</v>
      </c>
      <c r="AL56" s="4" t="e">
        <f>STDEV(AF56:AJ56)</f>
        <v>#DIV/0!</v>
      </c>
      <c r="AM56" s="9">
        <v>112</v>
      </c>
      <c r="AN56" s="9">
        <v>96</v>
      </c>
      <c r="AO56" s="9">
        <v>108</v>
      </c>
      <c r="AP56" s="9">
        <v>95</v>
      </c>
      <c r="AQ56" s="9">
        <v>99</v>
      </c>
      <c r="AR56" s="4">
        <f>AVERAGE(AM56:AQ56)</f>
        <v>102</v>
      </c>
      <c r="AS56" s="4">
        <f>STDEV(AM56:AQ56)</f>
        <v>7.5828754440515507</v>
      </c>
      <c r="AT56" s="9">
        <v>14</v>
      </c>
      <c r="AU56" s="9">
        <v>17</v>
      </c>
      <c r="AV56" s="9">
        <v>18</v>
      </c>
      <c r="AW56" s="9">
        <v>12</v>
      </c>
      <c r="AX56" s="9">
        <v>14</v>
      </c>
      <c r="AY56" s="4">
        <f>AVERAGE(AT56:AX56)</f>
        <v>15</v>
      </c>
      <c r="AZ56" s="4">
        <f>STDEV(AT56:AX56)</f>
        <v>2.4494897427831779</v>
      </c>
      <c r="BA56" s="9">
        <v>3</v>
      </c>
      <c r="BB56" s="9">
        <v>4</v>
      </c>
      <c r="BC56" s="9">
        <v>4</v>
      </c>
      <c r="BD56" s="9">
        <v>6</v>
      </c>
      <c r="BE56" s="9">
        <v>5</v>
      </c>
      <c r="BF56" s="4">
        <f>AVERAGE(BA56:BE56)</f>
        <v>4.4000000000000004</v>
      </c>
      <c r="BG56" s="4">
        <f>STDEV(BA56:BE56)</f>
        <v>1.1401754250991383</v>
      </c>
    </row>
    <row r="57" spans="1:60" x14ac:dyDescent="0.35">
      <c r="A57" s="5" t="s">
        <v>16</v>
      </c>
      <c r="B57" s="22"/>
      <c r="C57" s="8"/>
      <c r="D57" s="9"/>
      <c r="E57" s="9"/>
      <c r="F57" s="9"/>
      <c r="G57" s="9"/>
      <c r="H57" s="9"/>
      <c r="I57" s="10" t="e">
        <f>AVERAGE(I54:I56)</f>
        <v>#DIV/0!</v>
      </c>
      <c r="J57" s="10"/>
      <c r="K57" s="9"/>
      <c r="L57" s="9"/>
      <c r="M57" s="9"/>
      <c r="N57" s="9"/>
      <c r="O57" s="9"/>
      <c r="P57" s="10" t="e">
        <f>AVERAGE(P54:P56)</f>
        <v>#DIV/0!</v>
      </c>
      <c r="Q57" s="10"/>
      <c r="R57" s="9"/>
      <c r="S57" s="9"/>
      <c r="T57" s="9"/>
      <c r="U57" s="9"/>
      <c r="V57" s="9"/>
      <c r="W57" s="10" t="e">
        <f>AVERAGE(W54:W56)</f>
        <v>#DIV/0!</v>
      </c>
      <c r="X57" s="10"/>
      <c r="Y57" s="9"/>
      <c r="Z57" s="9"/>
      <c r="AA57" s="9"/>
      <c r="AB57" s="9"/>
      <c r="AC57" s="9"/>
      <c r="AD57" s="10" t="e">
        <f>AVERAGE(AD54:AD56)</f>
        <v>#DIV/0!</v>
      </c>
      <c r="AE57" s="10"/>
      <c r="AG57" s="9"/>
      <c r="AH57" s="9"/>
      <c r="AI57" s="9"/>
      <c r="AJ57" s="9"/>
      <c r="AK57" s="10" t="e">
        <f>AVERAGE(AK54:AK56)</f>
        <v>#DIV/0!</v>
      </c>
      <c r="AL57" s="10"/>
      <c r="AM57" s="9"/>
      <c r="AN57" s="9"/>
      <c r="AO57" s="9"/>
      <c r="AP57" s="9"/>
      <c r="AQ57" s="9"/>
      <c r="AR57" s="10" t="e">
        <f>AVERAGE(AR54:AR56)</f>
        <v>#DIV/0!</v>
      </c>
      <c r="AS57" s="10"/>
      <c r="AT57" s="9"/>
      <c r="AU57" s="9"/>
      <c r="AV57" s="9"/>
      <c r="AW57" s="9"/>
      <c r="AX57" s="9"/>
      <c r="AY57" s="10">
        <f>AVERAGE(AY54:AY56)</f>
        <v>30.266666666666666</v>
      </c>
      <c r="AZ57" s="10"/>
      <c r="BA57" s="9"/>
      <c r="BB57" s="9"/>
      <c r="BC57" s="9"/>
      <c r="BD57" s="9"/>
      <c r="BE57" s="9"/>
      <c r="BF57" s="10">
        <f>AVERAGE(BF54:BF56)</f>
        <v>7.2666666666666657</v>
      </c>
      <c r="BG57" s="10"/>
    </row>
    <row r="58" spans="1:60" x14ac:dyDescent="0.35">
      <c r="A58" s="5" t="s">
        <v>17</v>
      </c>
      <c r="B58" s="22"/>
      <c r="C58" s="8"/>
      <c r="D58" s="9"/>
      <c r="E58" s="9"/>
      <c r="F58" s="9"/>
      <c r="G58" s="9"/>
      <c r="H58" s="9"/>
      <c r="I58" s="10" t="e">
        <f>SUM(J54:J56)</f>
        <v>#DIV/0!</v>
      </c>
      <c r="J58" s="10"/>
      <c r="K58" s="9"/>
      <c r="L58" s="9"/>
      <c r="M58" s="9"/>
      <c r="N58" s="9"/>
      <c r="O58" s="9"/>
      <c r="P58" s="10" t="e">
        <f>SUM(Q54:Q56)</f>
        <v>#DIV/0!</v>
      </c>
      <c r="Q58" s="10"/>
      <c r="R58" s="9"/>
      <c r="S58" s="9"/>
      <c r="T58" s="9"/>
      <c r="U58" s="9"/>
      <c r="V58" s="9"/>
      <c r="W58" s="10" t="e">
        <f>SUM(X54:X56)</f>
        <v>#DIV/0!</v>
      </c>
      <c r="X58" s="10"/>
      <c r="Y58" s="9"/>
      <c r="Z58" s="9"/>
      <c r="AA58" s="9"/>
      <c r="AB58" s="9"/>
      <c r="AC58" s="9"/>
      <c r="AD58" s="10" t="e">
        <f>SUM(AE54:AE56)</f>
        <v>#DIV/0!</v>
      </c>
      <c r="AE58" s="10"/>
      <c r="AG58" s="9"/>
      <c r="AH58" s="9"/>
      <c r="AI58" s="9"/>
      <c r="AJ58" s="9"/>
      <c r="AK58" s="10" t="e">
        <f>SUM(AL54:AL56)</f>
        <v>#DIV/0!</v>
      </c>
      <c r="AL58" s="10"/>
      <c r="AM58" s="9"/>
      <c r="AN58" s="9"/>
      <c r="AO58" s="9"/>
      <c r="AP58" s="9"/>
      <c r="AQ58" s="9"/>
      <c r="AR58" s="10" t="e">
        <f>SUM(AS54:AS56)</f>
        <v>#DIV/0!</v>
      </c>
      <c r="AS58" s="10"/>
      <c r="AT58" s="9"/>
      <c r="AU58" s="9"/>
      <c r="AV58" s="9"/>
      <c r="AW58" s="9"/>
      <c r="AX58" s="9"/>
      <c r="AY58" s="10">
        <f>SUM(AZ54:AZ56)</f>
        <v>20.420891466250652</v>
      </c>
      <c r="AZ58" s="10"/>
      <c r="BA58" s="9"/>
      <c r="BB58" s="9"/>
      <c r="BC58" s="9"/>
      <c r="BD58" s="9"/>
      <c r="BE58" s="9"/>
      <c r="BF58" s="10">
        <f>SUM(BG54:BG56)</f>
        <v>5.034602616099054</v>
      </c>
      <c r="BG58" s="10"/>
      <c r="BH58" s="22"/>
    </row>
    <row r="59" spans="1:60" x14ac:dyDescent="0.35">
      <c r="A59" s="8" t="s">
        <v>48</v>
      </c>
      <c r="B59" s="22">
        <v>1</v>
      </c>
      <c r="C59" s="8"/>
      <c r="D59" s="8" t="s">
        <v>27</v>
      </c>
      <c r="E59" s="8" t="s">
        <v>27</v>
      </c>
      <c r="F59" s="8" t="s">
        <v>27</v>
      </c>
      <c r="G59" s="8" t="s">
        <v>27</v>
      </c>
      <c r="H59" s="8" t="s">
        <v>27</v>
      </c>
      <c r="I59" s="2" t="e">
        <f>AVERAGE(D59:H59)</f>
        <v>#DIV/0!</v>
      </c>
      <c r="J59" s="2" t="e">
        <f>STDEV(D59:H59)</f>
        <v>#DIV/0!</v>
      </c>
      <c r="K59" s="8" t="s">
        <v>27</v>
      </c>
      <c r="L59" s="8" t="s">
        <v>27</v>
      </c>
      <c r="M59" s="8" t="s">
        <v>27</v>
      </c>
      <c r="N59" s="8" t="s">
        <v>27</v>
      </c>
      <c r="O59" s="8" t="s">
        <v>27</v>
      </c>
      <c r="P59" s="2" t="e">
        <f>AVERAGE(K59:O59)</f>
        <v>#DIV/0!</v>
      </c>
      <c r="Q59" s="2" t="e">
        <f>STDEV(K59:O59)</f>
        <v>#DIV/0!</v>
      </c>
      <c r="R59" s="8" t="s">
        <v>27</v>
      </c>
      <c r="S59" s="8" t="s">
        <v>27</v>
      </c>
      <c r="T59" s="8" t="s">
        <v>27</v>
      </c>
      <c r="U59" s="8" t="s">
        <v>27</v>
      </c>
      <c r="V59" s="8" t="s">
        <v>27</v>
      </c>
      <c r="W59" s="2" t="e">
        <f>AVERAGE(R59:V59)</f>
        <v>#DIV/0!</v>
      </c>
      <c r="X59" s="2" t="e">
        <f>STDEV(R59:V59)</f>
        <v>#DIV/0!</v>
      </c>
      <c r="Y59" s="8">
        <v>120</v>
      </c>
      <c r="Z59" s="8">
        <v>119</v>
      </c>
      <c r="AA59" s="8">
        <v>99</v>
      </c>
      <c r="AB59" s="8">
        <v>117</v>
      </c>
      <c r="AC59" s="8">
        <v>106</v>
      </c>
      <c r="AD59" s="2">
        <f>AVERAGE(Y59:AC59)</f>
        <v>112.2</v>
      </c>
      <c r="AE59" s="2">
        <f>STDEV(Y59:AC59)</f>
        <v>9.2574294488264943</v>
      </c>
      <c r="AF59" s="28">
        <v>17</v>
      </c>
      <c r="AG59" s="8">
        <v>13</v>
      </c>
      <c r="AH59" s="8">
        <v>14</v>
      </c>
      <c r="AI59" s="8">
        <v>12</v>
      </c>
      <c r="AJ59" s="8">
        <v>16</v>
      </c>
      <c r="AK59" s="2">
        <f>AVERAGE(AF59:AJ59)</f>
        <v>14.4</v>
      </c>
      <c r="AL59" s="2">
        <f>STDEV(AF59:AJ59)</f>
        <v>2.073644135332775</v>
      </c>
      <c r="AM59" s="8">
        <v>1</v>
      </c>
      <c r="AN59" s="8">
        <v>0</v>
      </c>
      <c r="AO59" s="8">
        <v>2</v>
      </c>
      <c r="AP59" s="8">
        <v>2</v>
      </c>
      <c r="AQ59" s="8">
        <v>1</v>
      </c>
      <c r="AR59" s="2">
        <f>AVERAGE(AM59:AQ59)</f>
        <v>1.2</v>
      </c>
      <c r="AS59" s="2">
        <f>STDEV(AM59:AQ59)</f>
        <v>0.83666002653407556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2">
        <f>AVERAGE(AT59:AX59)</f>
        <v>0</v>
      </c>
      <c r="AZ59" s="2">
        <f>STDEV(AT59:AX59)</f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2">
        <f>AVERAGE(BA59:BE59)</f>
        <v>0</v>
      </c>
      <c r="BG59" s="2">
        <f>STDEV(BA59:BE59)</f>
        <v>0</v>
      </c>
    </row>
    <row r="60" spans="1:60" x14ac:dyDescent="0.35">
      <c r="A60" s="8" t="s">
        <v>8</v>
      </c>
      <c r="B60" s="22">
        <v>2</v>
      </c>
      <c r="C60" s="8"/>
      <c r="D60" s="8" t="s">
        <v>27</v>
      </c>
      <c r="E60" s="8" t="s">
        <v>27</v>
      </c>
      <c r="F60" s="8" t="s">
        <v>27</v>
      </c>
      <c r="G60" s="8" t="s">
        <v>27</v>
      </c>
      <c r="H60" s="8" t="s">
        <v>27</v>
      </c>
      <c r="I60" s="2" t="e">
        <f t="shared" ref="I60" si="72">AVERAGE(D60:H60)</f>
        <v>#DIV/0!</v>
      </c>
      <c r="J60" s="2" t="e">
        <f>STDEV(D60:H60)</f>
        <v>#DIV/0!</v>
      </c>
      <c r="K60" s="8" t="s">
        <v>27</v>
      </c>
      <c r="L60" s="8" t="s">
        <v>27</v>
      </c>
      <c r="M60" s="8" t="s">
        <v>27</v>
      </c>
      <c r="N60" s="8" t="s">
        <v>27</v>
      </c>
      <c r="O60" s="8" t="s">
        <v>27</v>
      </c>
      <c r="P60" s="2" t="e">
        <f t="shared" ref="P60" si="73">AVERAGE(K60:O60)</f>
        <v>#DIV/0!</v>
      </c>
      <c r="Q60" s="2" t="e">
        <f>STDEV(K60:O60)</f>
        <v>#DIV/0!</v>
      </c>
      <c r="R60" s="8" t="s">
        <v>27</v>
      </c>
      <c r="S60" s="8" t="s">
        <v>27</v>
      </c>
      <c r="T60" s="8" t="s">
        <v>27</v>
      </c>
      <c r="U60" s="8" t="s">
        <v>27</v>
      </c>
      <c r="V60" s="8" t="s">
        <v>27</v>
      </c>
      <c r="W60" s="2" t="e">
        <f t="shared" ref="W60" si="74">AVERAGE(R60:V60)</f>
        <v>#DIV/0!</v>
      </c>
      <c r="X60" s="2" t="e">
        <f>STDEV(R60:V60)</f>
        <v>#DIV/0!</v>
      </c>
      <c r="Y60" s="8">
        <v>91</v>
      </c>
      <c r="Z60" s="8">
        <v>79</v>
      </c>
      <c r="AA60" s="8">
        <v>79</v>
      </c>
      <c r="AB60" s="8">
        <v>102</v>
      </c>
      <c r="AC60" s="8">
        <v>82</v>
      </c>
      <c r="AD60" s="2">
        <f t="shared" ref="AD60" si="75">AVERAGE(Y60:AC60)</f>
        <v>86.6</v>
      </c>
      <c r="AE60" s="2">
        <f>STDEV(Y60:AC60)</f>
        <v>9.914635646356313</v>
      </c>
      <c r="AF60" s="28">
        <v>7</v>
      </c>
      <c r="AG60" s="8">
        <v>6</v>
      </c>
      <c r="AH60" s="8">
        <v>4</v>
      </c>
      <c r="AI60" s="8">
        <v>16</v>
      </c>
      <c r="AJ60" s="8">
        <v>3</v>
      </c>
      <c r="AK60" s="2">
        <f t="shared" ref="AK60" si="76">AVERAGE(AF60:AJ60)</f>
        <v>7.2</v>
      </c>
      <c r="AL60" s="2">
        <f>STDEV(AF60:AJ60)</f>
        <v>5.1672042731055257</v>
      </c>
      <c r="AM60" s="8">
        <v>2</v>
      </c>
      <c r="AN60" s="8">
        <v>1</v>
      </c>
      <c r="AO60" s="8">
        <v>0</v>
      </c>
      <c r="AP60" s="8">
        <v>0</v>
      </c>
      <c r="AQ60" s="8">
        <v>1</v>
      </c>
      <c r="AR60" s="2">
        <f t="shared" ref="AR60" si="77">AVERAGE(AM60:AQ60)</f>
        <v>0.8</v>
      </c>
      <c r="AS60" s="2">
        <f>STDEV(AM60:AQ60)</f>
        <v>0.83666002653407556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2">
        <f t="shared" ref="AY60" si="78">AVERAGE(AT60:AX60)</f>
        <v>0</v>
      </c>
      <c r="AZ60" s="2">
        <f>STDEV(AT60:AX60)</f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2">
        <f t="shared" ref="BF60" si="79">AVERAGE(BA60:BE60)</f>
        <v>0</v>
      </c>
      <c r="BG60" s="2">
        <f>STDEV(BA60:BE60)</f>
        <v>0</v>
      </c>
    </row>
    <row r="61" spans="1:60" x14ac:dyDescent="0.35">
      <c r="A61" s="8"/>
      <c r="B61" s="22">
        <v>3</v>
      </c>
      <c r="C61" s="8"/>
      <c r="D61" s="9" t="s">
        <v>27</v>
      </c>
      <c r="E61" s="9" t="s">
        <v>27</v>
      </c>
      <c r="F61" s="9" t="s">
        <v>27</v>
      </c>
      <c r="G61" s="9" t="s">
        <v>27</v>
      </c>
      <c r="H61" s="9" t="s">
        <v>27</v>
      </c>
      <c r="I61" s="4" t="e">
        <f>AVERAGE(D61:H61)</f>
        <v>#DIV/0!</v>
      </c>
      <c r="J61" s="4" t="e">
        <f>STDEV(D61:H61)</f>
        <v>#DIV/0!</v>
      </c>
      <c r="K61" s="9" t="s">
        <v>27</v>
      </c>
      <c r="L61" s="9" t="s">
        <v>27</v>
      </c>
      <c r="M61" s="9" t="s">
        <v>27</v>
      </c>
      <c r="N61" s="9" t="s">
        <v>27</v>
      </c>
      <c r="O61" s="9" t="s">
        <v>27</v>
      </c>
      <c r="P61" s="4" t="e">
        <f>AVERAGE(K61:O61)</f>
        <v>#DIV/0!</v>
      </c>
      <c r="Q61" s="4" t="e">
        <f>STDEV(K61:O61)</f>
        <v>#DIV/0!</v>
      </c>
      <c r="R61" s="9" t="s">
        <v>27</v>
      </c>
      <c r="S61" s="9" t="s">
        <v>27</v>
      </c>
      <c r="T61" s="9" t="s">
        <v>27</v>
      </c>
      <c r="U61" s="9" t="s">
        <v>27</v>
      </c>
      <c r="V61" s="9" t="s">
        <v>27</v>
      </c>
      <c r="W61" s="4" t="e">
        <f>AVERAGE(R61:V61)</f>
        <v>#DIV/0!</v>
      </c>
      <c r="X61" s="4" t="e">
        <f>STDEV(R61:V61)</f>
        <v>#DIV/0!</v>
      </c>
      <c r="Y61" s="9">
        <v>101</v>
      </c>
      <c r="Z61" s="9">
        <v>100</v>
      </c>
      <c r="AA61" s="9">
        <v>109</v>
      </c>
      <c r="AB61" s="9">
        <v>100</v>
      </c>
      <c r="AC61" s="9">
        <v>111</v>
      </c>
      <c r="AD61" s="4">
        <f>AVERAGE(Y61:AC61)</f>
        <v>104.2</v>
      </c>
      <c r="AE61" s="4">
        <f>STDEV(Y61:AC61)</f>
        <v>5.3572380943915494</v>
      </c>
      <c r="AF61" s="28">
        <v>6</v>
      </c>
      <c r="AG61" s="9">
        <v>19</v>
      </c>
      <c r="AH61" s="9">
        <v>11</v>
      </c>
      <c r="AI61" s="9">
        <v>8</v>
      </c>
      <c r="AJ61" s="9">
        <v>7</v>
      </c>
      <c r="AK61" s="4">
        <f>AVERAGE(AF61:AJ61)</f>
        <v>10.199999999999999</v>
      </c>
      <c r="AL61" s="4">
        <f>STDEV(AF61:AJ61)</f>
        <v>5.2630789467763055</v>
      </c>
      <c r="AM61" s="9">
        <v>0</v>
      </c>
      <c r="AN61" s="9">
        <v>2</v>
      </c>
      <c r="AO61" s="9">
        <v>2</v>
      </c>
      <c r="AP61" s="9">
        <v>1</v>
      </c>
      <c r="AQ61" s="9">
        <v>2</v>
      </c>
      <c r="AR61" s="4">
        <f>AVERAGE(AM61:AQ61)</f>
        <v>1.4</v>
      </c>
      <c r="AS61" s="4">
        <f>STDEV(AM61:AQ61)</f>
        <v>0.89442719099991574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4">
        <f>AVERAGE(AT61:AX61)</f>
        <v>0</v>
      </c>
      <c r="AZ61" s="4">
        <f>STDEV(AT61:AX61)</f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4">
        <f>AVERAGE(BA61:BE61)</f>
        <v>0</v>
      </c>
      <c r="BG61" s="4">
        <f>STDEV(BA61:BE61)</f>
        <v>0</v>
      </c>
    </row>
    <row r="62" spans="1:60" x14ac:dyDescent="0.35">
      <c r="A62" s="5" t="s">
        <v>16</v>
      </c>
      <c r="B62" s="22"/>
      <c r="C62" s="8"/>
      <c r="D62" s="9"/>
      <c r="E62" s="9"/>
      <c r="F62" s="9"/>
      <c r="G62" s="9"/>
      <c r="H62" s="9"/>
      <c r="I62" s="10" t="e">
        <f>AVERAGE(I59:I61)</f>
        <v>#DIV/0!</v>
      </c>
      <c r="J62" s="10"/>
      <c r="K62" s="9"/>
      <c r="L62" s="9"/>
      <c r="M62" s="9"/>
      <c r="N62" s="9"/>
      <c r="O62" s="9"/>
      <c r="P62" s="10" t="e">
        <f>AVERAGE(P59:P61)</f>
        <v>#DIV/0!</v>
      </c>
      <c r="Q62" s="10"/>
      <c r="R62" s="9"/>
      <c r="S62" s="9"/>
      <c r="T62" s="9"/>
      <c r="U62" s="9"/>
      <c r="V62" s="9"/>
      <c r="W62" s="10" t="e">
        <f>AVERAGE(W59:W61)</f>
        <v>#DIV/0!</v>
      </c>
      <c r="X62" s="10"/>
      <c r="Y62" s="9"/>
      <c r="Z62" s="9"/>
      <c r="AA62" s="9"/>
      <c r="AB62" s="9"/>
      <c r="AC62" s="9"/>
      <c r="AD62" s="10">
        <f>AVERAGE(AD59:AD61)</f>
        <v>101</v>
      </c>
      <c r="AE62" s="10"/>
      <c r="AG62" s="9"/>
      <c r="AH62" s="9"/>
      <c r="AI62" s="9"/>
      <c r="AJ62" s="9"/>
      <c r="AK62" s="10">
        <f>AVERAGE(AK59:AK61)</f>
        <v>10.6</v>
      </c>
      <c r="AL62" s="10"/>
      <c r="AM62" s="9"/>
      <c r="AN62" s="9"/>
      <c r="AO62" s="9"/>
      <c r="AP62" s="9"/>
      <c r="AQ62" s="9"/>
      <c r="AR62" s="10">
        <f>AVERAGE(AR59:AR61)</f>
        <v>1.1333333333333333</v>
      </c>
      <c r="AS62" s="10"/>
      <c r="AT62" s="9"/>
      <c r="AU62" s="9"/>
      <c r="AV62" s="9"/>
      <c r="AW62" s="9"/>
      <c r="AX62" s="9"/>
      <c r="AY62" s="10">
        <f>AVERAGE(AY59:AY61)</f>
        <v>0</v>
      </c>
      <c r="AZ62" s="10"/>
      <c r="BA62" s="9"/>
      <c r="BB62" s="9"/>
      <c r="BC62" s="9"/>
      <c r="BD62" s="9"/>
      <c r="BE62" s="9"/>
      <c r="BF62" s="10">
        <f>AVERAGE(BF59:BF61)</f>
        <v>0</v>
      </c>
      <c r="BG62" s="10"/>
    </row>
    <row r="63" spans="1:60" x14ac:dyDescent="0.35">
      <c r="A63" s="5" t="s">
        <v>17</v>
      </c>
      <c r="B63" s="22"/>
      <c r="C63" s="8"/>
      <c r="D63" s="9"/>
      <c r="E63" s="9"/>
      <c r="F63" s="9"/>
      <c r="G63" s="9"/>
      <c r="H63" s="9"/>
      <c r="I63" s="10" t="e">
        <f>SUM(J59:J61)</f>
        <v>#DIV/0!</v>
      </c>
      <c r="J63" s="10"/>
      <c r="K63" s="9"/>
      <c r="L63" s="9"/>
      <c r="M63" s="9"/>
      <c r="N63" s="9"/>
      <c r="O63" s="9"/>
      <c r="P63" s="10" t="e">
        <f>SUM(Q59:Q61)</f>
        <v>#DIV/0!</v>
      </c>
      <c r="Q63" s="10"/>
      <c r="R63" s="9"/>
      <c r="S63" s="9"/>
      <c r="T63" s="9"/>
      <c r="U63" s="9"/>
      <c r="V63" s="9"/>
      <c r="W63" s="10" t="e">
        <f>SUM(X59:X61)</f>
        <v>#DIV/0!</v>
      </c>
      <c r="X63" s="10"/>
      <c r="Y63" s="9"/>
      <c r="Z63" s="9"/>
      <c r="AA63" s="9"/>
      <c r="AB63" s="9"/>
      <c r="AC63" s="9"/>
      <c r="AD63" s="10">
        <f>SUM(AE59:AE61)</f>
        <v>24.529303189574357</v>
      </c>
      <c r="AE63" s="10"/>
      <c r="AG63" s="9"/>
      <c r="AH63" s="9"/>
      <c r="AI63" s="9"/>
      <c r="AJ63" s="9"/>
      <c r="AK63" s="10">
        <f>SUM(AL59:AL61)</f>
        <v>12.503927355214607</v>
      </c>
      <c r="AL63" s="10"/>
      <c r="AM63" s="9"/>
      <c r="AN63" s="9"/>
      <c r="AO63" s="9"/>
      <c r="AP63" s="9"/>
      <c r="AQ63" s="9"/>
      <c r="AR63" s="10">
        <f>SUM(AS59:AS61)</f>
        <v>2.5677472440680669</v>
      </c>
      <c r="AS63" s="10"/>
      <c r="AT63" s="9"/>
      <c r="AU63" s="9"/>
      <c r="AV63" s="9"/>
      <c r="AW63" s="9"/>
      <c r="AX63" s="9"/>
      <c r="AY63" s="10">
        <f>SUM(AZ59:AZ61)</f>
        <v>0</v>
      </c>
      <c r="AZ63" s="10"/>
      <c r="BA63" s="9"/>
      <c r="BB63" s="9"/>
      <c r="BC63" s="9"/>
      <c r="BD63" s="9"/>
      <c r="BE63" s="9"/>
      <c r="BF63" s="10">
        <f>SUM(BG59:BG61)</f>
        <v>0</v>
      </c>
      <c r="BG63" s="10"/>
    </row>
    <row r="64" spans="1:60" x14ac:dyDescent="0.35">
      <c r="A64" s="8" t="s">
        <v>49</v>
      </c>
      <c r="B64" s="22">
        <v>1</v>
      </c>
      <c r="C64" s="8"/>
      <c r="D64" s="8" t="s">
        <v>27</v>
      </c>
      <c r="E64" s="8" t="s">
        <v>27</v>
      </c>
      <c r="F64" s="8" t="s">
        <v>27</v>
      </c>
      <c r="G64" s="8" t="s">
        <v>27</v>
      </c>
      <c r="H64" s="8" t="s">
        <v>27</v>
      </c>
      <c r="I64" s="2" t="e">
        <f>AVERAGE(D64:H64)</f>
        <v>#DIV/0!</v>
      </c>
      <c r="J64" s="2" t="e">
        <f>STDEV(D64:H64)</f>
        <v>#DIV/0!</v>
      </c>
      <c r="K64" s="8" t="s">
        <v>27</v>
      </c>
      <c r="L64" s="8" t="s">
        <v>27</v>
      </c>
      <c r="M64" s="8" t="s">
        <v>27</v>
      </c>
      <c r="N64" s="8" t="s">
        <v>27</v>
      </c>
      <c r="O64" s="8" t="s">
        <v>27</v>
      </c>
      <c r="P64" s="2" t="e">
        <f>AVERAGE(K64:O64)</f>
        <v>#DIV/0!</v>
      </c>
      <c r="Q64" s="2" t="e">
        <f>STDEV(K64:O64)</f>
        <v>#DIV/0!</v>
      </c>
      <c r="R64" s="8" t="s">
        <v>27</v>
      </c>
      <c r="S64" s="8" t="s">
        <v>27</v>
      </c>
      <c r="T64" s="8" t="s">
        <v>27</v>
      </c>
      <c r="U64" s="8" t="s">
        <v>27</v>
      </c>
      <c r="V64" s="8" t="s">
        <v>27</v>
      </c>
      <c r="W64" s="2" t="e">
        <f>AVERAGE(R64:V64)</f>
        <v>#DIV/0!</v>
      </c>
      <c r="X64" s="2" t="e">
        <f>STDEV(R64:V64)</f>
        <v>#DIV/0!</v>
      </c>
      <c r="Y64" s="8">
        <v>61</v>
      </c>
      <c r="Z64" s="8">
        <v>58</v>
      </c>
      <c r="AA64" s="8">
        <v>67</v>
      </c>
      <c r="AB64" s="8">
        <v>68</v>
      </c>
      <c r="AC64" s="8">
        <v>59</v>
      </c>
      <c r="AD64" s="2">
        <f>AVERAGE(Y64:AC64)</f>
        <v>62.6</v>
      </c>
      <c r="AE64" s="2">
        <f>STDEV(Y64:AC64)</f>
        <v>4.6151923036857303</v>
      </c>
      <c r="AF64" s="28">
        <v>8</v>
      </c>
      <c r="AG64" s="8">
        <v>8</v>
      </c>
      <c r="AH64" s="8">
        <v>3</v>
      </c>
      <c r="AI64" s="8">
        <v>13</v>
      </c>
      <c r="AJ64" s="8">
        <v>5</v>
      </c>
      <c r="AK64" s="2">
        <f>AVERAGE(AF64:AJ64)</f>
        <v>7.4</v>
      </c>
      <c r="AL64" s="2">
        <f>STDEV(AF64:AJ64)</f>
        <v>3.7815340802378072</v>
      </c>
      <c r="AM64" s="8">
        <v>0</v>
      </c>
      <c r="AN64" s="8">
        <v>0</v>
      </c>
      <c r="AO64" s="8">
        <v>1</v>
      </c>
      <c r="AP64" s="8">
        <v>1</v>
      </c>
      <c r="AQ64" s="8">
        <v>0</v>
      </c>
      <c r="AR64" s="2">
        <f>AVERAGE(AM64:AQ64)</f>
        <v>0.4</v>
      </c>
      <c r="AS64" s="2">
        <f>STDEV(AM64:AQ64)</f>
        <v>0.54772255750516607</v>
      </c>
      <c r="AT64" s="8">
        <v>0</v>
      </c>
      <c r="AU64" s="8">
        <v>0</v>
      </c>
      <c r="AV64" s="8">
        <v>1</v>
      </c>
      <c r="AW64" s="8">
        <v>0</v>
      </c>
      <c r="AX64" s="8">
        <v>0</v>
      </c>
      <c r="AY64" s="2">
        <f>AVERAGE(AT64:AX64)</f>
        <v>0.2</v>
      </c>
      <c r="AZ64" s="2">
        <f>STDEV(AT64:AX64)</f>
        <v>0.44721359549995793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2">
        <f>AVERAGE(BA64:BE64)</f>
        <v>0</v>
      </c>
      <c r="BG64" s="2">
        <f>STDEV(BA64:BE64)</f>
        <v>0</v>
      </c>
    </row>
    <row r="65" spans="1:59" x14ac:dyDescent="0.35">
      <c r="A65" s="8" t="s">
        <v>8</v>
      </c>
      <c r="B65" s="22">
        <v>2</v>
      </c>
      <c r="C65" s="8"/>
      <c r="D65" s="8" t="s">
        <v>27</v>
      </c>
      <c r="E65" s="8" t="s">
        <v>27</v>
      </c>
      <c r="F65" s="8" t="s">
        <v>27</v>
      </c>
      <c r="G65" s="8" t="s">
        <v>27</v>
      </c>
      <c r="H65" s="8" t="s">
        <v>27</v>
      </c>
      <c r="I65" s="2" t="e">
        <f t="shared" ref="I65" si="80">AVERAGE(D65:H65)</f>
        <v>#DIV/0!</v>
      </c>
      <c r="J65" s="2" t="e">
        <f>STDEV(D65:H65)</f>
        <v>#DIV/0!</v>
      </c>
      <c r="K65" s="8" t="s">
        <v>27</v>
      </c>
      <c r="L65" s="8" t="s">
        <v>27</v>
      </c>
      <c r="M65" s="8" t="s">
        <v>27</v>
      </c>
      <c r="N65" s="8" t="s">
        <v>27</v>
      </c>
      <c r="O65" s="8" t="s">
        <v>27</v>
      </c>
      <c r="P65" s="2" t="e">
        <f t="shared" ref="P65" si="81">AVERAGE(K65:O65)</f>
        <v>#DIV/0!</v>
      </c>
      <c r="Q65" s="2" t="e">
        <f>STDEV(K65:O65)</f>
        <v>#DIV/0!</v>
      </c>
      <c r="R65" s="8">
        <v>119</v>
      </c>
      <c r="S65" s="8">
        <v>113</v>
      </c>
      <c r="T65" s="8">
        <v>104</v>
      </c>
      <c r="U65" s="8">
        <v>111</v>
      </c>
      <c r="V65" s="8">
        <v>110</v>
      </c>
      <c r="W65" s="2">
        <f t="shared" ref="W65" si="82">AVERAGE(R65:V65)</f>
        <v>111.4</v>
      </c>
      <c r="X65" s="2">
        <f>STDEV(R65:V65)</f>
        <v>5.4129474410897434</v>
      </c>
      <c r="Y65" s="8">
        <v>18</v>
      </c>
      <c r="Z65" s="8">
        <v>13</v>
      </c>
      <c r="AA65" s="8">
        <v>22</v>
      </c>
      <c r="AB65" s="8">
        <v>18</v>
      </c>
      <c r="AC65" s="8">
        <v>9</v>
      </c>
      <c r="AD65" s="2">
        <f t="shared" ref="AD65" si="83">AVERAGE(Y65:AC65)</f>
        <v>16</v>
      </c>
      <c r="AE65" s="2">
        <f>STDEV(Y65:AC65)</f>
        <v>5.0497524691810387</v>
      </c>
      <c r="AF65" s="28">
        <v>0</v>
      </c>
      <c r="AG65" s="8">
        <v>0</v>
      </c>
      <c r="AH65" s="8">
        <v>0</v>
      </c>
      <c r="AI65" s="8">
        <v>0</v>
      </c>
      <c r="AJ65" s="8">
        <v>0</v>
      </c>
      <c r="AK65" s="2">
        <f t="shared" ref="AK65" si="84">AVERAGE(AF65:AJ65)</f>
        <v>0</v>
      </c>
      <c r="AL65" s="2">
        <f>STDEV(AF65:AJ65)</f>
        <v>0</v>
      </c>
      <c r="AM65" s="8">
        <v>0</v>
      </c>
      <c r="AN65" s="8">
        <v>0</v>
      </c>
      <c r="AO65" s="8">
        <v>0</v>
      </c>
      <c r="AP65" s="8">
        <v>0</v>
      </c>
      <c r="AQ65" s="8">
        <v>1</v>
      </c>
      <c r="AR65" s="2">
        <f t="shared" ref="AR65" si="85">AVERAGE(AM65:AQ65)</f>
        <v>0.2</v>
      </c>
      <c r="AS65" s="2">
        <f>STDEV(AM65:AQ65)</f>
        <v>0.44721359549995793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2">
        <f t="shared" ref="AY65" si="86">AVERAGE(AT65:AX65)</f>
        <v>0</v>
      </c>
      <c r="AZ65" s="2">
        <f>STDEV(AT65:AX65)</f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2">
        <f t="shared" ref="BF65" si="87">AVERAGE(BA65:BE65)</f>
        <v>0</v>
      </c>
      <c r="BG65" s="2">
        <f>STDEV(BA65:BE65)</f>
        <v>0</v>
      </c>
    </row>
    <row r="66" spans="1:59" x14ac:dyDescent="0.35">
      <c r="A66" s="8"/>
      <c r="B66" s="22">
        <v>3</v>
      </c>
      <c r="C66" s="8"/>
      <c r="D66" s="9" t="s">
        <v>27</v>
      </c>
      <c r="E66" s="9" t="s">
        <v>27</v>
      </c>
      <c r="F66" s="9" t="s">
        <v>27</v>
      </c>
      <c r="G66" s="9" t="s">
        <v>27</v>
      </c>
      <c r="H66" s="9" t="s">
        <v>27</v>
      </c>
      <c r="I66" s="4" t="e">
        <f>AVERAGE(D66:H66)</f>
        <v>#DIV/0!</v>
      </c>
      <c r="J66" s="4" t="e">
        <f>STDEV(D66:H66)</f>
        <v>#DIV/0!</v>
      </c>
      <c r="K66" s="9" t="s">
        <v>27</v>
      </c>
      <c r="L66" s="9" t="s">
        <v>27</v>
      </c>
      <c r="M66" s="9" t="s">
        <v>27</v>
      </c>
      <c r="N66" s="9" t="s">
        <v>27</v>
      </c>
      <c r="O66" s="9" t="s">
        <v>27</v>
      </c>
      <c r="P66" s="4" t="e">
        <f>AVERAGE(K66:O66)</f>
        <v>#DIV/0!</v>
      </c>
      <c r="Q66" s="4" t="e">
        <f>STDEV(K66:O66)</f>
        <v>#DIV/0!</v>
      </c>
      <c r="R66" s="9" t="s">
        <v>27</v>
      </c>
      <c r="S66" s="9" t="s">
        <v>27</v>
      </c>
      <c r="T66" s="9" t="s">
        <v>27</v>
      </c>
      <c r="U66" s="9" t="s">
        <v>27</v>
      </c>
      <c r="V66" s="9" t="s">
        <v>27</v>
      </c>
      <c r="W66" s="4" t="e">
        <f>AVERAGE(R66:V66)</f>
        <v>#DIV/0!</v>
      </c>
      <c r="X66" s="4" t="e">
        <f>STDEV(R66:V66)</f>
        <v>#DIV/0!</v>
      </c>
      <c r="Y66" s="9">
        <v>78</v>
      </c>
      <c r="Z66" s="9">
        <v>72</v>
      </c>
      <c r="AA66" s="9">
        <v>70</v>
      </c>
      <c r="AB66" s="9">
        <v>78</v>
      </c>
      <c r="AC66" s="9">
        <v>62</v>
      </c>
      <c r="AD66" s="4">
        <f>AVERAGE(Y66:AC66)</f>
        <v>72</v>
      </c>
      <c r="AE66" s="4">
        <f>STDEV(Y66:AC66)</f>
        <v>6.6332495807107996</v>
      </c>
      <c r="AF66" s="28">
        <v>5</v>
      </c>
      <c r="AG66" s="9">
        <v>2</v>
      </c>
      <c r="AH66" s="9">
        <v>4</v>
      </c>
      <c r="AI66" s="9">
        <v>5</v>
      </c>
      <c r="AJ66" s="9">
        <v>5</v>
      </c>
      <c r="AK66" s="4">
        <f>AVERAGE(AF66:AJ66)</f>
        <v>4.2</v>
      </c>
      <c r="AL66" s="4">
        <f>STDEV(AF66:AJ66)</f>
        <v>1.3038404810405295</v>
      </c>
      <c r="AM66" s="9">
        <v>0</v>
      </c>
      <c r="AN66" s="9">
        <v>0</v>
      </c>
      <c r="AO66" s="9">
        <v>0</v>
      </c>
      <c r="AP66" s="9">
        <v>1</v>
      </c>
      <c r="AQ66" s="9">
        <v>1</v>
      </c>
      <c r="AR66" s="4">
        <f>AVERAGE(AM66:AQ66)</f>
        <v>0.4</v>
      </c>
      <c r="AS66" s="4">
        <f>STDEV(AM66:AQ66)</f>
        <v>0.54772255750516607</v>
      </c>
      <c r="AT66" s="9">
        <v>0</v>
      </c>
      <c r="AU66" s="9">
        <v>1</v>
      </c>
      <c r="AV66" s="9">
        <v>0</v>
      </c>
      <c r="AW66" s="9">
        <v>0</v>
      </c>
      <c r="AX66" s="9">
        <v>0</v>
      </c>
      <c r="AY66" s="4">
        <f>AVERAGE(AT66:AX66)</f>
        <v>0.2</v>
      </c>
      <c r="AZ66" s="4">
        <f>STDEV(AT66:AX66)</f>
        <v>0.44721359549995793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4">
        <f>AVERAGE(BA66:BE66)</f>
        <v>0</v>
      </c>
      <c r="BG66" s="4">
        <f>STDEV(BA66:BE66)</f>
        <v>0</v>
      </c>
    </row>
    <row r="67" spans="1:59" x14ac:dyDescent="0.35">
      <c r="A67" s="5" t="s">
        <v>16</v>
      </c>
      <c r="B67" s="22"/>
      <c r="C67" s="8"/>
      <c r="D67" s="9"/>
      <c r="E67" s="9"/>
      <c r="F67" s="9"/>
      <c r="G67" s="9"/>
      <c r="H67" s="9"/>
      <c r="I67" s="10" t="e">
        <f>AVERAGE(I64:I66)</f>
        <v>#DIV/0!</v>
      </c>
      <c r="J67" s="10"/>
      <c r="K67" s="9"/>
      <c r="L67" s="9"/>
      <c r="M67" s="9"/>
      <c r="N67" s="9"/>
      <c r="O67" s="9"/>
      <c r="P67" s="10" t="e">
        <f>AVERAGE(P64:P66)</f>
        <v>#DIV/0!</v>
      </c>
      <c r="Q67" s="10"/>
      <c r="R67" s="9"/>
      <c r="S67" s="9"/>
      <c r="T67" s="9"/>
      <c r="U67" s="9"/>
      <c r="V67" s="9"/>
      <c r="W67" s="10" t="e">
        <f>AVERAGE(W64:W66)</f>
        <v>#DIV/0!</v>
      </c>
      <c r="X67" s="10"/>
      <c r="Y67" s="9"/>
      <c r="Z67" s="9"/>
      <c r="AA67" s="9"/>
      <c r="AB67" s="9"/>
      <c r="AC67" s="9"/>
      <c r="AD67" s="10">
        <f>AVERAGE(AD64:AD66)</f>
        <v>50.199999999999996</v>
      </c>
      <c r="AE67" s="10"/>
      <c r="AG67" s="9"/>
      <c r="AH67" s="9"/>
      <c r="AI67" s="9"/>
      <c r="AJ67" s="9"/>
      <c r="AK67" s="10">
        <f>AVERAGE(AK64:AK66)</f>
        <v>3.8666666666666671</v>
      </c>
      <c r="AL67" s="10"/>
      <c r="AM67" s="9"/>
      <c r="AN67" s="9"/>
      <c r="AO67" s="9"/>
      <c r="AP67" s="9"/>
      <c r="AQ67" s="9"/>
      <c r="AR67" s="10">
        <f>AVERAGE(AR64:AR66)</f>
        <v>0.33333333333333331</v>
      </c>
      <c r="AS67" s="10"/>
      <c r="AT67" s="9"/>
      <c r="AU67" s="9"/>
      <c r="AV67" s="9"/>
      <c r="AW67" s="9"/>
      <c r="AX67" s="9"/>
      <c r="AY67" s="10">
        <f>AVERAGE(AY64:AY66)</f>
        <v>0.13333333333333333</v>
      </c>
      <c r="AZ67" s="10"/>
      <c r="BA67" s="9"/>
      <c r="BB67" s="9"/>
      <c r="BC67" s="9"/>
      <c r="BD67" s="9"/>
      <c r="BE67" s="9"/>
      <c r="BF67" s="10">
        <f>AVERAGE(BF64:BF66)</f>
        <v>0</v>
      </c>
      <c r="BG67" s="10"/>
    </row>
    <row r="68" spans="1:59" x14ac:dyDescent="0.35">
      <c r="A68" s="5" t="s">
        <v>17</v>
      </c>
      <c r="B68" s="22"/>
      <c r="C68" s="8"/>
      <c r="D68" s="9"/>
      <c r="E68" s="9"/>
      <c r="F68" s="9"/>
      <c r="G68" s="9"/>
      <c r="H68" s="9"/>
      <c r="I68" s="10" t="e">
        <f>SUM(J64:J66)</f>
        <v>#DIV/0!</v>
      </c>
      <c r="J68" s="10"/>
      <c r="K68" s="9"/>
      <c r="L68" s="9"/>
      <c r="M68" s="9"/>
      <c r="N68" s="9"/>
      <c r="O68" s="9"/>
      <c r="P68" s="10" t="e">
        <f>SUM(Q64:Q66)</f>
        <v>#DIV/0!</v>
      </c>
      <c r="Q68" s="10"/>
      <c r="R68" s="9"/>
      <c r="S68" s="9"/>
      <c r="T68" s="9"/>
      <c r="U68" s="9"/>
      <c r="V68" s="9"/>
      <c r="W68" s="10" t="e">
        <f>SUM(X64:X66)</f>
        <v>#DIV/0!</v>
      </c>
      <c r="X68" s="10"/>
      <c r="Y68" s="9"/>
      <c r="Z68" s="9"/>
      <c r="AA68" s="9"/>
      <c r="AB68" s="9"/>
      <c r="AC68" s="9"/>
      <c r="AD68" s="10">
        <f>SUM(AE64:AE66)</f>
        <v>16.298194353577568</v>
      </c>
      <c r="AE68" s="10"/>
      <c r="AG68" s="9"/>
      <c r="AH68" s="9"/>
      <c r="AI68" s="9"/>
      <c r="AJ68" s="9"/>
      <c r="AK68" s="10">
        <f>SUM(AL64:AL66)</f>
        <v>5.0853745612783365</v>
      </c>
      <c r="AL68" s="10"/>
      <c r="AM68" s="9"/>
      <c r="AN68" s="9"/>
      <c r="AO68" s="9"/>
      <c r="AP68" s="9"/>
      <c r="AQ68" s="9"/>
      <c r="AR68" s="10">
        <f>SUM(AS64:AS66)</f>
        <v>1.54265871051029</v>
      </c>
      <c r="AS68" s="10"/>
      <c r="AT68" s="9"/>
      <c r="AU68" s="9"/>
      <c r="AV68" s="9"/>
      <c r="AW68" s="9"/>
      <c r="AX68" s="9"/>
      <c r="AY68" s="10">
        <f>SUM(AZ64:AZ66)</f>
        <v>0.89442719099991586</v>
      </c>
      <c r="AZ68" s="10"/>
      <c r="BA68" s="9"/>
      <c r="BB68" s="9"/>
      <c r="BC68" s="9"/>
      <c r="BD68" s="9"/>
      <c r="BE68" s="9"/>
      <c r="BF68" s="10">
        <f>SUM(BG64:BG66)</f>
        <v>0</v>
      </c>
      <c r="BG68" s="10"/>
    </row>
    <row r="69" spans="1:59" x14ac:dyDescent="0.35">
      <c r="A69" s="8" t="s">
        <v>60</v>
      </c>
      <c r="B69" s="22">
        <v>1</v>
      </c>
      <c r="C69" s="8"/>
      <c r="D69" s="9" t="s">
        <v>27</v>
      </c>
      <c r="E69" s="9" t="s">
        <v>27</v>
      </c>
      <c r="F69" s="9" t="s">
        <v>27</v>
      </c>
      <c r="G69" s="9" t="s">
        <v>27</v>
      </c>
      <c r="H69" s="9" t="s">
        <v>27</v>
      </c>
      <c r="I69" s="4" t="e">
        <f>AVERAGE(D69:H69)</f>
        <v>#DIV/0!</v>
      </c>
      <c r="J69" s="4" t="e">
        <f>STDEV(D69:H69)</f>
        <v>#DIV/0!</v>
      </c>
      <c r="K69" s="9" t="s">
        <v>27</v>
      </c>
      <c r="L69" s="9" t="s">
        <v>27</v>
      </c>
      <c r="M69" s="9" t="s">
        <v>27</v>
      </c>
      <c r="N69" s="9" t="s">
        <v>27</v>
      </c>
      <c r="O69" s="9" t="s">
        <v>27</v>
      </c>
      <c r="P69" s="4" t="e">
        <f>AVERAGE(K69:O69)</f>
        <v>#DIV/0!</v>
      </c>
      <c r="Q69" s="4" t="e">
        <f>STDEV(K69:O69)</f>
        <v>#DIV/0!</v>
      </c>
      <c r="R69" s="9">
        <v>36</v>
      </c>
      <c r="S69" s="9">
        <v>45</v>
      </c>
      <c r="T69" s="9">
        <v>32</v>
      </c>
      <c r="U69" s="9">
        <v>38</v>
      </c>
      <c r="V69" s="9">
        <v>34</v>
      </c>
      <c r="W69" s="4">
        <f>AVERAGE(R69:V69)</f>
        <v>37</v>
      </c>
      <c r="X69" s="4">
        <f>STDEV(R69:V69)</f>
        <v>5</v>
      </c>
      <c r="Y69" s="9">
        <v>1</v>
      </c>
      <c r="Z69" s="9">
        <v>6</v>
      </c>
      <c r="AA69" s="9">
        <v>4</v>
      </c>
      <c r="AB69" s="9">
        <v>3</v>
      </c>
      <c r="AC69" s="9">
        <v>3</v>
      </c>
      <c r="AD69" s="4">
        <f>AVERAGE(Y69:AC69)</f>
        <v>3.4</v>
      </c>
      <c r="AE69" s="4">
        <f>STDEV(Y69:AC69)</f>
        <v>1.8165902124584952</v>
      </c>
      <c r="AF69" s="28">
        <v>0</v>
      </c>
      <c r="AG69" s="9">
        <v>0</v>
      </c>
      <c r="AH69" s="9">
        <v>0</v>
      </c>
      <c r="AI69" s="9">
        <v>0</v>
      </c>
      <c r="AJ69" s="9">
        <v>1</v>
      </c>
      <c r="AK69" s="4">
        <f>AVERAGE(AF69:AJ69)</f>
        <v>0.2</v>
      </c>
      <c r="AL69" s="4">
        <f>STDEV(AF69:AJ69)</f>
        <v>0.44721359549995793</v>
      </c>
      <c r="AM69" s="8">
        <v>0</v>
      </c>
      <c r="AN69" s="8">
        <v>0</v>
      </c>
      <c r="AO69" s="8">
        <v>0</v>
      </c>
      <c r="AP69" s="8">
        <v>0</v>
      </c>
      <c r="AQ69" s="8">
        <v>1</v>
      </c>
      <c r="AR69" s="4">
        <f>AVERAGE(AM69:AQ69)</f>
        <v>0.2</v>
      </c>
      <c r="AS69" s="4">
        <f>STDEV(AM69:AQ69)</f>
        <v>0.44721359549995793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4">
        <f>AVERAGE(AT69:AX69)</f>
        <v>0</v>
      </c>
      <c r="AZ69" s="4">
        <f>STDEV(AT69:AX69)</f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4">
        <f>AVERAGE(BA69:BE69)</f>
        <v>0</v>
      </c>
      <c r="BG69" s="4">
        <f>STDEV(BA69:BE69)</f>
        <v>0</v>
      </c>
    </row>
    <row r="70" spans="1:59" x14ac:dyDescent="0.35">
      <c r="A70" s="8"/>
      <c r="B70" s="22">
        <v>2</v>
      </c>
      <c r="C70" s="8"/>
      <c r="D70" s="9" t="s">
        <v>27</v>
      </c>
      <c r="E70" s="9" t="s">
        <v>27</v>
      </c>
      <c r="F70" s="9" t="s">
        <v>27</v>
      </c>
      <c r="G70" s="9" t="s">
        <v>27</v>
      </c>
      <c r="H70" s="9" t="s">
        <v>27</v>
      </c>
      <c r="I70" s="4" t="e">
        <f t="shared" ref="I70" si="88">AVERAGE(D70:H70)</f>
        <v>#DIV/0!</v>
      </c>
      <c r="J70" s="4" t="e">
        <f>STDEV(D70:H70)</f>
        <v>#DIV/0!</v>
      </c>
      <c r="K70" s="9" t="s">
        <v>27</v>
      </c>
      <c r="L70" s="9" t="s">
        <v>27</v>
      </c>
      <c r="M70" s="9" t="s">
        <v>27</v>
      </c>
      <c r="N70" s="9" t="s">
        <v>27</v>
      </c>
      <c r="O70" s="9" t="s">
        <v>27</v>
      </c>
      <c r="P70" s="4" t="e">
        <f t="shared" ref="P70" si="89">AVERAGE(K70:O70)</f>
        <v>#DIV/0!</v>
      </c>
      <c r="Q70" s="4" t="e">
        <f>STDEV(K70:O70)</f>
        <v>#DIV/0!</v>
      </c>
      <c r="R70" s="9" t="s">
        <v>27</v>
      </c>
      <c r="S70" s="9" t="s">
        <v>27</v>
      </c>
      <c r="T70" s="9" t="s">
        <v>27</v>
      </c>
      <c r="U70" s="9" t="s">
        <v>27</v>
      </c>
      <c r="V70" s="9" t="s">
        <v>27</v>
      </c>
      <c r="W70" s="4" t="e">
        <f t="shared" ref="W70" si="90">AVERAGE(R70:V70)</f>
        <v>#DIV/0!</v>
      </c>
      <c r="X70" s="4" t="e">
        <f>STDEV(R70:V70)</f>
        <v>#DIV/0!</v>
      </c>
      <c r="Y70" s="9">
        <v>69</v>
      </c>
      <c r="Z70" s="9">
        <v>70</v>
      </c>
      <c r="AA70" s="9">
        <v>61</v>
      </c>
      <c r="AB70" s="9">
        <v>67</v>
      </c>
      <c r="AC70" s="9">
        <v>77</v>
      </c>
      <c r="AD70" s="4">
        <f t="shared" ref="AD70" si="91">AVERAGE(Y70:AC70)</f>
        <v>68.8</v>
      </c>
      <c r="AE70" s="4">
        <f>STDEV(Y70:AC70)</f>
        <v>5.7619441163551732</v>
      </c>
      <c r="AF70" s="28">
        <v>7</v>
      </c>
      <c r="AG70" s="9">
        <v>9</v>
      </c>
      <c r="AH70" s="9">
        <v>10</v>
      </c>
      <c r="AI70" s="9">
        <v>6</v>
      </c>
      <c r="AJ70" s="9">
        <v>8</v>
      </c>
      <c r="AK70" s="4">
        <f t="shared" ref="AK70" si="92">AVERAGE(AF70:AJ70)</f>
        <v>8</v>
      </c>
      <c r="AL70" s="4">
        <f>STDEV(AF70:AJ70)</f>
        <v>1.5811388300841898</v>
      </c>
      <c r="AM70" s="8">
        <v>2</v>
      </c>
      <c r="AN70" s="8">
        <v>0</v>
      </c>
      <c r="AO70" s="8">
        <v>0</v>
      </c>
      <c r="AP70" s="8">
        <v>3</v>
      </c>
      <c r="AQ70" s="8">
        <v>1</v>
      </c>
      <c r="AR70" s="4">
        <f t="shared" ref="AR70" si="93">AVERAGE(AM70:AQ70)</f>
        <v>1.2</v>
      </c>
      <c r="AS70" s="4">
        <f>STDEV(AM70:AQ70)</f>
        <v>1.3038404810405297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4">
        <f t="shared" ref="AY70" si="94">AVERAGE(AT70:AX70)</f>
        <v>0</v>
      </c>
      <c r="AZ70" s="4">
        <f>STDEV(AT70:AX70)</f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4">
        <f t="shared" ref="BF70" si="95">AVERAGE(BA70:BE70)</f>
        <v>0</v>
      </c>
      <c r="BG70" s="4">
        <f>STDEV(BA70:BE70)</f>
        <v>0</v>
      </c>
    </row>
    <row r="71" spans="1:59" x14ac:dyDescent="0.35">
      <c r="A71" s="8"/>
      <c r="B71" s="22">
        <v>3</v>
      </c>
      <c r="C71" s="8"/>
      <c r="D71" s="9" t="s">
        <v>27</v>
      </c>
      <c r="E71" s="9" t="s">
        <v>27</v>
      </c>
      <c r="F71" s="9" t="s">
        <v>27</v>
      </c>
      <c r="G71" s="9" t="s">
        <v>27</v>
      </c>
      <c r="H71" s="9" t="s">
        <v>27</v>
      </c>
      <c r="I71" s="4" t="e">
        <f>AVERAGE(D71:H71)</f>
        <v>#DIV/0!</v>
      </c>
      <c r="J71" s="4" t="e">
        <f>STDEV(D71:H71)</f>
        <v>#DIV/0!</v>
      </c>
      <c r="K71" s="9" t="s">
        <v>27</v>
      </c>
      <c r="L71" s="9" t="s">
        <v>27</v>
      </c>
      <c r="M71" s="9" t="s">
        <v>27</v>
      </c>
      <c r="N71" s="9" t="s">
        <v>27</v>
      </c>
      <c r="O71" s="9" t="s">
        <v>27</v>
      </c>
      <c r="P71" s="4" t="e">
        <f>AVERAGE(K71:O71)</f>
        <v>#DIV/0!</v>
      </c>
      <c r="Q71" s="4" t="e">
        <f>STDEV(K71:O71)</f>
        <v>#DIV/0!</v>
      </c>
      <c r="R71" s="9" t="s">
        <v>27</v>
      </c>
      <c r="S71" s="9" t="s">
        <v>27</v>
      </c>
      <c r="T71" s="9" t="s">
        <v>27</v>
      </c>
      <c r="U71" s="9" t="s">
        <v>27</v>
      </c>
      <c r="V71" s="9" t="s">
        <v>27</v>
      </c>
      <c r="W71" s="4" t="e">
        <f>AVERAGE(R71:V71)</f>
        <v>#DIV/0!</v>
      </c>
      <c r="X71" s="4" t="e">
        <f>STDEV(R71:V71)</f>
        <v>#DIV/0!</v>
      </c>
      <c r="Y71" s="9">
        <v>49</v>
      </c>
      <c r="Z71" s="9">
        <v>49</v>
      </c>
      <c r="AA71" s="9">
        <v>48</v>
      </c>
      <c r="AB71" s="9">
        <v>49</v>
      </c>
      <c r="AC71" s="9">
        <v>45</v>
      </c>
      <c r="AD71" s="4">
        <f>AVERAGE(Y71:AC71)</f>
        <v>48</v>
      </c>
      <c r="AE71" s="4">
        <f>STDEV(Y71:AC71)</f>
        <v>1.7320508075688772</v>
      </c>
      <c r="AF71" s="28">
        <v>4</v>
      </c>
      <c r="AG71" s="9">
        <v>6</v>
      </c>
      <c r="AH71" s="9">
        <v>8</v>
      </c>
      <c r="AI71" s="9">
        <v>4</v>
      </c>
      <c r="AJ71" s="9">
        <v>2</v>
      </c>
      <c r="AK71" s="4">
        <f>AVERAGE(AF71:AJ71)</f>
        <v>4.8</v>
      </c>
      <c r="AL71" s="4">
        <f>STDEV(AF71:AJ71)</f>
        <v>2.2803508501982757</v>
      </c>
      <c r="AM71" s="9">
        <v>0</v>
      </c>
      <c r="AN71" s="9">
        <v>2</v>
      </c>
      <c r="AO71" s="9">
        <v>0</v>
      </c>
      <c r="AP71" s="9">
        <v>1</v>
      </c>
      <c r="AQ71" s="9">
        <v>0</v>
      </c>
      <c r="AR71" s="4">
        <f>AVERAGE(AM71:AQ71)</f>
        <v>0.6</v>
      </c>
      <c r="AS71" s="4">
        <f>STDEV(AM71:AQ71)</f>
        <v>0.89442719099991586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4">
        <f>AVERAGE(AT71:AX71)</f>
        <v>0</v>
      </c>
      <c r="AZ71" s="4">
        <f>STDEV(AT71:AX71)</f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4">
        <f>AVERAGE(BA71:BE71)</f>
        <v>0</v>
      </c>
      <c r="BG71" s="4">
        <f>STDEV(BA71:BE71)</f>
        <v>0</v>
      </c>
    </row>
    <row r="72" spans="1:59" x14ac:dyDescent="0.35">
      <c r="A72" s="5" t="s">
        <v>16</v>
      </c>
      <c r="B72" s="22"/>
      <c r="C72" s="8"/>
      <c r="D72" s="9"/>
      <c r="E72" s="9"/>
      <c r="F72" s="9"/>
      <c r="G72" s="9"/>
      <c r="H72" s="9"/>
      <c r="I72" s="10" t="e">
        <f>AVERAGE(I69:I71)</f>
        <v>#DIV/0!</v>
      </c>
      <c r="J72" s="10"/>
      <c r="K72" s="9"/>
      <c r="L72" s="9"/>
      <c r="M72" s="9"/>
      <c r="N72" s="9"/>
      <c r="O72" s="9"/>
      <c r="P72" s="10" t="e">
        <f>AVERAGE(P69:P71)</f>
        <v>#DIV/0!</v>
      </c>
      <c r="Q72" s="10"/>
      <c r="R72" s="9"/>
      <c r="S72" s="9"/>
      <c r="T72" s="9"/>
      <c r="U72" s="9"/>
      <c r="V72" s="9"/>
      <c r="W72" s="10" t="e">
        <f>AVERAGE(W69:W71)</f>
        <v>#DIV/0!</v>
      </c>
      <c r="X72" s="10"/>
      <c r="Y72" s="9"/>
      <c r="Z72" s="9"/>
      <c r="AA72" s="9"/>
      <c r="AB72" s="9"/>
      <c r="AC72" s="9"/>
      <c r="AD72" s="10">
        <f>AVERAGE(AD69:AD71)</f>
        <v>40.06666666666667</v>
      </c>
      <c r="AE72" s="10"/>
      <c r="AG72" s="9"/>
      <c r="AH72" s="9"/>
      <c r="AI72" s="9"/>
      <c r="AJ72" s="9"/>
      <c r="AK72" s="10">
        <f>AVERAGE(AK69:AK71)</f>
        <v>4.333333333333333</v>
      </c>
      <c r="AL72" s="10"/>
      <c r="AM72" s="9"/>
      <c r="AN72" s="9"/>
      <c r="AO72" s="9"/>
      <c r="AP72" s="9"/>
      <c r="AQ72" s="9"/>
      <c r="AR72" s="10">
        <f>AVERAGE(AR69:AR71)</f>
        <v>0.66666666666666663</v>
      </c>
      <c r="AS72" s="10"/>
      <c r="AT72" s="9"/>
      <c r="AU72" s="9"/>
      <c r="AV72" s="9"/>
      <c r="AW72" s="9"/>
      <c r="AX72" s="9"/>
      <c r="AY72" s="10">
        <f>AVERAGE(AY69:AY71)</f>
        <v>0</v>
      </c>
      <c r="AZ72" s="10"/>
      <c r="BA72" s="9"/>
      <c r="BB72" s="9"/>
      <c r="BC72" s="9"/>
      <c r="BD72" s="9"/>
      <c r="BE72" s="9"/>
      <c r="BF72" s="10">
        <f>AVERAGE(BF69:BF71)</f>
        <v>0</v>
      </c>
      <c r="BG72" s="10"/>
    </row>
    <row r="73" spans="1:59" x14ac:dyDescent="0.35">
      <c r="A73" s="5" t="s">
        <v>17</v>
      </c>
      <c r="B73" s="22"/>
      <c r="C73" s="8"/>
      <c r="D73" s="9"/>
      <c r="E73" s="9"/>
      <c r="F73" s="9"/>
      <c r="G73" s="9"/>
      <c r="H73" s="9"/>
      <c r="I73" s="10" t="e">
        <f>SUM(J69:J71)</f>
        <v>#DIV/0!</v>
      </c>
      <c r="J73" s="10"/>
      <c r="K73" s="9"/>
      <c r="L73" s="9"/>
      <c r="M73" s="9"/>
      <c r="N73" s="9"/>
      <c r="O73" s="9"/>
      <c r="P73" s="10" t="e">
        <f>SUM(Q69:Q71)</f>
        <v>#DIV/0!</v>
      </c>
      <c r="Q73" s="10"/>
      <c r="R73" s="9"/>
      <c r="S73" s="9"/>
      <c r="T73" s="9"/>
      <c r="U73" s="9"/>
      <c r="V73" s="9"/>
      <c r="W73" s="10" t="e">
        <f>SUM(X69:X71)</f>
        <v>#DIV/0!</v>
      </c>
      <c r="X73" s="10"/>
      <c r="Y73" s="9"/>
      <c r="Z73" s="9"/>
      <c r="AA73" s="9"/>
      <c r="AB73" s="9"/>
      <c r="AC73" s="9"/>
      <c r="AD73" s="10">
        <f>SUM(AE69:AE71)</f>
        <v>9.3105851363825458</v>
      </c>
      <c r="AE73" s="10"/>
      <c r="AG73" s="9"/>
      <c r="AH73" s="9"/>
      <c r="AI73" s="9"/>
      <c r="AJ73" s="9"/>
      <c r="AK73" s="10">
        <f>SUM(AL69:AL71)</f>
        <v>4.308703275782424</v>
      </c>
      <c r="AL73" s="10"/>
      <c r="AM73" s="9"/>
      <c r="AN73" s="9"/>
      <c r="AO73" s="9"/>
      <c r="AP73" s="9"/>
      <c r="AQ73" s="9"/>
      <c r="AR73" s="10">
        <f>SUM(AS69:AS71)</f>
        <v>2.6454812675404034</v>
      </c>
      <c r="AS73" s="10"/>
      <c r="AT73" s="9"/>
      <c r="AU73" s="9"/>
      <c r="AV73" s="9"/>
      <c r="AW73" s="9"/>
      <c r="AX73" s="9"/>
      <c r="AY73" s="10">
        <f>SUM(AZ69:AZ71)</f>
        <v>0</v>
      </c>
      <c r="AZ73" s="10"/>
      <c r="BA73" s="9"/>
      <c r="BB73" s="9"/>
      <c r="BC73" s="9"/>
      <c r="BD73" s="9"/>
      <c r="BE73" s="9"/>
      <c r="BF73" s="10">
        <f>SUM(BG69:BG71)</f>
        <v>0</v>
      </c>
      <c r="BG73" s="10"/>
    </row>
    <row r="74" spans="1:59" x14ac:dyDescent="0.35">
      <c r="A74" s="8" t="s">
        <v>50</v>
      </c>
      <c r="B74" s="22">
        <v>1</v>
      </c>
      <c r="C74" s="8"/>
      <c r="D74" s="8" t="s">
        <v>27</v>
      </c>
      <c r="E74" s="8" t="s">
        <v>27</v>
      </c>
      <c r="F74" s="8" t="s">
        <v>27</v>
      </c>
      <c r="G74" s="8" t="s">
        <v>27</v>
      </c>
      <c r="H74" s="8" t="s">
        <v>27</v>
      </c>
      <c r="I74" s="2" t="e">
        <f>AVERAGE(D74:H74)</f>
        <v>#DIV/0!</v>
      </c>
      <c r="J74" s="2" t="e">
        <f>STDEV(D74:H74)</f>
        <v>#DIV/0!</v>
      </c>
      <c r="K74" s="8" t="s">
        <v>27</v>
      </c>
      <c r="L74" s="8" t="s">
        <v>27</v>
      </c>
      <c r="M74" s="8" t="s">
        <v>27</v>
      </c>
      <c r="N74" s="8" t="s">
        <v>27</v>
      </c>
      <c r="O74" s="8" t="s">
        <v>27</v>
      </c>
      <c r="P74" s="2" t="e">
        <f>AVERAGE(K74:O74)</f>
        <v>#DIV/0!</v>
      </c>
      <c r="Q74" s="2" t="e">
        <f>STDEV(K74:O74)</f>
        <v>#DIV/0!</v>
      </c>
      <c r="R74" s="8" t="s">
        <v>27</v>
      </c>
      <c r="S74" s="8" t="s">
        <v>27</v>
      </c>
      <c r="T74" s="8" t="s">
        <v>27</v>
      </c>
      <c r="U74" s="8" t="s">
        <v>27</v>
      </c>
      <c r="V74" s="8" t="s">
        <v>27</v>
      </c>
      <c r="W74" s="2" t="e">
        <f>AVERAGE(R74:V74)</f>
        <v>#DIV/0!</v>
      </c>
      <c r="X74" s="2" t="e">
        <f>STDEV(R74:V74)</f>
        <v>#DIV/0!</v>
      </c>
      <c r="Y74" s="8" t="s">
        <v>27</v>
      </c>
      <c r="Z74" s="8" t="s">
        <v>27</v>
      </c>
      <c r="AA74" s="8" t="s">
        <v>27</v>
      </c>
      <c r="AB74" s="8" t="s">
        <v>27</v>
      </c>
      <c r="AC74" s="8" t="s">
        <v>27</v>
      </c>
      <c r="AD74" s="2" t="e">
        <f>AVERAGE(Y74:AC74)</f>
        <v>#DIV/0!</v>
      </c>
      <c r="AE74" s="2" t="e">
        <f>STDEV(Y74:AC74)</f>
        <v>#DIV/0!</v>
      </c>
      <c r="AF74" s="28">
        <v>29</v>
      </c>
      <c r="AG74" s="8">
        <v>31</v>
      </c>
      <c r="AH74" s="8">
        <v>26</v>
      </c>
      <c r="AI74" s="8">
        <v>20</v>
      </c>
      <c r="AJ74" s="8">
        <v>17</v>
      </c>
      <c r="AK74" s="2">
        <f>AVERAGE(AF74:AJ74)</f>
        <v>24.6</v>
      </c>
      <c r="AL74" s="2">
        <f>STDEV(AF74:AJ74)</f>
        <v>5.9413803110051751</v>
      </c>
      <c r="AM74" s="8">
        <v>2</v>
      </c>
      <c r="AN74" s="8">
        <v>6</v>
      </c>
      <c r="AO74" s="8">
        <v>4</v>
      </c>
      <c r="AP74" s="8">
        <v>2</v>
      </c>
      <c r="AQ74" s="8">
        <v>1</v>
      </c>
      <c r="AR74" s="2">
        <f>AVERAGE(AM74:AQ74)</f>
        <v>3</v>
      </c>
      <c r="AS74" s="2">
        <f>STDEV(AM74:AQ74)</f>
        <v>2</v>
      </c>
      <c r="AT74" s="8">
        <v>0</v>
      </c>
      <c r="AU74" s="8">
        <v>1</v>
      </c>
      <c r="AV74" s="8">
        <v>1</v>
      </c>
      <c r="AW74" s="8">
        <v>0</v>
      </c>
      <c r="AX74" s="8">
        <v>0</v>
      </c>
      <c r="AY74" s="2">
        <f>AVERAGE(AT74:AX74)</f>
        <v>0.4</v>
      </c>
      <c r="AZ74" s="2">
        <f>STDEV(AT74:AX74)</f>
        <v>0.54772255750516607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2">
        <f>AVERAGE(BA74:BE74)</f>
        <v>0</v>
      </c>
      <c r="BG74" s="2">
        <f>STDEV(BA74:BE74)</f>
        <v>0</v>
      </c>
    </row>
    <row r="75" spans="1:59" x14ac:dyDescent="0.35">
      <c r="A75" s="8" t="s">
        <v>8</v>
      </c>
      <c r="B75" s="22">
        <v>2</v>
      </c>
      <c r="C75" s="8"/>
      <c r="D75" s="8" t="s">
        <v>27</v>
      </c>
      <c r="E75" s="8" t="s">
        <v>27</v>
      </c>
      <c r="F75" s="8" t="s">
        <v>27</v>
      </c>
      <c r="G75" s="8" t="s">
        <v>27</v>
      </c>
      <c r="H75" s="8" t="s">
        <v>27</v>
      </c>
      <c r="I75" s="2" t="e">
        <f t="shared" ref="I75" si="96">AVERAGE(D75:H75)</f>
        <v>#DIV/0!</v>
      </c>
      <c r="J75" s="2" t="e">
        <f>STDEV(D75:H75)</f>
        <v>#DIV/0!</v>
      </c>
      <c r="K75" s="8" t="s">
        <v>27</v>
      </c>
      <c r="L75" s="8" t="s">
        <v>27</v>
      </c>
      <c r="M75" s="8" t="s">
        <v>27</v>
      </c>
      <c r="N75" s="8" t="s">
        <v>27</v>
      </c>
      <c r="O75" s="8" t="s">
        <v>27</v>
      </c>
      <c r="P75" s="2" t="e">
        <f t="shared" ref="P75" si="97">AVERAGE(K75:O75)</f>
        <v>#DIV/0!</v>
      </c>
      <c r="Q75" s="2" t="e">
        <f>STDEV(K75:O75)</f>
        <v>#DIV/0!</v>
      </c>
      <c r="R75" s="8" t="s">
        <v>27</v>
      </c>
      <c r="S75" s="8" t="s">
        <v>27</v>
      </c>
      <c r="T75" s="8" t="s">
        <v>27</v>
      </c>
      <c r="U75" s="8" t="s">
        <v>27</v>
      </c>
      <c r="V75" s="8" t="s">
        <v>27</v>
      </c>
      <c r="W75" s="2" t="e">
        <f t="shared" ref="W75" si="98">AVERAGE(R75:V75)</f>
        <v>#DIV/0!</v>
      </c>
      <c r="X75" s="2" t="e">
        <f>STDEV(R75:V75)</f>
        <v>#DIV/0!</v>
      </c>
      <c r="Y75" s="8" t="s">
        <v>27</v>
      </c>
      <c r="Z75" s="8" t="s">
        <v>27</v>
      </c>
      <c r="AA75" s="8" t="s">
        <v>27</v>
      </c>
      <c r="AB75" s="8" t="s">
        <v>27</v>
      </c>
      <c r="AC75" s="8" t="s">
        <v>27</v>
      </c>
      <c r="AD75" s="2" t="e">
        <f t="shared" ref="AD75" si="99">AVERAGE(Y75:AC75)</f>
        <v>#DIV/0!</v>
      </c>
      <c r="AE75" s="2" t="e">
        <f>STDEV(Y75:AC75)</f>
        <v>#DIV/0!</v>
      </c>
      <c r="AF75" s="28">
        <v>75</v>
      </c>
      <c r="AG75" s="8">
        <v>80</v>
      </c>
      <c r="AH75" s="8">
        <v>69</v>
      </c>
      <c r="AI75" s="8">
        <v>85</v>
      </c>
      <c r="AJ75" s="8">
        <v>64</v>
      </c>
      <c r="AK75" s="2">
        <f t="shared" ref="AK75" si="100">AVERAGE(AF75:AJ75)</f>
        <v>74.599999999999994</v>
      </c>
      <c r="AL75" s="2">
        <f>STDEV(AF75:AJ75)</f>
        <v>8.3845095265018443</v>
      </c>
      <c r="AM75" s="8">
        <v>6</v>
      </c>
      <c r="AN75" s="8">
        <v>8</v>
      </c>
      <c r="AO75" s="8">
        <v>10</v>
      </c>
      <c r="AP75" s="8">
        <v>7</v>
      </c>
      <c r="AQ75" s="8">
        <v>8</v>
      </c>
      <c r="AR75" s="2">
        <f t="shared" ref="AR75" si="101">AVERAGE(AM75:AQ75)</f>
        <v>7.8</v>
      </c>
      <c r="AS75" s="2">
        <f>STDEV(AM75:AQ75)</f>
        <v>1.4832396974191335</v>
      </c>
      <c r="AT75" s="8">
        <v>0</v>
      </c>
      <c r="AU75" s="8">
        <v>0</v>
      </c>
      <c r="AV75" s="8">
        <v>0</v>
      </c>
      <c r="AW75" s="8">
        <v>1</v>
      </c>
      <c r="AX75" s="8">
        <v>2</v>
      </c>
      <c r="AY75" s="2">
        <f t="shared" ref="AY75" si="102">AVERAGE(AT75:AX75)</f>
        <v>0.6</v>
      </c>
      <c r="AZ75" s="2">
        <f>STDEV(AT75:AX75)</f>
        <v>0.89442719099991586</v>
      </c>
      <c r="BA75" s="8">
        <v>1</v>
      </c>
      <c r="BB75" s="8">
        <v>0</v>
      </c>
      <c r="BC75" s="8">
        <v>0</v>
      </c>
      <c r="BD75" s="8">
        <v>1</v>
      </c>
      <c r="BE75" s="8">
        <v>0</v>
      </c>
      <c r="BF75" s="2">
        <f t="shared" ref="BF75" si="103">AVERAGE(BA75:BE75)</f>
        <v>0.4</v>
      </c>
      <c r="BG75" s="2">
        <f>STDEV(BA75:BE75)</f>
        <v>0.54772255750516607</v>
      </c>
    </row>
    <row r="76" spans="1:59" x14ac:dyDescent="0.35">
      <c r="A76" s="8"/>
      <c r="B76" s="22">
        <v>3</v>
      </c>
      <c r="C76" s="8"/>
      <c r="D76" s="9" t="s">
        <v>27</v>
      </c>
      <c r="E76" s="9" t="s">
        <v>27</v>
      </c>
      <c r="F76" s="9" t="s">
        <v>27</v>
      </c>
      <c r="G76" s="9" t="s">
        <v>27</v>
      </c>
      <c r="H76" s="9" t="s">
        <v>27</v>
      </c>
      <c r="I76" s="4" t="e">
        <f>AVERAGE(D76:H76)</f>
        <v>#DIV/0!</v>
      </c>
      <c r="J76" s="4" t="e">
        <f>STDEV(D76:H76)</f>
        <v>#DIV/0!</v>
      </c>
      <c r="K76" s="9" t="s">
        <v>27</v>
      </c>
      <c r="L76" s="9" t="s">
        <v>27</v>
      </c>
      <c r="M76" s="9" t="s">
        <v>27</v>
      </c>
      <c r="N76" s="9" t="s">
        <v>27</v>
      </c>
      <c r="O76" s="9" t="s">
        <v>27</v>
      </c>
      <c r="P76" s="4" t="e">
        <f>AVERAGE(K76:O76)</f>
        <v>#DIV/0!</v>
      </c>
      <c r="Q76" s="4" t="e">
        <f>STDEV(K76:O76)</f>
        <v>#DIV/0!</v>
      </c>
      <c r="R76" s="9" t="s">
        <v>27</v>
      </c>
      <c r="S76" s="9" t="s">
        <v>27</v>
      </c>
      <c r="T76" s="9" t="s">
        <v>27</v>
      </c>
      <c r="U76" s="9" t="s">
        <v>27</v>
      </c>
      <c r="V76" s="9" t="s">
        <v>27</v>
      </c>
      <c r="W76" s="4" t="e">
        <f>AVERAGE(R76:V76)</f>
        <v>#DIV/0!</v>
      </c>
      <c r="X76" s="4" t="e">
        <f>STDEV(R76:V76)</f>
        <v>#DIV/0!</v>
      </c>
      <c r="Y76" s="9" t="s">
        <v>27</v>
      </c>
      <c r="Z76" s="9" t="s">
        <v>27</v>
      </c>
      <c r="AA76" s="9" t="s">
        <v>27</v>
      </c>
      <c r="AB76" s="9" t="s">
        <v>27</v>
      </c>
      <c r="AC76" s="9" t="s">
        <v>27</v>
      </c>
      <c r="AD76" s="4" t="e">
        <f>AVERAGE(Y76:AC76)</f>
        <v>#DIV/0!</v>
      </c>
      <c r="AE76" s="4" t="e">
        <f>STDEV(Y76:AC76)</f>
        <v>#DIV/0!</v>
      </c>
      <c r="AF76" s="28">
        <v>24</v>
      </c>
      <c r="AG76" s="9">
        <v>38</v>
      </c>
      <c r="AH76" s="9">
        <v>25</v>
      </c>
      <c r="AI76" s="9">
        <v>24</v>
      </c>
      <c r="AJ76" s="9">
        <v>30</v>
      </c>
      <c r="AK76" s="4">
        <f>AVERAGE(AF76:AJ76)</f>
        <v>28.2</v>
      </c>
      <c r="AL76" s="4">
        <f>STDEV(AF76:AJ76)</f>
        <v>6.016643582596533</v>
      </c>
      <c r="AM76" s="9">
        <v>2</v>
      </c>
      <c r="AN76" s="9">
        <v>4</v>
      </c>
      <c r="AO76" s="9">
        <v>3</v>
      </c>
      <c r="AP76" s="9">
        <v>5</v>
      </c>
      <c r="AQ76" s="9">
        <v>5</v>
      </c>
      <c r="AR76" s="4">
        <f>AVERAGE(AM76:AQ76)</f>
        <v>3.8</v>
      </c>
      <c r="AS76" s="4">
        <f>STDEV(AM76:AQ76)</f>
        <v>1.3038404810405295</v>
      </c>
      <c r="AT76" s="9">
        <v>0</v>
      </c>
      <c r="AU76" s="9">
        <v>0</v>
      </c>
      <c r="AV76" s="9">
        <v>0</v>
      </c>
      <c r="AW76" s="9">
        <v>0</v>
      </c>
      <c r="AX76" s="9">
        <v>2</v>
      </c>
      <c r="AY76" s="4">
        <f>AVERAGE(AT76:AX76)</f>
        <v>0.4</v>
      </c>
      <c r="AZ76" s="4">
        <f>STDEV(AT76:AX76)</f>
        <v>0.89442719099991586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4">
        <f>AVERAGE(BA76:BE76)</f>
        <v>0</v>
      </c>
      <c r="BG76" s="4">
        <f>STDEV(BA76:BE76)</f>
        <v>0</v>
      </c>
    </row>
    <row r="77" spans="1:59" x14ac:dyDescent="0.35">
      <c r="A77" s="5" t="s">
        <v>16</v>
      </c>
      <c r="B77" s="22"/>
      <c r="C77" s="8"/>
      <c r="D77" s="9"/>
      <c r="E77" s="9"/>
      <c r="F77" s="9"/>
      <c r="G77" s="9"/>
      <c r="H77" s="9"/>
      <c r="I77" s="10" t="e">
        <f>AVERAGE(I74:I76)</f>
        <v>#DIV/0!</v>
      </c>
      <c r="J77" s="10"/>
      <c r="K77" s="9"/>
      <c r="L77" s="9"/>
      <c r="M77" s="9"/>
      <c r="N77" s="9"/>
      <c r="O77" s="9"/>
      <c r="P77" s="10" t="e">
        <f>AVERAGE(P74:P76)</f>
        <v>#DIV/0!</v>
      </c>
      <c r="Q77" s="10"/>
      <c r="R77" s="9"/>
      <c r="S77" s="9"/>
      <c r="T77" s="9"/>
      <c r="U77" s="9"/>
      <c r="V77" s="9"/>
      <c r="W77" s="10" t="e">
        <f>AVERAGE(W74:W76)</f>
        <v>#DIV/0!</v>
      </c>
      <c r="X77" s="10"/>
      <c r="Y77" s="9"/>
      <c r="Z77" s="9"/>
      <c r="AA77" s="9"/>
      <c r="AB77" s="9"/>
      <c r="AC77" s="9"/>
      <c r="AD77" s="10" t="e">
        <f>AVERAGE(AD74:AD76)</f>
        <v>#DIV/0!</v>
      </c>
      <c r="AE77" s="10"/>
      <c r="AG77" s="9"/>
      <c r="AH77" s="9"/>
      <c r="AI77" s="9"/>
      <c r="AJ77" s="9"/>
      <c r="AK77" s="10">
        <f>AVERAGE(AK74:AK76)</f>
        <v>42.466666666666661</v>
      </c>
      <c r="AL77" s="10"/>
      <c r="AM77" s="9"/>
      <c r="AN77" s="9"/>
      <c r="AO77" s="9"/>
      <c r="AP77" s="9"/>
      <c r="AQ77" s="9"/>
      <c r="AR77" s="10">
        <f>AVERAGE(AR74:AR76)</f>
        <v>4.8666666666666671</v>
      </c>
      <c r="AS77" s="10"/>
      <c r="AT77" s="9"/>
      <c r="AU77" s="9"/>
      <c r="AV77" s="9"/>
      <c r="AW77" s="9"/>
      <c r="AX77" s="9"/>
      <c r="AY77" s="10">
        <f>AVERAGE(AY74:AY76)</f>
        <v>0.46666666666666662</v>
      </c>
      <c r="AZ77" s="10"/>
      <c r="BA77" s="9"/>
      <c r="BB77" s="9"/>
      <c r="BC77" s="9"/>
      <c r="BD77" s="9"/>
      <c r="BE77" s="9"/>
      <c r="BF77" s="10">
        <f>AVERAGE(BF74:BF76)</f>
        <v>0.13333333333333333</v>
      </c>
      <c r="BG77" s="10"/>
    </row>
    <row r="78" spans="1:59" x14ac:dyDescent="0.35">
      <c r="A78" s="5" t="s">
        <v>17</v>
      </c>
      <c r="B78" s="22"/>
      <c r="C78" s="8"/>
      <c r="D78" s="9"/>
      <c r="E78" s="9"/>
      <c r="F78" s="9"/>
      <c r="G78" s="9"/>
      <c r="H78" s="9"/>
      <c r="I78" s="10" t="e">
        <f>SUM(J74:J76)</f>
        <v>#DIV/0!</v>
      </c>
      <c r="J78" s="10"/>
      <c r="K78" s="9"/>
      <c r="L78" s="9"/>
      <c r="M78" s="9"/>
      <c r="N78" s="9"/>
      <c r="O78" s="9"/>
      <c r="P78" s="10" t="e">
        <f>SUM(Q74:Q76)</f>
        <v>#DIV/0!</v>
      </c>
      <c r="Q78" s="10"/>
      <c r="R78" s="9"/>
      <c r="S78" s="9"/>
      <c r="T78" s="9"/>
      <c r="U78" s="9"/>
      <c r="V78" s="9"/>
      <c r="W78" s="10" t="e">
        <f>SUM(X74:X76)</f>
        <v>#DIV/0!</v>
      </c>
      <c r="X78" s="10"/>
      <c r="Y78" s="9"/>
      <c r="Z78" s="9"/>
      <c r="AA78" s="9"/>
      <c r="AB78" s="9"/>
      <c r="AC78" s="9"/>
      <c r="AD78" s="10" t="e">
        <f>SUM(AE74:AE76)</f>
        <v>#DIV/0!</v>
      </c>
      <c r="AE78" s="10"/>
      <c r="AG78" s="9"/>
      <c r="AH78" s="9"/>
      <c r="AI78" s="9"/>
      <c r="AJ78" s="9"/>
      <c r="AK78" s="10">
        <f>SUM(AL74:AL76)</f>
        <v>20.342533420103553</v>
      </c>
      <c r="AL78" s="10"/>
      <c r="AM78" s="9"/>
      <c r="AN78" s="9"/>
      <c r="AO78" s="9"/>
      <c r="AP78" s="9"/>
      <c r="AQ78" s="9"/>
      <c r="AR78" s="10">
        <f>SUM(AS74:AS76)</f>
        <v>4.7870801784596626</v>
      </c>
      <c r="AS78" s="10"/>
      <c r="AT78" s="9"/>
      <c r="AU78" s="9"/>
      <c r="AV78" s="9"/>
      <c r="AW78" s="9"/>
      <c r="AX78" s="9"/>
      <c r="AY78" s="10">
        <f>SUM(AZ74:AZ76)</f>
        <v>2.3365769395049978</v>
      </c>
      <c r="AZ78" s="10"/>
      <c r="BA78" s="9"/>
      <c r="BB78" s="9"/>
      <c r="BC78" s="9"/>
      <c r="BD78" s="9"/>
      <c r="BE78" s="9"/>
      <c r="BF78" s="10">
        <f>SUM(BG74:BG76)</f>
        <v>0.54772255750516607</v>
      </c>
      <c r="BG78" s="10"/>
    </row>
    <row r="79" spans="1:59" x14ac:dyDescent="0.35">
      <c r="A79" s="8" t="s">
        <v>60</v>
      </c>
      <c r="B79" s="22">
        <v>1</v>
      </c>
      <c r="C79" s="8"/>
      <c r="D79" s="9" t="s">
        <v>27</v>
      </c>
      <c r="E79" s="9" t="s">
        <v>27</v>
      </c>
      <c r="F79" s="9" t="s">
        <v>27</v>
      </c>
      <c r="G79" s="9" t="s">
        <v>27</v>
      </c>
      <c r="H79" s="9" t="s">
        <v>27</v>
      </c>
      <c r="I79" s="4" t="e">
        <f>AVERAGE(D79:H79)</f>
        <v>#DIV/0!</v>
      </c>
      <c r="J79" s="4" t="e">
        <f>STDEV(D79:H79)</f>
        <v>#DIV/0!</v>
      </c>
      <c r="K79" s="9" t="s">
        <v>27</v>
      </c>
      <c r="L79" s="9" t="s">
        <v>27</v>
      </c>
      <c r="M79" s="9" t="s">
        <v>27</v>
      </c>
      <c r="N79" s="9" t="s">
        <v>27</v>
      </c>
      <c r="O79" s="9" t="s">
        <v>27</v>
      </c>
      <c r="P79" s="4" t="e">
        <f>AVERAGE(K79:O79)</f>
        <v>#DIV/0!</v>
      </c>
      <c r="Q79" s="4" t="e">
        <f>STDEV(K79:O79)</f>
        <v>#DIV/0!</v>
      </c>
      <c r="R79" s="9">
        <v>97</v>
      </c>
      <c r="S79" s="9">
        <v>98</v>
      </c>
      <c r="T79" s="9">
        <v>88</v>
      </c>
      <c r="U79" s="9">
        <v>70</v>
      </c>
      <c r="V79" s="9">
        <v>110</v>
      </c>
      <c r="W79" s="4">
        <f>AVERAGE(R79:V79)</f>
        <v>92.6</v>
      </c>
      <c r="X79" s="4">
        <f>STDEV(R79:V79)</f>
        <v>14.859340496805343</v>
      </c>
      <c r="Y79" s="9">
        <v>8</v>
      </c>
      <c r="Z79" s="9">
        <v>8</v>
      </c>
      <c r="AA79" s="9">
        <v>13</v>
      </c>
      <c r="AB79" s="9">
        <v>11</v>
      </c>
      <c r="AC79" s="9">
        <v>10</v>
      </c>
      <c r="AD79" s="4">
        <f>AVERAGE(Y79:AC79)</f>
        <v>10</v>
      </c>
      <c r="AE79" s="4">
        <f>STDEV(Y79:AC79)</f>
        <v>2.1213203435596424</v>
      </c>
      <c r="AF79" s="28">
        <v>0</v>
      </c>
      <c r="AG79" s="9">
        <v>0</v>
      </c>
      <c r="AH79" s="9">
        <v>0</v>
      </c>
      <c r="AI79" s="9">
        <v>1</v>
      </c>
      <c r="AJ79" s="9">
        <v>0</v>
      </c>
      <c r="AK79" s="4">
        <f>AVERAGE(AF79:AJ79)</f>
        <v>0.2</v>
      </c>
      <c r="AL79" s="4">
        <f>STDEV(AF79:AJ79)</f>
        <v>0.44721359549995793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4">
        <f>AVERAGE(AM79:AQ79)</f>
        <v>0</v>
      </c>
      <c r="AS79" s="4">
        <f>STDEV(AM79:AQ79)</f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4">
        <f>AVERAGE(AT79:AX79)</f>
        <v>0</v>
      </c>
      <c r="AZ79" s="4">
        <f>STDEV(AT79:AX79)</f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4">
        <f>AVERAGE(BA79:BE79)</f>
        <v>0</v>
      </c>
      <c r="BG79" s="4">
        <f>STDEV(BA79:BE79)</f>
        <v>0</v>
      </c>
    </row>
    <row r="80" spans="1:59" x14ac:dyDescent="0.35">
      <c r="A80" s="8"/>
      <c r="B80" s="22">
        <v>2</v>
      </c>
      <c r="C80" s="8"/>
      <c r="D80" s="9" t="s">
        <v>27</v>
      </c>
      <c r="E80" s="9" t="s">
        <v>27</v>
      </c>
      <c r="F80" s="9" t="s">
        <v>27</v>
      </c>
      <c r="G80" s="9" t="s">
        <v>27</v>
      </c>
      <c r="H80" s="9" t="s">
        <v>27</v>
      </c>
      <c r="I80" s="4" t="e">
        <f t="shared" ref="I80" si="104">AVERAGE(D80:H80)</f>
        <v>#DIV/0!</v>
      </c>
      <c r="J80" s="4" t="e">
        <f>STDEV(D80:H80)</f>
        <v>#DIV/0!</v>
      </c>
      <c r="K80" s="9" t="s">
        <v>27</v>
      </c>
      <c r="L80" s="9" t="s">
        <v>27</v>
      </c>
      <c r="M80" s="9" t="s">
        <v>27</v>
      </c>
      <c r="N80" s="9" t="s">
        <v>27</v>
      </c>
      <c r="O80" s="9" t="s">
        <v>27</v>
      </c>
      <c r="P80" s="4" t="e">
        <f t="shared" ref="P80" si="105">AVERAGE(K80:O80)</f>
        <v>#DIV/0!</v>
      </c>
      <c r="Q80" s="4" t="e">
        <f>STDEV(K80:O80)</f>
        <v>#DIV/0!</v>
      </c>
      <c r="R80" s="9" t="s">
        <v>27</v>
      </c>
      <c r="S80" s="9" t="s">
        <v>27</v>
      </c>
      <c r="T80" s="9" t="s">
        <v>27</v>
      </c>
      <c r="U80" s="9" t="s">
        <v>27</v>
      </c>
      <c r="V80" s="9" t="s">
        <v>27</v>
      </c>
      <c r="W80" s="4" t="e">
        <f t="shared" ref="W80" si="106">AVERAGE(R80:V80)</f>
        <v>#DIV/0!</v>
      </c>
      <c r="X80" s="4" t="e">
        <f>STDEV(R80:V80)</f>
        <v>#DIV/0!</v>
      </c>
      <c r="Y80" s="9">
        <v>16</v>
      </c>
      <c r="Z80" s="9">
        <v>13</v>
      </c>
      <c r="AA80" s="9">
        <v>2</v>
      </c>
      <c r="AB80" s="9">
        <v>14</v>
      </c>
      <c r="AC80" s="9">
        <v>7</v>
      </c>
      <c r="AD80" s="4">
        <f t="shared" ref="AD80" si="107">AVERAGE(Y80:AC80)</f>
        <v>10.4</v>
      </c>
      <c r="AE80" s="4">
        <f>STDEV(Y80:AC80)</f>
        <v>5.7706152185014048</v>
      </c>
      <c r="AF80" s="28">
        <v>1</v>
      </c>
      <c r="AG80" s="9">
        <v>1</v>
      </c>
      <c r="AH80" s="9">
        <v>2</v>
      </c>
      <c r="AI80" s="9">
        <v>4</v>
      </c>
      <c r="AJ80" s="9">
        <v>1</v>
      </c>
      <c r="AK80" s="4">
        <f t="shared" ref="AK80" si="108">AVERAGE(AF80:AJ80)</f>
        <v>1.8</v>
      </c>
      <c r="AL80" s="4">
        <f>STDEV(AF80:AJ80)</f>
        <v>1.3038404810405297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4">
        <f t="shared" ref="AR80" si="109">AVERAGE(AM80:AQ80)</f>
        <v>0</v>
      </c>
      <c r="AS80" s="4">
        <f>STDEV(AM80:AQ80)</f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4">
        <f t="shared" ref="AY80" si="110">AVERAGE(AT80:AX80)</f>
        <v>0</v>
      </c>
      <c r="AZ80" s="4">
        <f>STDEV(AT80:AX80)</f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4">
        <f t="shared" ref="BF80" si="111">AVERAGE(BA80:BE80)</f>
        <v>0</v>
      </c>
      <c r="BG80" s="4">
        <f>STDEV(BA80:BE80)</f>
        <v>0</v>
      </c>
    </row>
    <row r="81" spans="1:59" x14ac:dyDescent="0.35">
      <c r="A81" s="8"/>
      <c r="B81" s="22">
        <v>3</v>
      </c>
      <c r="C81" s="8"/>
      <c r="D81" s="9" t="s">
        <v>27</v>
      </c>
      <c r="E81" s="9" t="s">
        <v>27</v>
      </c>
      <c r="F81" s="9" t="s">
        <v>27</v>
      </c>
      <c r="G81" s="9" t="s">
        <v>27</v>
      </c>
      <c r="H81" s="9" t="s">
        <v>27</v>
      </c>
      <c r="I81" s="4" t="e">
        <f>AVERAGE(D81:H81)</f>
        <v>#DIV/0!</v>
      </c>
      <c r="J81" s="4" t="e">
        <f>STDEV(D81:H81)</f>
        <v>#DIV/0!</v>
      </c>
      <c r="K81" s="9" t="s">
        <v>27</v>
      </c>
      <c r="L81" s="9" t="s">
        <v>27</v>
      </c>
      <c r="M81" s="9" t="s">
        <v>27</v>
      </c>
      <c r="N81" s="9" t="s">
        <v>27</v>
      </c>
      <c r="O81" s="9" t="s">
        <v>27</v>
      </c>
      <c r="P81" s="4" t="e">
        <f>AVERAGE(K81:O81)</f>
        <v>#DIV/0!</v>
      </c>
      <c r="Q81" s="4" t="e">
        <f>STDEV(K81:O81)</f>
        <v>#DIV/0!</v>
      </c>
      <c r="R81" s="9" t="s">
        <v>27</v>
      </c>
      <c r="S81" s="9" t="s">
        <v>27</v>
      </c>
      <c r="T81" s="9" t="s">
        <v>27</v>
      </c>
      <c r="U81" s="9" t="s">
        <v>27</v>
      </c>
      <c r="V81" s="9" t="s">
        <v>27</v>
      </c>
      <c r="W81" s="4" t="e">
        <f>AVERAGE(R81:V81)</f>
        <v>#DIV/0!</v>
      </c>
      <c r="X81" s="4" t="e">
        <f>STDEV(R81:V81)</f>
        <v>#DIV/0!</v>
      </c>
      <c r="Y81" s="9">
        <v>52</v>
      </c>
      <c r="Z81" s="9">
        <v>21</v>
      </c>
      <c r="AA81" s="9">
        <v>66</v>
      </c>
      <c r="AB81" s="9">
        <v>63</v>
      </c>
      <c r="AC81" s="9">
        <v>47</v>
      </c>
      <c r="AD81" s="4">
        <f>AVERAGE(Y81:AC81)</f>
        <v>49.8</v>
      </c>
      <c r="AE81" s="4">
        <f>STDEV(Y81:AC81)</f>
        <v>17.880156598866797</v>
      </c>
      <c r="AF81" s="28">
        <v>8</v>
      </c>
      <c r="AG81" s="9">
        <v>8</v>
      </c>
      <c r="AH81" s="9">
        <v>8</v>
      </c>
      <c r="AI81" s="9">
        <v>9</v>
      </c>
      <c r="AJ81" s="9">
        <v>4</v>
      </c>
      <c r="AK81" s="4">
        <f>AVERAGE(AF81:AJ81)</f>
        <v>7.4</v>
      </c>
      <c r="AL81" s="4">
        <f>STDEV(AF81:AJ81)</f>
        <v>1.949358868961792</v>
      </c>
      <c r="AM81" s="9">
        <v>1</v>
      </c>
      <c r="AN81" s="9">
        <v>0</v>
      </c>
      <c r="AO81" s="9">
        <v>0</v>
      </c>
      <c r="AP81" s="9">
        <v>1</v>
      </c>
      <c r="AQ81" s="9">
        <v>2</v>
      </c>
      <c r="AR81" s="4">
        <f>AVERAGE(AM81:AQ81)</f>
        <v>0.8</v>
      </c>
      <c r="AS81" s="4">
        <f>STDEV(AM81:AQ81)</f>
        <v>0.83666002653407556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4">
        <f>AVERAGE(AT81:AX81)</f>
        <v>0</v>
      </c>
      <c r="AZ81" s="4">
        <f>STDEV(AT81:AX81)</f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4">
        <f>AVERAGE(BA81:BE81)</f>
        <v>0</v>
      </c>
      <c r="BG81" s="4">
        <f>STDEV(BA81:BE81)</f>
        <v>0</v>
      </c>
    </row>
    <row r="82" spans="1:59" x14ac:dyDescent="0.35">
      <c r="A82" s="5" t="s">
        <v>16</v>
      </c>
      <c r="B82" s="22"/>
      <c r="C82" s="8"/>
      <c r="D82" s="9"/>
      <c r="E82" s="9"/>
      <c r="F82" s="9"/>
      <c r="G82" s="9"/>
      <c r="H82" s="9"/>
      <c r="I82" s="10" t="e">
        <f>AVERAGE(I79:I81)</f>
        <v>#DIV/0!</v>
      </c>
      <c r="J82" s="10"/>
      <c r="K82" s="9"/>
      <c r="L82" s="9"/>
      <c r="M82" s="9"/>
      <c r="N82" s="9"/>
      <c r="O82" s="9"/>
      <c r="P82" s="10" t="e">
        <f>AVERAGE(P79:P81)</f>
        <v>#DIV/0!</v>
      </c>
      <c r="Q82" s="10"/>
      <c r="R82" s="9"/>
      <c r="S82" s="9"/>
      <c r="T82" s="9"/>
      <c r="U82" s="9"/>
      <c r="V82" s="9"/>
      <c r="W82" s="10" t="e">
        <f>AVERAGE(W79:W81)</f>
        <v>#DIV/0!</v>
      </c>
      <c r="X82" s="10"/>
      <c r="Y82" s="9"/>
      <c r="Z82" s="9"/>
      <c r="AA82" s="9"/>
      <c r="AB82" s="9"/>
      <c r="AC82" s="9"/>
      <c r="AD82" s="10">
        <f>AVERAGE(AD79:AD81)</f>
        <v>23.399999999999995</v>
      </c>
      <c r="AE82" s="10"/>
      <c r="AG82" s="9"/>
      <c r="AH82" s="9"/>
      <c r="AI82" s="9"/>
      <c r="AJ82" s="9"/>
      <c r="AK82" s="10">
        <f>AVERAGE(AK79:AK81)</f>
        <v>3.1333333333333333</v>
      </c>
      <c r="AL82" s="10"/>
      <c r="AM82" s="9"/>
      <c r="AN82" s="9"/>
      <c r="AO82" s="9"/>
      <c r="AP82" s="9"/>
      <c r="AQ82" s="9"/>
      <c r="AR82" s="10">
        <f>AVERAGE(AR79:AR81)</f>
        <v>0.26666666666666666</v>
      </c>
      <c r="AS82" s="10"/>
      <c r="AT82" s="9"/>
      <c r="AU82" s="9"/>
      <c r="AV82" s="9"/>
      <c r="AW82" s="9"/>
      <c r="AX82" s="9"/>
      <c r="AY82" s="10">
        <f>AVERAGE(AY79:AY81)</f>
        <v>0</v>
      </c>
      <c r="AZ82" s="10"/>
      <c r="BA82" s="9"/>
      <c r="BB82" s="9"/>
      <c r="BC82" s="9"/>
      <c r="BD82" s="9"/>
      <c r="BE82" s="9"/>
      <c r="BF82" s="10">
        <f>AVERAGE(BF79:BF81)</f>
        <v>0</v>
      </c>
      <c r="BG82" s="10"/>
    </row>
    <row r="83" spans="1:59" x14ac:dyDescent="0.35">
      <c r="A83" s="5" t="s">
        <v>17</v>
      </c>
      <c r="B83" s="22"/>
      <c r="C83" s="8"/>
      <c r="D83" s="9"/>
      <c r="E83" s="9"/>
      <c r="F83" s="9"/>
      <c r="G83" s="9"/>
      <c r="H83" s="9"/>
      <c r="I83" s="10" t="e">
        <f>SUM(J79:J81)</f>
        <v>#DIV/0!</v>
      </c>
      <c r="J83" s="10"/>
      <c r="K83" s="9"/>
      <c r="L83" s="9"/>
      <c r="M83" s="9"/>
      <c r="N83" s="9"/>
      <c r="O83" s="9"/>
      <c r="P83" s="10" t="e">
        <f>SUM(Q79:Q81)</f>
        <v>#DIV/0!</v>
      </c>
      <c r="Q83" s="10"/>
      <c r="R83" s="9"/>
      <c r="S83" s="9"/>
      <c r="T83" s="9"/>
      <c r="U83" s="9"/>
      <c r="V83" s="9"/>
      <c r="W83" s="10" t="e">
        <f>SUM(X79:X81)</f>
        <v>#DIV/0!</v>
      </c>
      <c r="X83" s="10"/>
      <c r="Y83" s="9"/>
      <c r="Z83" s="9"/>
      <c r="AA83" s="9"/>
      <c r="AB83" s="9"/>
      <c r="AC83" s="9"/>
      <c r="AD83" s="10">
        <f>SUM(AE79:AE81)</f>
        <v>25.772092160927844</v>
      </c>
      <c r="AE83" s="10"/>
      <c r="AG83" s="9"/>
      <c r="AH83" s="9"/>
      <c r="AI83" s="9"/>
      <c r="AJ83" s="9"/>
      <c r="AK83" s="10">
        <f>SUM(AL79:AL81)</f>
        <v>3.7004129455022796</v>
      </c>
      <c r="AL83" s="10"/>
      <c r="AM83" s="9"/>
      <c r="AN83" s="9"/>
      <c r="AO83" s="9"/>
      <c r="AP83" s="9"/>
      <c r="AQ83" s="9"/>
      <c r="AR83" s="10">
        <f>SUM(AS79:AS81)</f>
        <v>0.83666002653407556</v>
      </c>
      <c r="AS83" s="10"/>
      <c r="AT83" s="9"/>
      <c r="AU83" s="9"/>
      <c r="AV83" s="9"/>
      <c r="AW83" s="9"/>
      <c r="AX83" s="9"/>
      <c r="AY83" s="10">
        <f>SUM(AZ79:AZ81)</f>
        <v>0</v>
      </c>
      <c r="AZ83" s="10"/>
      <c r="BA83" s="9"/>
      <c r="BB83" s="9"/>
      <c r="BC83" s="9"/>
      <c r="BD83" s="9"/>
      <c r="BE83" s="9"/>
      <c r="BF83" s="10">
        <f>SUM(BG79:BG81)</f>
        <v>0</v>
      </c>
      <c r="BG83" s="10"/>
    </row>
    <row r="84" spans="1:59" x14ac:dyDescent="0.35">
      <c r="J84"/>
      <c r="Q84"/>
      <c r="X84"/>
      <c r="AE84"/>
      <c r="AL84"/>
      <c r="AS84"/>
      <c r="AZ84"/>
      <c r="BG84"/>
    </row>
    <row r="85" spans="1:59" x14ac:dyDescent="0.35">
      <c r="B85" t="s">
        <v>55</v>
      </c>
      <c r="C85">
        <v>1.8182</v>
      </c>
      <c r="J85"/>
      <c r="N85">
        <f>200/110</f>
        <v>1.8181818181818181</v>
      </c>
      <c r="Q85"/>
      <c r="X85"/>
      <c r="AE85"/>
      <c r="AL85"/>
      <c r="AS85"/>
      <c r="AZ85"/>
      <c r="BG85"/>
    </row>
    <row r="86" spans="1:59" x14ac:dyDescent="0.35">
      <c r="A86" s="8" t="s">
        <v>46</v>
      </c>
      <c r="B86" s="1">
        <v>43146</v>
      </c>
      <c r="C86" s="8"/>
      <c r="D86" s="8"/>
      <c r="E86" s="8"/>
      <c r="F86" s="8"/>
      <c r="G86" s="8"/>
      <c r="H86" s="8"/>
      <c r="I86" s="8"/>
      <c r="K86" s="8"/>
      <c r="L86" s="8"/>
      <c r="M86" s="8"/>
      <c r="N86" s="8"/>
      <c r="O86" s="8"/>
      <c r="P86" s="8"/>
      <c r="R86" s="8"/>
      <c r="S86" s="8"/>
      <c r="T86" s="8"/>
      <c r="U86" s="8"/>
      <c r="V86" s="8"/>
      <c r="W86" s="8"/>
      <c r="Y86" s="8"/>
      <c r="Z86" s="8"/>
      <c r="AA86" s="8"/>
      <c r="AB86" s="8"/>
      <c r="AC86" s="8"/>
      <c r="AD86" s="8"/>
      <c r="AG86" s="8"/>
      <c r="AH86" s="8"/>
      <c r="AI86" s="8"/>
      <c r="AJ86" s="8"/>
      <c r="AK86" s="8"/>
      <c r="AM86" s="8"/>
      <c r="AN86" s="8"/>
      <c r="AO86" s="8"/>
      <c r="AP86" s="8"/>
      <c r="AQ86" s="8"/>
      <c r="AR86" s="8"/>
      <c r="AT86" s="8"/>
      <c r="AU86" s="8"/>
      <c r="AV86" s="8"/>
      <c r="AW86" s="8"/>
      <c r="AX86" s="8"/>
      <c r="AY86" s="8"/>
      <c r="BA86" s="8"/>
      <c r="BB86" s="8"/>
      <c r="BC86" s="8"/>
      <c r="BD86" s="8"/>
      <c r="BE86" s="8"/>
      <c r="BF86" s="8"/>
    </row>
    <row r="87" spans="1:59" x14ac:dyDescent="0.35">
      <c r="A87" s="8" t="s">
        <v>12</v>
      </c>
      <c r="B87" s="8" t="s">
        <v>11</v>
      </c>
      <c r="C87" s="8"/>
      <c r="D87" s="8" t="s">
        <v>39</v>
      </c>
      <c r="E87" s="8"/>
      <c r="F87" s="8"/>
      <c r="G87" s="8"/>
      <c r="H87" s="8"/>
      <c r="I87" s="2" t="s">
        <v>15</v>
      </c>
      <c r="J87" s="2" t="s">
        <v>26</v>
      </c>
      <c r="K87" s="8" t="s">
        <v>30</v>
      </c>
      <c r="L87" s="8"/>
      <c r="M87" s="8"/>
      <c r="N87" s="8"/>
      <c r="O87" s="8"/>
      <c r="P87" s="2" t="s">
        <v>15</v>
      </c>
      <c r="Q87" s="2" t="s">
        <v>26</v>
      </c>
      <c r="R87" s="8" t="s">
        <v>29</v>
      </c>
      <c r="S87" s="8"/>
      <c r="T87" s="8"/>
      <c r="U87" s="8"/>
      <c r="V87" s="8"/>
      <c r="W87" s="2" t="s">
        <v>15</v>
      </c>
      <c r="X87" s="2" t="s">
        <v>26</v>
      </c>
      <c r="Y87" s="8" t="s">
        <v>31</v>
      </c>
      <c r="Z87" s="8"/>
      <c r="AA87" s="8"/>
      <c r="AB87" s="8"/>
      <c r="AC87" s="8"/>
      <c r="AD87" s="2" t="s">
        <v>15</v>
      </c>
      <c r="AE87" s="2" t="s">
        <v>26</v>
      </c>
      <c r="AF87" s="28" t="s">
        <v>32</v>
      </c>
      <c r="AG87" s="8"/>
      <c r="AH87" s="8"/>
      <c r="AI87" s="8"/>
      <c r="AJ87" s="8"/>
      <c r="AK87" s="2" t="s">
        <v>15</v>
      </c>
      <c r="AL87" s="2" t="s">
        <v>26</v>
      </c>
      <c r="AM87" s="20" t="s">
        <v>33</v>
      </c>
      <c r="AN87" s="8"/>
      <c r="AO87" s="8"/>
      <c r="AP87" s="8"/>
      <c r="AQ87" s="8"/>
      <c r="AR87" s="2" t="s">
        <v>15</v>
      </c>
      <c r="AS87" s="2" t="s">
        <v>26</v>
      </c>
      <c r="AT87" s="20" t="s">
        <v>34</v>
      </c>
      <c r="AU87" s="8"/>
      <c r="AV87" s="8"/>
      <c r="AW87" s="8"/>
      <c r="AX87" s="8"/>
      <c r="AY87" s="2" t="s">
        <v>15</v>
      </c>
      <c r="AZ87" s="2" t="s">
        <v>26</v>
      </c>
      <c r="BA87" s="20" t="s">
        <v>35</v>
      </c>
      <c r="BB87" s="8"/>
      <c r="BC87" s="8"/>
      <c r="BD87" s="8"/>
      <c r="BE87" s="8"/>
      <c r="BF87" s="2" t="s">
        <v>15</v>
      </c>
      <c r="BG87" s="2" t="s">
        <v>26</v>
      </c>
    </row>
    <row r="88" spans="1:59" x14ac:dyDescent="0.35">
      <c r="A88" s="8" t="s">
        <v>13</v>
      </c>
      <c r="B88" s="8">
        <v>1</v>
      </c>
      <c r="C88" s="8"/>
      <c r="D88" s="8">
        <f t="shared" ref="D88:H90" si="112">0*$C$85</f>
        <v>0</v>
      </c>
      <c r="E88" s="8">
        <f t="shared" si="112"/>
        <v>0</v>
      </c>
      <c r="F88" s="8">
        <f t="shared" si="112"/>
        <v>0</v>
      </c>
      <c r="G88" s="8">
        <f t="shared" si="112"/>
        <v>0</v>
      </c>
      <c r="H88" s="8">
        <f t="shared" si="112"/>
        <v>0</v>
      </c>
      <c r="I88" s="2">
        <f>AVERAGE(D88:H88)</f>
        <v>0</v>
      </c>
      <c r="J88" s="2">
        <f>STDEV(D88:H88)</f>
        <v>0</v>
      </c>
      <c r="K88" s="8">
        <f t="shared" ref="K88:O90" si="113">0*$C$85</f>
        <v>0</v>
      </c>
      <c r="L88" s="8">
        <f t="shared" si="113"/>
        <v>0</v>
      </c>
      <c r="M88" s="8">
        <f t="shared" si="113"/>
        <v>0</v>
      </c>
      <c r="N88" s="8">
        <f t="shared" si="113"/>
        <v>0</v>
      </c>
      <c r="O88" s="8">
        <f t="shared" si="113"/>
        <v>0</v>
      </c>
      <c r="P88" s="2">
        <f>AVERAGE(K88:O88)</f>
        <v>0</v>
      </c>
      <c r="Q88" s="2">
        <f>STDEV(K88:O88)</f>
        <v>0</v>
      </c>
      <c r="R88" s="8">
        <f t="shared" ref="R88:V90" si="114">0*$C$85</f>
        <v>0</v>
      </c>
      <c r="S88" s="8">
        <f t="shared" si="114"/>
        <v>0</v>
      </c>
      <c r="T88" s="8">
        <f t="shared" si="114"/>
        <v>0</v>
      </c>
      <c r="U88" s="8">
        <f t="shared" si="114"/>
        <v>0</v>
      </c>
      <c r="V88" s="8">
        <f t="shared" si="114"/>
        <v>0</v>
      </c>
      <c r="W88" s="2">
        <f>AVERAGE(R88:V88)</f>
        <v>0</v>
      </c>
      <c r="X88" s="2">
        <f>STDEV(R88:V88)</f>
        <v>0</v>
      </c>
      <c r="Y88" s="8">
        <f t="shared" ref="Y88:AC90" si="115">0*$C$85</f>
        <v>0</v>
      </c>
      <c r="Z88" s="8">
        <f t="shared" si="115"/>
        <v>0</v>
      </c>
      <c r="AA88" s="8">
        <f t="shared" si="115"/>
        <v>0</v>
      </c>
      <c r="AB88" s="8">
        <f t="shared" si="115"/>
        <v>0</v>
      </c>
      <c r="AC88" s="8">
        <f t="shared" si="115"/>
        <v>0</v>
      </c>
      <c r="AD88" s="2">
        <f>AVERAGE(Y88:AC88)</f>
        <v>0</v>
      </c>
      <c r="AE88" s="2">
        <f>STDEV(Y88:AC88)</f>
        <v>0</v>
      </c>
      <c r="AF88" s="28">
        <f t="shared" ref="AF88:AJ90" si="116">0*$C$85</f>
        <v>0</v>
      </c>
      <c r="AG88" s="8">
        <f t="shared" si="116"/>
        <v>0</v>
      </c>
      <c r="AH88" s="8">
        <f t="shared" si="116"/>
        <v>0</v>
      </c>
      <c r="AI88" s="8">
        <f t="shared" si="116"/>
        <v>0</v>
      </c>
      <c r="AJ88" s="8">
        <f t="shared" si="116"/>
        <v>0</v>
      </c>
      <c r="AK88" s="2">
        <f>AVERAGE(AF88:AJ88)</f>
        <v>0</v>
      </c>
      <c r="AL88" s="2">
        <f>STDEV(AF88:AJ88)</f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2">
        <f>AVERAGE(AM88:AQ88)</f>
        <v>0</v>
      </c>
      <c r="AS88" s="2">
        <f>STDEV(AM88:AQ88)</f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2">
        <f>AVERAGE(AT88:AX88)</f>
        <v>0</v>
      </c>
      <c r="AZ88" s="2">
        <f>STDEV(AT88:AX88)</f>
        <v>0</v>
      </c>
      <c r="BA88" s="8">
        <f t="shared" ref="BA88:BE90" si="117">0*$C$85</f>
        <v>0</v>
      </c>
      <c r="BB88" s="8">
        <f t="shared" si="117"/>
        <v>0</v>
      </c>
      <c r="BC88" s="8">
        <f t="shared" si="117"/>
        <v>0</v>
      </c>
      <c r="BD88" s="8">
        <f t="shared" si="117"/>
        <v>0</v>
      </c>
      <c r="BE88" s="8">
        <f t="shared" si="117"/>
        <v>0</v>
      </c>
      <c r="BF88" s="2">
        <f>AVERAGE(BA88:BE88)</f>
        <v>0</v>
      </c>
      <c r="BG88" s="2">
        <f>STDEV(BA88:BE88)</f>
        <v>0</v>
      </c>
    </row>
    <row r="89" spans="1:59" s="8" customFormat="1" x14ac:dyDescent="0.35">
      <c r="B89" s="8">
        <v>2</v>
      </c>
      <c r="D89" s="8">
        <f t="shared" si="112"/>
        <v>0</v>
      </c>
      <c r="E89" s="8">
        <f t="shared" si="112"/>
        <v>0</v>
      </c>
      <c r="F89" s="8">
        <f t="shared" si="112"/>
        <v>0</v>
      </c>
      <c r="G89" s="8">
        <f t="shared" si="112"/>
        <v>0</v>
      </c>
      <c r="H89" s="8">
        <f t="shared" si="112"/>
        <v>0</v>
      </c>
      <c r="I89" s="2">
        <f t="shared" ref="I89" si="118">AVERAGE(D89:H89)</f>
        <v>0</v>
      </c>
      <c r="J89" s="2">
        <f>STDEV(D89:H89)</f>
        <v>0</v>
      </c>
      <c r="K89" s="8">
        <f t="shared" si="113"/>
        <v>0</v>
      </c>
      <c r="L89" s="8">
        <f t="shared" si="113"/>
        <v>0</v>
      </c>
      <c r="M89" s="8">
        <f t="shared" si="113"/>
        <v>0</v>
      </c>
      <c r="N89" s="8">
        <f t="shared" si="113"/>
        <v>0</v>
      </c>
      <c r="O89" s="8">
        <f t="shared" si="113"/>
        <v>0</v>
      </c>
      <c r="P89" s="2">
        <f t="shared" ref="P89" si="119">AVERAGE(K89:O89)</f>
        <v>0</v>
      </c>
      <c r="Q89" s="2">
        <f>STDEV(K89:O89)</f>
        <v>0</v>
      </c>
      <c r="R89" s="8">
        <f t="shared" si="114"/>
        <v>0</v>
      </c>
      <c r="S89" s="8">
        <f t="shared" si="114"/>
        <v>0</v>
      </c>
      <c r="T89" s="8">
        <f t="shared" si="114"/>
        <v>0</v>
      </c>
      <c r="U89" s="8">
        <f t="shared" si="114"/>
        <v>0</v>
      </c>
      <c r="V89" s="8">
        <f t="shared" si="114"/>
        <v>0</v>
      </c>
      <c r="W89" s="2">
        <f t="shared" ref="W89" si="120">AVERAGE(R89:V89)</f>
        <v>0</v>
      </c>
      <c r="X89" s="2">
        <f>STDEV(R89:V89)</f>
        <v>0</v>
      </c>
      <c r="Y89" s="8">
        <f t="shared" si="115"/>
        <v>0</v>
      </c>
      <c r="Z89" s="8">
        <f t="shared" si="115"/>
        <v>0</v>
      </c>
      <c r="AA89" s="8">
        <f t="shared" si="115"/>
        <v>0</v>
      </c>
      <c r="AB89" s="8">
        <f t="shared" si="115"/>
        <v>0</v>
      </c>
      <c r="AC89" s="8">
        <f t="shared" si="115"/>
        <v>0</v>
      </c>
      <c r="AD89" s="2">
        <f t="shared" ref="AD89" si="121">AVERAGE(Y89:AC89)</f>
        <v>0</v>
      </c>
      <c r="AE89" s="2">
        <f>STDEV(Y89:AC89)</f>
        <v>0</v>
      </c>
      <c r="AF89" s="28">
        <f t="shared" si="116"/>
        <v>0</v>
      </c>
      <c r="AG89" s="8">
        <f t="shared" si="116"/>
        <v>0</v>
      </c>
      <c r="AH89" s="8">
        <f t="shared" si="116"/>
        <v>0</v>
      </c>
      <c r="AI89" s="8">
        <f t="shared" si="116"/>
        <v>0</v>
      </c>
      <c r="AJ89" s="8">
        <f t="shared" si="116"/>
        <v>0</v>
      </c>
      <c r="AK89" s="2">
        <f t="shared" ref="AK89" si="122">AVERAGE(AF89:AJ89)</f>
        <v>0</v>
      </c>
      <c r="AL89" s="2">
        <f>STDEV(AF89:AJ89)</f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2">
        <f t="shared" ref="AR89" si="123">AVERAGE(AM89:AQ89)</f>
        <v>0</v>
      </c>
      <c r="AS89" s="2">
        <f>STDEV(AM89:AQ89)</f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2">
        <f t="shared" ref="AY89" si="124">AVERAGE(AT89:AX89)</f>
        <v>0</v>
      </c>
      <c r="AZ89" s="2">
        <f>STDEV(AT89:AX89)</f>
        <v>0</v>
      </c>
      <c r="BA89" s="8">
        <f t="shared" si="117"/>
        <v>0</v>
      </c>
      <c r="BB89" s="8">
        <f t="shared" si="117"/>
        <v>0</v>
      </c>
      <c r="BC89" s="8">
        <f t="shared" si="117"/>
        <v>0</v>
      </c>
      <c r="BD89" s="8">
        <f t="shared" si="117"/>
        <v>0</v>
      </c>
      <c r="BE89" s="8">
        <f t="shared" si="117"/>
        <v>0</v>
      </c>
      <c r="BF89" s="2">
        <f t="shared" ref="BF89" si="125">AVERAGE(BA89:BE89)</f>
        <v>0</v>
      </c>
      <c r="BG89" s="2">
        <f>STDEV(BA89:BE89)</f>
        <v>0</v>
      </c>
    </row>
    <row r="90" spans="1:59" s="8" customFormat="1" x14ac:dyDescent="0.35">
      <c r="B90" s="8">
        <v>3</v>
      </c>
      <c r="D90" s="8">
        <f t="shared" si="112"/>
        <v>0</v>
      </c>
      <c r="E90" s="8">
        <f t="shared" si="112"/>
        <v>0</v>
      </c>
      <c r="F90" s="8">
        <f t="shared" si="112"/>
        <v>0</v>
      </c>
      <c r="G90" s="8">
        <f t="shared" si="112"/>
        <v>0</v>
      </c>
      <c r="H90" s="8">
        <f t="shared" si="112"/>
        <v>0</v>
      </c>
      <c r="I90" s="4">
        <f>AVERAGE(D90:H90)</f>
        <v>0</v>
      </c>
      <c r="J90" s="4">
        <f>STDEV(D90:H90)</f>
        <v>0</v>
      </c>
      <c r="K90" s="9">
        <f t="shared" si="113"/>
        <v>0</v>
      </c>
      <c r="L90" s="9">
        <f t="shared" si="113"/>
        <v>0</v>
      </c>
      <c r="M90" s="9">
        <f t="shared" si="113"/>
        <v>0</v>
      </c>
      <c r="N90" s="9">
        <f t="shared" si="113"/>
        <v>0</v>
      </c>
      <c r="O90" s="9">
        <f t="shared" si="113"/>
        <v>0</v>
      </c>
      <c r="P90" s="4">
        <f>AVERAGE(K90:O90)</f>
        <v>0</v>
      </c>
      <c r="Q90" s="4">
        <f>STDEV(K90:O90)</f>
        <v>0</v>
      </c>
      <c r="R90" s="9">
        <f t="shared" si="114"/>
        <v>0</v>
      </c>
      <c r="S90" s="9">
        <f t="shared" si="114"/>
        <v>0</v>
      </c>
      <c r="T90" s="9">
        <f t="shared" si="114"/>
        <v>0</v>
      </c>
      <c r="U90" s="9">
        <f t="shared" si="114"/>
        <v>0</v>
      </c>
      <c r="V90" s="9">
        <f t="shared" si="114"/>
        <v>0</v>
      </c>
      <c r="W90" s="4">
        <f>AVERAGE(R90:V90)</f>
        <v>0</v>
      </c>
      <c r="X90" s="4">
        <f>STDEV(R90:V90)</f>
        <v>0</v>
      </c>
      <c r="Y90" s="9">
        <f t="shared" si="115"/>
        <v>0</v>
      </c>
      <c r="Z90" s="9">
        <f t="shared" si="115"/>
        <v>0</v>
      </c>
      <c r="AA90" s="9">
        <f t="shared" si="115"/>
        <v>0</v>
      </c>
      <c r="AB90" s="9">
        <f t="shared" si="115"/>
        <v>0</v>
      </c>
      <c r="AC90" s="9">
        <f t="shared" si="115"/>
        <v>0</v>
      </c>
      <c r="AD90" s="4">
        <f>AVERAGE(Y90:AC90)</f>
        <v>0</v>
      </c>
      <c r="AE90" s="4">
        <f>STDEV(Y90:AC90)</f>
        <v>0</v>
      </c>
      <c r="AF90" s="28">
        <f t="shared" si="116"/>
        <v>0</v>
      </c>
      <c r="AG90" s="9">
        <f t="shared" si="116"/>
        <v>0</v>
      </c>
      <c r="AH90" s="9">
        <f t="shared" si="116"/>
        <v>0</v>
      </c>
      <c r="AI90" s="9">
        <f t="shared" si="116"/>
        <v>0</v>
      </c>
      <c r="AJ90" s="9">
        <f t="shared" si="116"/>
        <v>0</v>
      </c>
      <c r="AK90" s="4">
        <f>AVERAGE(AF90:AJ90)</f>
        <v>0</v>
      </c>
      <c r="AL90" s="4">
        <f>STDEV(AF90:AJ90)</f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4">
        <f>AVERAGE(AM90:AQ90)</f>
        <v>0</v>
      </c>
      <c r="AS90" s="4">
        <f>STDEV(AM90:AQ90)</f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4">
        <f>AVERAGE(AT90:AX90)</f>
        <v>0</v>
      </c>
      <c r="AZ90" s="4">
        <f>STDEV(AT90:AX90)</f>
        <v>0</v>
      </c>
      <c r="BA90" s="9">
        <f t="shared" si="117"/>
        <v>0</v>
      </c>
      <c r="BB90" s="9">
        <f t="shared" si="117"/>
        <v>0</v>
      </c>
      <c r="BC90" s="9">
        <f t="shared" si="117"/>
        <v>0</v>
      </c>
      <c r="BD90" s="9">
        <f t="shared" si="117"/>
        <v>0</v>
      </c>
      <c r="BE90" s="9">
        <f t="shared" si="117"/>
        <v>0</v>
      </c>
      <c r="BF90" s="4">
        <f>AVERAGE(BA90:BE90)</f>
        <v>0</v>
      </c>
      <c r="BG90" s="4">
        <f>STDEV(BA90:BE90)</f>
        <v>0</v>
      </c>
    </row>
    <row r="91" spans="1:59" s="8" customFormat="1" x14ac:dyDescent="0.35">
      <c r="D91" s="9"/>
      <c r="E91" s="9"/>
      <c r="F91" s="9"/>
      <c r="G91" s="9"/>
      <c r="H91" s="9"/>
      <c r="I91" s="10">
        <f>AVERAGE(I88:I90)</f>
        <v>0</v>
      </c>
      <c r="J91" s="10"/>
      <c r="K91" s="9"/>
      <c r="L91" s="9"/>
      <c r="M91" s="9"/>
      <c r="N91" s="9"/>
      <c r="O91" s="9"/>
      <c r="P91" s="10">
        <f>AVERAGE(P88:P90)</f>
        <v>0</v>
      </c>
      <c r="Q91" s="10"/>
      <c r="R91" s="9"/>
      <c r="S91" s="9"/>
      <c r="T91" s="9"/>
      <c r="U91" s="9"/>
      <c r="V91" s="9"/>
      <c r="W91" s="10">
        <f>AVERAGE(W88:W90)</f>
        <v>0</v>
      </c>
      <c r="X91" s="10"/>
      <c r="Y91" s="9"/>
      <c r="Z91" s="9"/>
      <c r="AA91" s="9"/>
      <c r="AB91" s="9"/>
      <c r="AC91" s="9"/>
      <c r="AD91" s="10">
        <f>AVERAGE(AD88:AD90)</f>
        <v>0</v>
      </c>
      <c r="AE91" s="10"/>
      <c r="AF91" s="28"/>
      <c r="AG91" s="9"/>
      <c r="AH91" s="9"/>
      <c r="AI91" s="9"/>
      <c r="AJ91" s="9"/>
      <c r="AK91" s="10">
        <f>AVERAGE(AK88:AK90)</f>
        <v>0</v>
      </c>
      <c r="AL91" s="10"/>
      <c r="AM91" s="9"/>
      <c r="AN91" s="9"/>
      <c r="AO91" s="9"/>
      <c r="AP91" s="9"/>
      <c r="AQ91" s="9"/>
      <c r="AR91" s="10">
        <f>AVERAGE(AR88:AR90)</f>
        <v>0</v>
      </c>
      <c r="AS91" s="10"/>
      <c r="AT91" s="9"/>
      <c r="AU91" s="9"/>
      <c r="AV91" s="9"/>
      <c r="AW91" s="9"/>
      <c r="AX91" s="9"/>
      <c r="AY91" s="10">
        <f>AVERAGE(AY88:AY90)</f>
        <v>0</v>
      </c>
      <c r="AZ91" s="10"/>
      <c r="BA91" s="9"/>
      <c r="BB91" s="9"/>
      <c r="BC91" s="9"/>
      <c r="BD91" s="9"/>
      <c r="BE91" s="9"/>
      <c r="BF91" s="10">
        <f>AVERAGE(BF88:BF90)</f>
        <v>0</v>
      </c>
      <c r="BG91" s="10"/>
    </row>
    <row r="92" spans="1:59" s="8" customFormat="1" x14ac:dyDescent="0.35">
      <c r="D92" s="9"/>
      <c r="E92" s="9"/>
      <c r="F92" s="9"/>
      <c r="G92" s="9"/>
      <c r="H92" s="9"/>
      <c r="I92" s="10">
        <f>SUM(J88:J90)</f>
        <v>0</v>
      </c>
      <c r="J92" s="10"/>
      <c r="K92" s="9"/>
      <c r="L92" s="9"/>
      <c r="M92" s="9"/>
      <c r="N92" s="9"/>
      <c r="O92" s="9"/>
      <c r="P92" s="10">
        <f>SUM(Q88:Q90)</f>
        <v>0</v>
      </c>
      <c r="Q92" s="10"/>
      <c r="R92" s="9"/>
      <c r="S92" s="9"/>
      <c r="T92" s="9"/>
      <c r="U92" s="9"/>
      <c r="V92" s="9"/>
      <c r="W92" s="10">
        <f>SUM(X88:X90)</f>
        <v>0</v>
      </c>
      <c r="X92" s="10"/>
      <c r="Y92" s="9"/>
      <c r="Z92" s="9"/>
      <c r="AA92" s="9"/>
      <c r="AB92" s="9"/>
      <c r="AC92" s="9"/>
      <c r="AD92" s="10">
        <f>SUM(AE88:AE90)</f>
        <v>0</v>
      </c>
      <c r="AE92" s="10"/>
      <c r="AF92" s="28"/>
      <c r="AG92" s="9"/>
      <c r="AH92" s="9"/>
      <c r="AI92" s="9"/>
      <c r="AJ92" s="9"/>
      <c r="AK92" s="10">
        <f>SUM(AL88:AL90)</f>
        <v>0</v>
      </c>
      <c r="AL92" s="10"/>
      <c r="AM92" s="9"/>
      <c r="AN92" s="9"/>
      <c r="AO92" s="9"/>
      <c r="AP92" s="9"/>
      <c r="AQ92" s="9"/>
      <c r="AR92" s="10">
        <f>SUM(AS88:AS90)</f>
        <v>0</v>
      </c>
      <c r="AS92" s="10"/>
      <c r="AT92" s="9"/>
      <c r="AU92" s="9"/>
      <c r="AV92" s="9"/>
      <c r="AW92" s="9"/>
      <c r="AX92" s="9"/>
      <c r="AY92" s="10">
        <f>SUM(AZ88:AZ90)</f>
        <v>0</v>
      </c>
      <c r="AZ92" s="10"/>
      <c r="BA92" s="9"/>
      <c r="BB92" s="9"/>
      <c r="BC92" s="9"/>
      <c r="BD92" s="9"/>
      <c r="BE92" s="9"/>
      <c r="BF92" s="10">
        <f>SUM(BG88:BG90)</f>
        <v>0</v>
      </c>
      <c r="BG92" s="10"/>
    </row>
    <row r="93" spans="1:59" s="8" customFormat="1" x14ac:dyDescent="0.35">
      <c r="A93" s="8" t="s">
        <v>41</v>
      </c>
      <c r="B93" s="8">
        <v>1</v>
      </c>
      <c r="D93" s="9" t="s">
        <v>27</v>
      </c>
      <c r="E93" s="9" t="s">
        <v>27</v>
      </c>
      <c r="F93" s="9" t="s">
        <v>27</v>
      </c>
      <c r="G93" s="9" t="s">
        <v>27</v>
      </c>
      <c r="H93" s="9" t="s">
        <v>27</v>
      </c>
      <c r="I93" s="4" t="e">
        <f>AVERAGE(D93:H93)</f>
        <v>#DIV/0!</v>
      </c>
      <c r="J93" s="4" t="e">
        <f>STDEV(D93:H93)</f>
        <v>#DIV/0!</v>
      </c>
      <c r="K93" s="9" t="s">
        <v>27</v>
      </c>
      <c r="L93" s="9" t="s">
        <v>27</v>
      </c>
      <c r="M93" s="9" t="s">
        <v>27</v>
      </c>
      <c r="N93" s="9" t="s">
        <v>27</v>
      </c>
      <c r="O93" s="9" t="s">
        <v>27</v>
      </c>
      <c r="P93" s="4" t="e">
        <f>AVERAGE(K93:O93)</f>
        <v>#DIV/0!</v>
      </c>
      <c r="Q93" s="4" t="e">
        <f>STDEV(K93:O93)</f>
        <v>#DIV/0!</v>
      </c>
      <c r="R93" s="9" t="s">
        <v>27</v>
      </c>
      <c r="S93" s="9" t="s">
        <v>27</v>
      </c>
      <c r="T93" s="9" t="s">
        <v>27</v>
      </c>
      <c r="U93" s="9" t="s">
        <v>27</v>
      </c>
      <c r="V93" s="9" t="s">
        <v>27</v>
      </c>
      <c r="W93" s="4" t="e">
        <f>AVERAGE(R93:V93)</f>
        <v>#DIV/0!</v>
      </c>
      <c r="X93" s="4" t="e">
        <f>STDEV(R93:V93)</f>
        <v>#DIV/0!</v>
      </c>
      <c r="Y93" s="9" t="s">
        <v>27</v>
      </c>
      <c r="Z93" s="9" t="s">
        <v>27</v>
      </c>
      <c r="AA93" s="9" t="s">
        <v>27</v>
      </c>
      <c r="AB93" s="9" t="s">
        <v>27</v>
      </c>
      <c r="AC93" s="9" t="s">
        <v>27</v>
      </c>
      <c r="AD93" s="4" t="e">
        <f>AVERAGE(Y93:AC93)</f>
        <v>#DIV/0!</v>
      </c>
      <c r="AE93" s="4" t="e">
        <f>STDEV(Y93:AC93)</f>
        <v>#DIV/0!</v>
      </c>
      <c r="AF93" s="28">
        <v>201</v>
      </c>
      <c r="AG93" s="9">
        <v>189</v>
      </c>
      <c r="AH93" s="9">
        <v>210</v>
      </c>
      <c r="AI93" s="9">
        <v>187</v>
      </c>
      <c r="AJ93" s="9">
        <v>185</v>
      </c>
      <c r="AK93" s="4">
        <f>AVERAGE(AF93:AJ93)</f>
        <v>194.4</v>
      </c>
      <c r="AL93" s="4">
        <f>STDEV(AF93:AJ93)</f>
        <v>10.714476188783099</v>
      </c>
      <c r="AM93" s="8">
        <v>36</v>
      </c>
      <c r="AN93" s="8">
        <v>26</v>
      </c>
      <c r="AO93" s="8">
        <v>28</v>
      </c>
      <c r="AP93" s="8">
        <v>31</v>
      </c>
      <c r="AQ93" s="8">
        <v>30</v>
      </c>
      <c r="AR93" s="4">
        <f>AVERAGE(AM93:AQ93)</f>
        <v>30.2</v>
      </c>
      <c r="AS93" s="4">
        <f>STDEV(AM93:AQ93)</f>
        <v>3.7682887362833606</v>
      </c>
      <c r="AT93" s="8">
        <v>2</v>
      </c>
      <c r="AU93" s="8">
        <v>3</v>
      </c>
      <c r="AV93" s="8">
        <v>1</v>
      </c>
      <c r="AW93" s="8">
        <v>3</v>
      </c>
      <c r="AX93" s="8">
        <v>4</v>
      </c>
      <c r="AY93" s="4">
        <f>AVERAGE(AT93:AX93)</f>
        <v>2.6</v>
      </c>
      <c r="AZ93" s="4">
        <f>STDEV(AT93:AX93)</f>
        <v>1.1401754250991383</v>
      </c>
      <c r="BA93" s="8">
        <f t="shared" ref="BA93:BE95" si="126">0*$C$85</f>
        <v>0</v>
      </c>
      <c r="BB93" s="8">
        <f t="shared" si="126"/>
        <v>0</v>
      </c>
      <c r="BC93" s="8">
        <f t="shared" si="126"/>
        <v>0</v>
      </c>
      <c r="BD93" s="8">
        <f t="shared" si="126"/>
        <v>0</v>
      </c>
      <c r="BE93" s="8">
        <f t="shared" si="126"/>
        <v>0</v>
      </c>
      <c r="BF93" s="4">
        <f>AVERAGE(BA93:BE93)</f>
        <v>0</v>
      </c>
      <c r="BG93" s="4">
        <f>STDEV(BA93:BE93)</f>
        <v>0</v>
      </c>
    </row>
    <row r="94" spans="1:59" s="8" customFormat="1" x14ac:dyDescent="0.35">
      <c r="A94" s="8" t="s">
        <v>48</v>
      </c>
      <c r="B94" s="8">
        <v>2</v>
      </c>
      <c r="D94" s="9" t="s">
        <v>27</v>
      </c>
      <c r="E94" s="9" t="s">
        <v>27</v>
      </c>
      <c r="F94" s="9" t="s">
        <v>27</v>
      </c>
      <c r="G94" s="9" t="s">
        <v>27</v>
      </c>
      <c r="H94" s="9" t="s">
        <v>27</v>
      </c>
      <c r="I94" s="4" t="e">
        <f t="shared" ref="I94" si="127">AVERAGE(D94:H94)</f>
        <v>#DIV/0!</v>
      </c>
      <c r="J94" s="4" t="e">
        <f>STDEV(D94:H94)</f>
        <v>#DIV/0!</v>
      </c>
      <c r="K94" s="9" t="s">
        <v>27</v>
      </c>
      <c r="L94" s="9" t="s">
        <v>27</v>
      </c>
      <c r="M94" s="9" t="s">
        <v>27</v>
      </c>
      <c r="N94" s="9" t="s">
        <v>27</v>
      </c>
      <c r="O94" s="9" t="s">
        <v>27</v>
      </c>
      <c r="P94" s="4" t="e">
        <f t="shared" ref="P94" si="128">AVERAGE(K94:O94)</f>
        <v>#DIV/0!</v>
      </c>
      <c r="Q94" s="4" t="e">
        <f>STDEV(K94:O94)</f>
        <v>#DIV/0!</v>
      </c>
      <c r="R94" s="9" t="s">
        <v>27</v>
      </c>
      <c r="S94" s="9" t="s">
        <v>27</v>
      </c>
      <c r="T94" s="9" t="s">
        <v>27</v>
      </c>
      <c r="U94" s="9" t="s">
        <v>27</v>
      </c>
      <c r="V94" s="9" t="s">
        <v>27</v>
      </c>
      <c r="W94" s="4" t="e">
        <f t="shared" ref="W94" si="129">AVERAGE(R94:V94)</f>
        <v>#DIV/0!</v>
      </c>
      <c r="X94" s="4" t="e">
        <f>STDEV(R94:V94)</f>
        <v>#DIV/0!</v>
      </c>
      <c r="Y94" s="9" t="s">
        <v>27</v>
      </c>
      <c r="Z94" s="9" t="s">
        <v>27</v>
      </c>
      <c r="AA94" s="9" t="s">
        <v>27</v>
      </c>
      <c r="AB94" s="9" t="s">
        <v>27</v>
      </c>
      <c r="AC94" s="9" t="s">
        <v>27</v>
      </c>
      <c r="AD94" s="4" t="e">
        <f t="shared" ref="AD94" si="130">AVERAGE(Y94:AC94)</f>
        <v>#DIV/0!</v>
      </c>
      <c r="AE94" s="4" t="e">
        <f>STDEV(Y94:AC94)</f>
        <v>#DIV/0!</v>
      </c>
      <c r="AF94" s="28">
        <v>124</v>
      </c>
      <c r="AG94" s="9">
        <v>174</v>
      </c>
      <c r="AH94" s="9">
        <v>180</v>
      </c>
      <c r="AI94" s="9">
        <v>169</v>
      </c>
      <c r="AJ94" s="9">
        <v>174</v>
      </c>
      <c r="AK94" s="4">
        <f t="shared" ref="AK94" si="131">AVERAGE(AF94:AJ94)</f>
        <v>164.2</v>
      </c>
      <c r="AL94" s="4">
        <f>STDEV(AF94:AJ94)</f>
        <v>22.807893370497791</v>
      </c>
      <c r="AM94" s="8">
        <v>40</v>
      </c>
      <c r="AN94" s="8">
        <v>30</v>
      </c>
      <c r="AO94" s="8">
        <v>32</v>
      </c>
      <c r="AP94" s="8">
        <v>24</v>
      </c>
      <c r="AQ94" s="8">
        <v>21</v>
      </c>
      <c r="AR94" s="4">
        <f t="shared" ref="AR94" si="132">AVERAGE(AM94:AQ94)</f>
        <v>29.4</v>
      </c>
      <c r="AS94" s="4">
        <f>STDEV(AM94:AQ94)</f>
        <v>7.4027022093286963</v>
      </c>
      <c r="AT94" s="8">
        <v>1</v>
      </c>
      <c r="AU94" s="8">
        <v>2</v>
      </c>
      <c r="AV94" s="8">
        <v>6</v>
      </c>
      <c r="AW94" s="8">
        <v>0</v>
      </c>
      <c r="AX94" s="8">
        <v>2</v>
      </c>
      <c r="AY94" s="4">
        <f t="shared" ref="AY94" si="133">AVERAGE(AT94:AX94)</f>
        <v>2.2000000000000002</v>
      </c>
      <c r="AZ94" s="4">
        <f>STDEV(AT94:AX94)</f>
        <v>2.2803508501982761</v>
      </c>
      <c r="BA94" s="8">
        <f t="shared" si="126"/>
        <v>0</v>
      </c>
      <c r="BB94" s="8">
        <f t="shared" si="126"/>
        <v>0</v>
      </c>
      <c r="BC94" s="8">
        <f t="shared" si="126"/>
        <v>0</v>
      </c>
      <c r="BD94" s="8">
        <f t="shared" si="126"/>
        <v>0</v>
      </c>
      <c r="BE94" s="8">
        <f t="shared" si="126"/>
        <v>0</v>
      </c>
      <c r="BF94" s="4">
        <f t="shared" ref="BF94" si="134">AVERAGE(BA94:BE94)</f>
        <v>0</v>
      </c>
      <c r="BG94" s="4">
        <f>STDEV(BA94:BE94)</f>
        <v>0</v>
      </c>
    </row>
    <row r="95" spans="1:59" s="8" customFormat="1" x14ac:dyDescent="0.35">
      <c r="B95" s="8">
        <v>3</v>
      </c>
      <c r="D95" s="9" t="s">
        <v>27</v>
      </c>
      <c r="E95" s="9" t="s">
        <v>27</v>
      </c>
      <c r="F95" s="9" t="s">
        <v>27</v>
      </c>
      <c r="G95" s="9" t="s">
        <v>27</v>
      </c>
      <c r="H95" s="9" t="s">
        <v>27</v>
      </c>
      <c r="I95" s="4" t="e">
        <f>AVERAGE(D95:H95)</f>
        <v>#DIV/0!</v>
      </c>
      <c r="J95" s="4" t="e">
        <f>STDEV(D95:H95)</f>
        <v>#DIV/0!</v>
      </c>
      <c r="K95" s="9" t="s">
        <v>27</v>
      </c>
      <c r="L95" s="9" t="s">
        <v>27</v>
      </c>
      <c r="M95" s="9" t="s">
        <v>27</v>
      </c>
      <c r="N95" s="9" t="s">
        <v>27</v>
      </c>
      <c r="O95" s="9" t="s">
        <v>27</v>
      </c>
      <c r="P95" s="4" t="e">
        <f>AVERAGE(K95:O95)</f>
        <v>#DIV/0!</v>
      </c>
      <c r="Q95" s="4" t="e">
        <f>STDEV(K95:O95)</f>
        <v>#DIV/0!</v>
      </c>
      <c r="R95" s="9" t="s">
        <v>27</v>
      </c>
      <c r="S95" s="9" t="s">
        <v>27</v>
      </c>
      <c r="T95" s="9" t="s">
        <v>27</v>
      </c>
      <c r="U95" s="9" t="s">
        <v>27</v>
      </c>
      <c r="V95" s="9" t="s">
        <v>27</v>
      </c>
      <c r="W95" s="4" t="e">
        <f>AVERAGE(R95:V95)</f>
        <v>#DIV/0!</v>
      </c>
      <c r="X95" s="4" t="e">
        <f>STDEV(R95:V95)</f>
        <v>#DIV/0!</v>
      </c>
      <c r="Y95" s="9" t="s">
        <v>27</v>
      </c>
      <c r="Z95" s="9" t="s">
        <v>27</v>
      </c>
      <c r="AA95" s="9" t="s">
        <v>27</v>
      </c>
      <c r="AB95" s="9" t="s">
        <v>27</v>
      </c>
      <c r="AC95" s="9" t="s">
        <v>27</v>
      </c>
      <c r="AD95" s="4" t="e">
        <f>AVERAGE(Y95:AC95)</f>
        <v>#DIV/0!</v>
      </c>
      <c r="AE95" s="4" t="e">
        <f>STDEV(Y95:AC95)</f>
        <v>#DIV/0!</v>
      </c>
      <c r="AF95" s="28" t="s">
        <v>27</v>
      </c>
      <c r="AG95" s="9" t="s">
        <v>27</v>
      </c>
      <c r="AH95" s="9" t="s">
        <v>27</v>
      </c>
      <c r="AI95" s="9" t="s">
        <v>27</v>
      </c>
      <c r="AJ95" s="9" t="s">
        <v>27</v>
      </c>
      <c r="AK95" s="4" t="e">
        <f>AVERAGE(AF95:AJ95)</f>
        <v>#DIV/0!</v>
      </c>
      <c r="AL95" s="4" t="e">
        <f>STDEV(AF95:AJ95)</f>
        <v>#DIV/0!</v>
      </c>
      <c r="AM95" s="9">
        <v>134</v>
      </c>
      <c r="AN95" s="9" t="s">
        <v>27</v>
      </c>
      <c r="AO95" s="9" t="s">
        <v>27</v>
      </c>
      <c r="AP95" s="9" t="s">
        <v>27</v>
      </c>
      <c r="AQ95" s="9" t="s">
        <v>27</v>
      </c>
      <c r="AR95" s="4">
        <f>AVERAGE(AM95:AQ95)</f>
        <v>134</v>
      </c>
      <c r="AS95" s="4" t="e">
        <f>STDEV(AM95:AQ95)</f>
        <v>#DIV/0!</v>
      </c>
      <c r="AT95" s="9">
        <v>1</v>
      </c>
      <c r="AU95" s="9">
        <v>5</v>
      </c>
      <c r="AV95" s="9">
        <v>0</v>
      </c>
      <c r="AW95" s="9">
        <v>1</v>
      </c>
      <c r="AX95" s="9">
        <v>5</v>
      </c>
      <c r="AY95" s="4">
        <f>AVERAGE(AT95:AX95)</f>
        <v>2.4</v>
      </c>
      <c r="AZ95" s="4">
        <f>STDEV(AT95:AX95)</f>
        <v>2.4083189157584592</v>
      </c>
      <c r="BA95" s="9">
        <f t="shared" si="126"/>
        <v>0</v>
      </c>
      <c r="BB95" s="9">
        <f t="shared" si="126"/>
        <v>0</v>
      </c>
      <c r="BC95" s="9">
        <f t="shared" si="126"/>
        <v>0</v>
      </c>
      <c r="BD95" s="9">
        <f t="shared" si="126"/>
        <v>0</v>
      </c>
      <c r="BE95" s="9">
        <f t="shared" si="126"/>
        <v>0</v>
      </c>
      <c r="BF95" s="4">
        <f>AVERAGE(BA95:BE95)</f>
        <v>0</v>
      </c>
      <c r="BG95" s="4">
        <f>STDEV(BA95:BE95)</f>
        <v>0</v>
      </c>
    </row>
    <row r="96" spans="1:59" s="8" customFormat="1" x14ac:dyDescent="0.35">
      <c r="A96" s="5" t="s">
        <v>16</v>
      </c>
      <c r="B96" s="22"/>
      <c r="D96" s="9"/>
      <c r="E96" s="9"/>
      <c r="F96" s="9"/>
      <c r="G96" s="9"/>
      <c r="H96" s="9"/>
      <c r="I96" s="10" t="e">
        <f>AVERAGE(I93:I95)</f>
        <v>#DIV/0!</v>
      </c>
      <c r="J96" s="10"/>
      <c r="K96" s="9"/>
      <c r="L96" s="9"/>
      <c r="M96" s="9"/>
      <c r="N96" s="9"/>
      <c r="O96" s="9"/>
      <c r="P96" s="10" t="e">
        <f>AVERAGE(P93:P95)</f>
        <v>#DIV/0!</v>
      </c>
      <c r="Q96" s="10"/>
      <c r="R96" s="9"/>
      <c r="S96" s="9"/>
      <c r="T96" s="9"/>
      <c r="U96" s="9"/>
      <c r="V96" s="9"/>
      <c r="W96" s="10" t="e">
        <f>AVERAGE(W93:W95)</f>
        <v>#DIV/0!</v>
      </c>
      <c r="X96" s="10"/>
      <c r="Y96" s="9"/>
      <c r="Z96" s="9"/>
      <c r="AA96" s="9"/>
      <c r="AB96" s="9"/>
      <c r="AC96" s="9"/>
      <c r="AD96" s="10" t="e">
        <f>AVERAGE(AD93:AD95)</f>
        <v>#DIV/0!</v>
      </c>
      <c r="AE96" s="10"/>
      <c r="AF96" s="28"/>
      <c r="AG96" s="9"/>
      <c r="AH96" s="9"/>
      <c r="AI96" s="9"/>
      <c r="AJ96" s="9"/>
      <c r="AK96" s="10" t="e">
        <f>AVERAGE(AK93:AK95)</f>
        <v>#DIV/0!</v>
      </c>
      <c r="AL96" s="10"/>
      <c r="AM96" s="9"/>
      <c r="AN96" s="9"/>
      <c r="AO96" s="9"/>
      <c r="AP96" s="9"/>
      <c r="AQ96" s="9"/>
      <c r="AR96" s="10">
        <f>AVERAGE(AR93:AR95)</f>
        <v>64.533333333333331</v>
      </c>
      <c r="AS96" s="10"/>
      <c r="AT96" s="9"/>
      <c r="AU96" s="9"/>
      <c r="AV96" s="9"/>
      <c r="AW96" s="9"/>
      <c r="AX96" s="9"/>
      <c r="AY96" s="10">
        <f>AVERAGE(AY93:AY95)</f>
        <v>2.4000000000000004</v>
      </c>
      <c r="AZ96" s="10"/>
      <c r="BA96" s="9"/>
      <c r="BB96" s="9"/>
      <c r="BC96" s="9"/>
      <c r="BD96" s="9"/>
      <c r="BE96" s="9"/>
      <c r="BF96" s="10">
        <f>AVERAGE(BF93:BF95)</f>
        <v>0</v>
      </c>
      <c r="BG96" s="10"/>
    </row>
    <row r="97" spans="1:59" s="8" customFormat="1" x14ac:dyDescent="0.35">
      <c r="A97" s="5" t="s">
        <v>17</v>
      </c>
      <c r="B97" s="22"/>
      <c r="D97" s="9"/>
      <c r="E97" s="9"/>
      <c r="F97" s="9"/>
      <c r="G97" s="9"/>
      <c r="H97" s="9"/>
      <c r="I97" s="10" t="e">
        <f>SUM(J93:J95)</f>
        <v>#DIV/0!</v>
      </c>
      <c r="J97" s="10"/>
      <c r="K97" s="9"/>
      <c r="L97" s="9"/>
      <c r="M97" s="9"/>
      <c r="N97" s="9"/>
      <c r="O97" s="9"/>
      <c r="P97" s="10" t="e">
        <f>SUM(Q93:Q95)</f>
        <v>#DIV/0!</v>
      </c>
      <c r="Q97" s="10"/>
      <c r="R97" s="9"/>
      <c r="S97" s="9"/>
      <c r="T97" s="9"/>
      <c r="U97" s="9"/>
      <c r="V97" s="9"/>
      <c r="W97" s="10" t="e">
        <f>SUM(X93:X95)</f>
        <v>#DIV/0!</v>
      </c>
      <c r="X97" s="10"/>
      <c r="Y97" s="9"/>
      <c r="Z97" s="9"/>
      <c r="AA97" s="9"/>
      <c r="AB97" s="9"/>
      <c r="AC97" s="9"/>
      <c r="AD97" s="10" t="e">
        <f>SUM(AE93:AE95)</f>
        <v>#DIV/0!</v>
      </c>
      <c r="AE97" s="10"/>
      <c r="AF97" s="28"/>
      <c r="AG97" s="9"/>
      <c r="AH97" s="9"/>
      <c r="AI97" s="9"/>
      <c r="AJ97" s="9"/>
      <c r="AK97" s="10" t="e">
        <f>SUM(AL93:AL95)</f>
        <v>#DIV/0!</v>
      </c>
      <c r="AL97" s="10"/>
      <c r="AM97" s="9"/>
      <c r="AN97" s="9"/>
      <c r="AO97" s="9"/>
      <c r="AP97" s="9"/>
      <c r="AQ97" s="9"/>
      <c r="AR97" s="10" t="e">
        <f>SUM(AS93:AS95)</f>
        <v>#DIV/0!</v>
      </c>
      <c r="AS97" s="10"/>
      <c r="AT97" s="9"/>
      <c r="AU97" s="9"/>
      <c r="AV97" s="9"/>
      <c r="AW97" s="9"/>
      <c r="AX97" s="9"/>
      <c r="AY97" s="10">
        <f>SUM(AZ93:AZ95)</f>
        <v>5.8288451910558736</v>
      </c>
      <c r="AZ97" s="10"/>
      <c r="BA97" s="9"/>
      <c r="BB97" s="9"/>
      <c r="BC97" s="9"/>
      <c r="BD97" s="9"/>
      <c r="BE97" s="9"/>
      <c r="BF97" s="10">
        <f>SUM(BG93:BG95)</f>
        <v>0</v>
      </c>
      <c r="BG97" s="10"/>
    </row>
    <row r="98" spans="1:59" s="8" customFormat="1" x14ac:dyDescent="0.35">
      <c r="A98" s="8" t="s">
        <v>48</v>
      </c>
      <c r="B98" s="22">
        <v>1</v>
      </c>
      <c r="D98" s="8" t="s">
        <v>27</v>
      </c>
      <c r="E98" s="8" t="s">
        <v>27</v>
      </c>
      <c r="F98" s="8" t="s">
        <v>27</v>
      </c>
      <c r="G98" s="8" t="s">
        <v>27</v>
      </c>
      <c r="H98" s="8" t="s">
        <v>27</v>
      </c>
      <c r="I98" s="2" t="e">
        <f>AVERAGE(D98:H98)</f>
        <v>#DIV/0!</v>
      </c>
      <c r="J98" s="2" t="e">
        <f>STDEV(D98:H98)</f>
        <v>#DIV/0!</v>
      </c>
      <c r="K98" s="8">
        <f>28*C85</f>
        <v>50.909599999999998</v>
      </c>
      <c r="L98" s="8">
        <f>23*C85</f>
        <v>41.818600000000004</v>
      </c>
      <c r="M98" s="8">
        <f>31*C85</f>
        <v>56.364200000000004</v>
      </c>
      <c r="N98" s="8">
        <f>32*C85</f>
        <v>58.182400000000001</v>
      </c>
      <c r="O98" s="8">
        <f>29*C85</f>
        <v>52.727800000000002</v>
      </c>
      <c r="P98" s="2">
        <f>AVERAGE(K98:O98)</f>
        <v>52.000520000000009</v>
      </c>
      <c r="Q98" s="2">
        <f>STDEV(K98:O98)</f>
        <v>6.3766739176469782</v>
      </c>
      <c r="R98" s="8">
        <f>2*C85</f>
        <v>3.6364000000000001</v>
      </c>
      <c r="S98" s="8">
        <f>4*C85</f>
        <v>7.2728000000000002</v>
      </c>
      <c r="T98" s="8">
        <f>4*C85</f>
        <v>7.2728000000000002</v>
      </c>
      <c r="U98" s="8">
        <f>0*C85</f>
        <v>0</v>
      </c>
      <c r="V98" s="8">
        <f>2*C85</f>
        <v>3.6364000000000001</v>
      </c>
      <c r="W98" s="2">
        <f>AVERAGE(R98:V98)</f>
        <v>4.3636800000000004</v>
      </c>
      <c r="X98" s="2">
        <f>STDEV(R98:V98)</f>
        <v>3.0424305204885105</v>
      </c>
      <c r="Y98" s="8">
        <f>0*C85</f>
        <v>0</v>
      </c>
      <c r="Z98" s="8">
        <f>0*C85</f>
        <v>0</v>
      </c>
      <c r="AA98" s="8">
        <f>0*C85</f>
        <v>0</v>
      </c>
      <c r="AB98" s="8">
        <f>0*C85</f>
        <v>0</v>
      </c>
      <c r="AC98" s="8">
        <f>1*C85</f>
        <v>1.8182</v>
      </c>
      <c r="AD98" s="2">
        <f>AVERAGE(Y98:AC98)</f>
        <v>0.36364000000000002</v>
      </c>
      <c r="AE98" s="2">
        <f>STDEV(Y98:AC98)</f>
        <v>0.8131237593380235</v>
      </c>
      <c r="AF98" s="28">
        <f t="shared" ref="AF98:AJ100" si="135">0*$C$85</f>
        <v>0</v>
      </c>
      <c r="AG98" s="8">
        <f t="shared" si="135"/>
        <v>0</v>
      </c>
      <c r="AH98" s="8">
        <f t="shared" si="135"/>
        <v>0</v>
      </c>
      <c r="AI98" s="8">
        <f t="shared" si="135"/>
        <v>0</v>
      </c>
      <c r="AJ98" s="8">
        <f t="shared" si="135"/>
        <v>0</v>
      </c>
      <c r="AK98" s="2">
        <f>AVERAGE(AF98:AJ98)</f>
        <v>0</v>
      </c>
      <c r="AL98" s="2">
        <f>STDEV(AF98:AJ98)</f>
        <v>0</v>
      </c>
      <c r="AM98" s="8">
        <f t="shared" ref="AM98:AQ100" si="136">0*$C$85</f>
        <v>0</v>
      </c>
      <c r="AN98" s="8">
        <f t="shared" si="136"/>
        <v>0</v>
      </c>
      <c r="AO98" s="8">
        <f t="shared" si="136"/>
        <v>0</v>
      </c>
      <c r="AP98" s="8">
        <f t="shared" si="136"/>
        <v>0</v>
      </c>
      <c r="AQ98" s="8">
        <f t="shared" si="136"/>
        <v>0</v>
      </c>
      <c r="AR98" s="2">
        <f>AVERAGE(AM98:AQ98)</f>
        <v>0</v>
      </c>
      <c r="AS98" s="2">
        <f>STDEV(AM98:AQ98)</f>
        <v>0</v>
      </c>
      <c r="AT98" s="8">
        <f t="shared" ref="AT98:AX100" si="137">0*$C$85</f>
        <v>0</v>
      </c>
      <c r="AU98" s="8">
        <f t="shared" si="137"/>
        <v>0</v>
      </c>
      <c r="AV98" s="8">
        <f t="shared" si="137"/>
        <v>0</v>
      </c>
      <c r="AW98" s="8">
        <f t="shared" si="137"/>
        <v>0</v>
      </c>
      <c r="AX98" s="8">
        <f t="shared" si="137"/>
        <v>0</v>
      </c>
      <c r="AY98" s="2">
        <f>AVERAGE(AT98:AX98)</f>
        <v>0</v>
      </c>
      <c r="AZ98" s="2">
        <f>STDEV(AT98:AX98)</f>
        <v>0</v>
      </c>
      <c r="BA98" s="8">
        <f t="shared" ref="BA98:BE100" si="138">0*$C$85</f>
        <v>0</v>
      </c>
      <c r="BB98" s="8">
        <f t="shared" si="138"/>
        <v>0</v>
      </c>
      <c r="BC98" s="8">
        <f t="shared" si="138"/>
        <v>0</v>
      </c>
      <c r="BD98" s="8">
        <f t="shared" si="138"/>
        <v>0</v>
      </c>
      <c r="BE98" s="8">
        <f t="shared" si="138"/>
        <v>0</v>
      </c>
      <c r="BF98" s="2">
        <f>AVERAGE(BA98:BE98)</f>
        <v>0</v>
      </c>
      <c r="BG98" s="2">
        <f>STDEV(BA98:BE98)</f>
        <v>0</v>
      </c>
    </row>
    <row r="99" spans="1:59" x14ac:dyDescent="0.35">
      <c r="A99" s="8" t="s">
        <v>8</v>
      </c>
      <c r="B99" s="22">
        <v>2</v>
      </c>
      <c r="C99" s="8"/>
      <c r="D99" s="8" t="s">
        <v>27</v>
      </c>
      <c r="E99" s="8" t="s">
        <v>27</v>
      </c>
      <c r="F99" s="8" t="s">
        <v>27</v>
      </c>
      <c r="G99" s="8" t="s">
        <v>27</v>
      </c>
      <c r="H99" s="8" t="s">
        <v>27</v>
      </c>
      <c r="I99" s="2" t="e">
        <f t="shared" ref="I99" si="139">AVERAGE(D99:H99)</f>
        <v>#DIV/0!</v>
      </c>
      <c r="J99" s="2" t="e">
        <f>STDEV(D99:H99)</f>
        <v>#DIV/0!</v>
      </c>
      <c r="K99" s="8">
        <f>114*C85</f>
        <v>207.2748</v>
      </c>
      <c r="L99" s="8">
        <f>121*C85</f>
        <v>220.00220000000002</v>
      </c>
      <c r="M99" s="8">
        <f>129*C85</f>
        <v>234.5478</v>
      </c>
      <c r="N99" s="8">
        <f>125*C85</f>
        <v>227.27500000000001</v>
      </c>
      <c r="O99" s="8">
        <f>120*C85</f>
        <v>218.184</v>
      </c>
      <c r="P99" s="2">
        <f t="shared" ref="P99" si="140">AVERAGE(K99:O99)</f>
        <v>221.45676000000003</v>
      </c>
      <c r="Q99" s="2">
        <f>STDEV(K99:O99)</f>
        <v>10.236966557921344</v>
      </c>
      <c r="R99" s="8">
        <f>15*C85</f>
        <v>27.273</v>
      </c>
      <c r="S99" s="8">
        <f>22*C85</f>
        <v>40.000399999999999</v>
      </c>
      <c r="T99" s="8">
        <f>24*C85</f>
        <v>43.636800000000001</v>
      </c>
      <c r="U99" s="8">
        <f>19*C85</f>
        <v>34.5458</v>
      </c>
      <c r="V99" s="8">
        <f>22*C85</f>
        <v>40.000399999999999</v>
      </c>
      <c r="W99" s="2">
        <f t="shared" ref="W99" si="141">AVERAGE(R99:V99)</f>
        <v>37.091280000000005</v>
      </c>
      <c r="X99" s="2">
        <f>STDEV(R99:V99)</f>
        <v>6.3766739176469782</v>
      </c>
      <c r="Y99" s="8">
        <f>1*C85</f>
        <v>1.8182</v>
      </c>
      <c r="Z99" s="8">
        <f>1*C85</f>
        <v>1.8182</v>
      </c>
      <c r="AA99" s="8">
        <f>4*C85</f>
        <v>7.2728000000000002</v>
      </c>
      <c r="AB99" s="8">
        <f>1*C85</f>
        <v>1.8182</v>
      </c>
      <c r="AC99" s="8">
        <f>4*C85</f>
        <v>7.2728000000000002</v>
      </c>
      <c r="AD99" s="2">
        <f t="shared" ref="AD99" si="142">AVERAGE(Y99:AC99)</f>
        <v>4.0000400000000003</v>
      </c>
      <c r="AE99" s="2">
        <f>STDEV(Y99:AC99)</f>
        <v>2.9876074621676794</v>
      </c>
      <c r="AF99" s="28">
        <f t="shared" si="135"/>
        <v>0</v>
      </c>
      <c r="AG99" s="8">
        <f t="shared" si="135"/>
        <v>0</v>
      </c>
      <c r="AH99" s="8">
        <f t="shared" si="135"/>
        <v>0</v>
      </c>
      <c r="AI99" s="8">
        <f t="shared" si="135"/>
        <v>0</v>
      </c>
      <c r="AJ99" s="8">
        <f t="shared" si="135"/>
        <v>0</v>
      </c>
      <c r="AK99" s="2">
        <f t="shared" ref="AK99" si="143">AVERAGE(AF99:AJ99)</f>
        <v>0</v>
      </c>
      <c r="AL99" s="2">
        <f>STDEV(AF99:AJ99)</f>
        <v>0</v>
      </c>
      <c r="AM99" s="8">
        <f t="shared" si="136"/>
        <v>0</v>
      </c>
      <c r="AN99" s="8">
        <f t="shared" si="136"/>
        <v>0</v>
      </c>
      <c r="AO99" s="8">
        <f t="shared" si="136"/>
        <v>0</v>
      </c>
      <c r="AP99" s="8">
        <f t="shared" si="136"/>
        <v>0</v>
      </c>
      <c r="AQ99" s="8">
        <f t="shared" si="136"/>
        <v>0</v>
      </c>
      <c r="AR99" s="2">
        <f t="shared" ref="AR99" si="144">AVERAGE(AM99:AQ99)</f>
        <v>0</v>
      </c>
      <c r="AS99" s="2">
        <f>STDEV(AM99:AQ99)</f>
        <v>0</v>
      </c>
      <c r="AT99" s="8">
        <f t="shared" si="137"/>
        <v>0</v>
      </c>
      <c r="AU99" s="8">
        <f t="shared" si="137"/>
        <v>0</v>
      </c>
      <c r="AV99" s="8">
        <f t="shared" si="137"/>
        <v>0</v>
      </c>
      <c r="AW99" s="8">
        <f t="shared" si="137"/>
        <v>0</v>
      </c>
      <c r="AX99" s="8">
        <f t="shared" si="137"/>
        <v>0</v>
      </c>
      <c r="AY99" s="2">
        <f t="shared" ref="AY99" si="145">AVERAGE(AT99:AX99)</f>
        <v>0</v>
      </c>
      <c r="AZ99" s="2">
        <f>STDEV(AT99:AX99)</f>
        <v>0</v>
      </c>
      <c r="BA99" s="8">
        <f t="shared" si="138"/>
        <v>0</v>
      </c>
      <c r="BB99" s="8">
        <f t="shared" si="138"/>
        <v>0</v>
      </c>
      <c r="BC99" s="8">
        <f t="shared" si="138"/>
        <v>0</v>
      </c>
      <c r="BD99" s="8">
        <f t="shared" si="138"/>
        <v>0</v>
      </c>
      <c r="BE99" s="8">
        <f t="shared" si="138"/>
        <v>0</v>
      </c>
      <c r="BF99" s="2">
        <f t="shared" ref="BF99" si="146">AVERAGE(BA99:BE99)</f>
        <v>0</v>
      </c>
      <c r="BG99" s="2">
        <f>STDEV(BA99:BE99)</f>
        <v>0</v>
      </c>
    </row>
    <row r="100" spans="1:59" x14ac:dyDescent="0.35">
      <c r="A100" s="8"/>
      <c r="B100" s="22">
        <v>3</v>
      </c>
      <c r="C100" s="8"/>
      <c r="D100" s="9" t="s">
        <v>27</v>
      </c>
      <c r="E100" s="9" t="s">
        <v>27</v>
      </c>
      <c r="F100" s="9" t="s">
        <v>27</v>
      </c>
      <c r="G100" s="9" t="s">
        <v>27</v>
      </c>
      <c r="H100" s="9" t="s">
        <v>27</v>
      </c>
      <c r="I100" s="4" t="e">
        <f>AVERAGE(D100:H100)</f>
        <v>#DIV/0!</v>
      </c>
      <c r="J100" s="4" t="e">
        <f>STDEV(D100:H100)</f>
        <v>#DIV/0!</v>
      </c>
      <c r="K100" s="9">
        <f>57*C85</f>
        <v>103.6374</v>
      </c>
      <c r="L100" s="9">
        <f>54*C85</f>
        <v>98.1828</v>
      </c>
      <c r="M100" s="9">
        <f>33*C85</f>
        <v>60.000599999999999</v>
      </c>
      <c r="N100" s="9">
        <f>55*C85</f>
        <v>100.001</v>
      </c>
      <c r="O100" s="9">
        <f>46*C85</f>
        <v>83.637200000000007</v>
      </c>
      <c r="P100" s="4">
        <f>AVERAGE(K100:O100)</f>
        <v>89.091800000000006</v>
      </c>
      <c r="Q100" s="4">
        <f>STDEV(K100:O100)</f>
        <v>17.953286493007333</v>
      </c>
      <c r="R100" s="9">
        <f>11*C85</f>
        <v>20.0002</v>
      </c>
      <c r="S100" s="9">
        <f>11*C85</f>
        <v>20.0002</v>
      </c>
      <c r="T100" s="9">
        <f>14*C85</f>
        <v>25.454799999999999</v>
      </c>
      <c r="U100" s="9">
        <f>18*C85</f>
        <v>32.727600000000002</v>
      </c>
      <c r="V100" s="9">
        <f>13*C85</f>
        <v>23.636600000000001</v>
      </c>
      <c r="W100" s="4">
        <f>AVERAGE(R100:V100)</f>
        <v>24.363879999999998</v>
      </c>
      <c r="X100" s="4">
        <f>STDEV(R100:V100)</f>
        <v>5.2381833961785009</v>
      </c>
      <c r="Y100" s="9">
        <f>0*C85</f>
        <v>0</v>
      </c>
      <c r="Z100" s="9">
        <f>3*C85</f>
        <v>5.4546000000000001</v>
      </c>
      <c r="AA100" s="9">
        <f>3*C85</f>
        <v>5.4546000000000001</v>
      </c>
      <c r="AB100" s="9">
        <f>2*C85</f>
        <v>3.6364000000000001</v>
      </c>
      <c r="AC100" s="9">
        <f>2*C85</f>
        <v>3.6364000000000001</v>
      </c>
      <c r="AD100" s="4">
        <f>AVERAGE(Y100:AC100)</f>
        <v>3.6364000000000005</v>
      </c>
      <c r="AE100" s="4">
        <f>STDEV(Y100:AC100)</f>
        <v>2.2268311251641864</v>
      </c>
      <c r="AF100" s="28">
        <f t="shared" si="135"/>
        <v>0</v>
      </c>
      <c r="AG100" s="9">
        <f t="shared" si="135"/>
        <v>0</v>
      </c>
      <c r="AH100" s="9">
        <f t="shared" si="135"/>
        <v>0</v>
      </c>
      <c r="AI100" s="9">
        <f t="shared" si="135"/>
        <v>0</v>
      </c>
      <c r="AJ100" s="9">
        <f t="shared" si="135"/>
        <v>0</v>
      </c>
      <c r="AK100" s="4">
        <f>AVERAGE(AF100:AJ100)</f>
        <v>0</v>
      </c>
      <c r="AL100" s="4">
        <f>STDEV(AF100:AJ100)</f>
        <v>0</v>
      </c>
      <c r="AM100" s="9">
        <f t="shared" si="136"/>
        <v>0</v>
      </c>
      <c r="AN100" s="9">
        <f t="shared" si="136"/>
        <v>0</v>
      </c>
      <c r="AO100" s="9">
        <f t="shared" si="136"/>
        <v>0</v>
      </c>
      <c r="AP100" s="9">
        <f t="shared" si="136"/>
        <v>0</v>
      </c>
      <c r="AQ100" s="9">
        <f t="shared" si="136"/>
        <v>0</v>
      </c>
      <c r="AR100" s="4">
        <f>AVERAGE(AM100:AQ100)</f>
        <v>0</v>
      </c>
      <c r="AS100" s="4">
        <f>STDEV(AM100:AQ100)</f>
        <v>0</v>
      </c>
      <c r="AT100" s="9">
        <f t="shared" si="137"/>
        <v>0</v>
      </c>
      <c r="AU100" s="9">
        <f t="shared" si="137"/>
        <v>0</v>
      </c>
      <c r="AV100" s="9">
        <f t="shared" si="137"/>
        <v>0</v>
      </c>
      <c r="AW100" s="9">
        <f t="shared" si="137"/>
        <v>0</v>
      </c>
      <c r="AX100" s="9">
        <f t="shared" si="137"/>
        <v>0</v>
      </c>
      <c r="AY100" s="4">
        <f>AVERAGE(AT100:AX100)</f>
        <v>0</v>
      </c>
      <c r="AZ100" s="4">
        <f>STDEV(AT100:AX100)</f>
        <v>0</v>
      </c>
      <c r="BA100" s="9">
        <f t="shared" si="138"/>
        <v>0</v>
      </c>
      <c r="BB100" s="9">
        <f t="shared" si="138"/>
        <v>0</v>
      </c>
      <c r="BC100" s="9">
        <f t="shared" si="138"/>
        <v>0</v>
      </c>
      <c r="BD100" s="9">
        <f t="shared" si="138"/>
        <v>0</v>
      </c>
      <c r="BE100" s="9">
        <f t="shared" si="138"/>
        <v>0</v>
      </c>
      <c r="BF100" s="4">
        <f>AVERAGE(BA100:BE100)</f>
        <v>0</v>
      </c>
      <c r="BG100" s="4">
        <f>STDEV(BA100:BE100)</f>
        <v>0</v>
      </c>
    </row>
    <row r="101" spans="1:59" x14ac:dyDescent="0.35">
      <c r="A101" s="5" t="s">
        <v>16</v>
      </c>
      <c r="B101" s="22"/>
      <c r="C101" s="8"/>
      <c r="D101" s="9"/>
      <c r="E101" s="9"/>
      <c r="F101" s="9"/>
      <c r="G101" s="9"/>
      <c r="H101" s="9"/>
      <c r="I101" s="10" t="e">
        <f>AVERAGE(I98:I100)</f>
        <v>#DIV/0!</v>
      </c>
      <c r="J101" s="10"/>
      <c r="K101" s="9"/>
      <c r="L101" s="9"/>
      <c r="M101" s="9"/>
      <c r="N101" s="9"/>
      <c r="O101" s="9"/>
      <c r="P101" s="10">
        <f>AVERAGE(P98:P100)</f>
        <v>120.84969333333333</v>
      </c>
      <c r="Q101" s="10"/>
      <c r="R101" s="9"/>
      <c r="S101" s="9"/>
      <c r="T101" s="9"/>
      <c r="U101" s="9"/>
      <c r="V101" s="9"/>
      <c r="W101" s="10">
        <f>AVERAGE(W98:W100)</f>
        <v>21.939613333333337</v>
      </c>
      <c r="X101" s="10"/>
      <c r="Y101" s="9"/>
      <c r="Z101" s="9"/>
      <c r="AA101" s="9"/>
      <c r="AB101" s="9"/>
      <c r="AC101" s="9"/>
      <c r="AD101" s="10">
        <f>AVERAGE(AD98:AD100)</f>
        <v>2.6666933333333334</v>
      </c>
      <c r="AE101" s="10"/>
      <c r="AG101" s="9"/>
      <c r="AH101" s="9"/>
      <c r="AI101" s="9"/>
      <c r="AJ101" s="9"/>
      <c r="AK101" s="10">
        <f>AVERAGE(AK98:AK100)</f>
        <v>0</v>
      </c>
      <c r="AL101" s="10"/>
      <c r="AM101" s="9"/>
      <c r="AN101" s="9"/>
      <c r="AO101" s="9"/>
      <c r="AP101" s="9"/>
      <c r="AQ101" s="9"/>
      <c r="AR101" s="10">
        <f>AVERAGE(AR98:AR100)</f>
        <v>0</v>
      </c>
      <c r="AS101" s="10"/>
      <c r="AT101" s="9"/>
      <c r="AU101" s="9"/>
      <c r="AV101" s="9"/>
      <c r="AW101" s="9"/>
      <c r="AX101" s="9"/>
      <c r="AY101" s="10">
        <f>AVERAGE(AY98:AY100)</f>
        <v>0</v>
      </c>
      <c r="AZ101" s="10"/>
      <c r="BA101" s="9"/>
      <c r="BB101" s="9"/>
      <c r="BC101" s="9"/>
      <c r="BD101" s="9"/>
      <c r="BE101" s="9"/>
      <c r="BF101" s="10">
        <f>AVERAGE(BF98:BF100)</f>
        <v>0</v>
      </c>
      <c r="BG101" s="10"/>
    </row>
    <row r="102" spans="1:59" x14ac:dyDescent="0.35">
      <c r="A102" s="5" t="s">
        <v>17</v>
      </c>
      <c r="B102" s="22"/>
      <c r="C102" s="8"/>
      <c r="D102" s="9"/>
      <c r="E102" s="9"/>
      <c r="F102" s="9"/>
      <c r="G102" s="9"/>
      <c r="H102" s="9"/>
      <c r="I102" s="10" t="e">
        <f>SUM(J98:J100)</f>
        <v>#DIV/0!</v>
      </c>
      <c r="J102" s="10"/>
      <c r="K102" s="9"/>
      <c r="L102" s="9"/>
      <c r="M102" s="9"/>
      <c r="N102" s="9"/>
      <c r="O102" s="9"/>
      <c r="P102" s="10">
        <f>SUM(Q98:Q100)</f>
        <v>34.566926968575657</v>
      </c>
      <c r="Q102" s="10"/>
      <c r="R102" s="9"/>
      <c r="S102" s="9"/>
      <c r="T102" s="9"/>
      <c r="U102" s="9"/>
      <c r="V102" s="9"/>
      <c r="W102" s="10">
        <f>SUM(X98:X100)</f>
        <v>14.657287834313989</v>
      </c>
      <c r="X102" s="10"/>
      <c r="Y102" s="9"/>
      <c r="Z102" s="9"/>
      <c r="AA102" s="9"/>
      <c r="AB102" s="9"/>
      <c r="AC102" s="9"/>
      <c r="AD102" s="10">
        <f>SUM(AE98:AE100)</f>
        <v>6.0275623466698889</v>
      </c>
      <c r="AE102" s="10"/>
      <c r="AG102" s="9"/>
      <c r="AH102" s="9"/>
      <c r="AI102" s="9"/>
      <c r="AJ102" s="9"/>
      <c r="AK102" s="10">
        <f>SUM(AL98:AL100)</f>
        <v>0</v>
      </c>
      <c r="AL102" s="10"/>
      <c r="AM102" s="9"/>
      <c r="AN102" s="9"/>
      <c r="AO102" s="9"/>
      <c r="AP102" s="9"/>
      <c r="AQ102" s="9"/>
      <c r="AR102" s="10">
        <f>SUM(AS98:AS100)</f>
        <v>0</v>
      </c>
      <c r="AS102" s="10"/>
      <c r="AT102" s="9"/>
      <c r="AU102" s="9"/>
      <c r="AV102" s="9"/>
      <c r="AW102" s="9"/>
      <c r="AX102" s="9"/>
      <c r="AY102" s="10">
        <f>SUM(AZ98:AZ100)</f>
        <v>0</v>
      </c>
      <c r="AZ102" s="10"/>
      <c r="BA102" s="9"/>
      <c r="BB102" s="9"/>
      <c r="BC102" s="9"/>
      <c r="BD102" s="9"/>
      <c r="BE102" s="9"/>
      <c r="BF102" s="10">
        <f>SUM(BG98:BG100)</f>
        <v>0</v>
      </c>
      <c r="BG102" s="10"/>
    </row>
    <row r="103" spans="1:59" x14ac:dyDescent="0.35">
      <c r="A103" s="8" t="s">
        <v>49</v>
      </c>
      <c r="B103" s="22">
        <v>1</v>
      </c>
      <c r="C103" s="8"/>
      <c r="D103" s="8" t="s">
        <v>27</v>
      </c>
      <c r="E103" s="8" t="s">
        <v>27</v>
      </c>
      <c r="F103" s="8" t="s">
        <v>27</v>
      </c>
      <c r="G103" s="8" t="s">
        <v>27</v>
      </c>
      <c r="H103" s="8" t="s">
        <v>27</v>
      </c>
      <c r="I103" s="2" t="e">
        <f>AVERAGE(D103:H103)</f>
        <v>#DIV/0!</v>
      </c>
      <c r="J103" s="2" t="e">
        <f>STDEV(D103:H103)</f>
        <v>#DIV/0!</v>
      </c>
      <c r="K103" s="8">
        <f>38*C85</f>
        <v>69.0916</v>
      </c>
      <c r="L103" s="8">
        <f>43*C85</f>
        <v>78.182600000000008</v>
      </c>
      <c r="M103" s="8">
        <f>41*C85</f>
        <v>74.546199999999999</v>
      </c>
      <c r="N103" s="8">
        <f>43*C85</f>
        <v>78.182600000000008</v>
      </c>
      <c r="O103" s="8">
        <f>29*C85</f>
        <v>52.727800000000002</v>
      </c>
      <c r="P103" s="2">
        <f>AVERAGE(K103:O103)</f>
        <v>70.546160000000015</v>
      </c>
      <c r="Q103" s="2">
        <f>STDEV(K103:O103)</f>
        <v>10.632972886638926</v>
      </c>
      <c r="R103" s="8">
        <f>3*C85</f>
        <v>5.4546000000000001</v>
      </c>
      <c r="S103" s="8">
        <f>4*C85</f>
        <v>7.2728000000000002</v>
      </c>
      <c r="T103" s="8">
        <f>3*C85</f>
        <v>5.4546000000000001</v>
      </c>
      <c r="U103" s="8">
        <f>8*C85</f>
        <v>14.5456</v>
      </c>
      <c r="V103" s="8">
        <f>3*C85</f>
        <v>5.4546000000000001</v>
      </c>
      <c r="W103" s="2">
        <f>AVERAGE(R103:V103)</f>
        <v>7.6364399999999986</v>
      </c>
      <c r="X103" s="2">
        <f>STDEV(R103:V103)</f>
        <v>3.9417636697295819</v>
      </c>
      <c r="Y103" s="8">
        <f>1*C85</f>
        <v>1.8182</v>
      </c>
      <c r="Z103" s="8">
        <f>0*C85</f>
        <v>0</v>
      </c>
      <c r="AA103" s="8">
        <f>0*C85</f>
        <v>0</v>
      </c>
      <c r="AB103" s="8">
        <f>1*C85</f>
        <v>1.8182</v>
      </c>
      <c r="AC103" s="8">
        <f>0*C85</f>
        <v>0</v>
      </c>
      <c r="AD103" s="2">
        <f>AVERAGE(Y103:AC103)</f>
        <v>0.72728000000000004</v>
      </c>
      <c r="AE103" s="2">
        <f>STDEV(Y103:AC103)</f>
        <v>0.99586915405589305</v>
      </c>
      <c r="AF103" s="28">
        <f t="shared" ref="AF103:AJ105" si="147">0*$C$85</f>
        <v>0</v>
      </c>
      <c r="AG103" s="8">
        <f t="shared" si="147"/>
        <v>0</v>
      </c>
      <c r="AH103" s="8">
        <f t="shared" si="147"/>
        <v>0</v>
      </c>
      <c r="AI103" s="8">
        <f t="shared" si="147"/>
        <v>0</v>
      </c>
      <c r="AJ103" s="8">
        <f t="shared" si="147"/>
        <v>0</v>
      </c>
      <c r="AK103" s="2">
        <f>AVERAGE(AF103:AJ103)</f>
        <v>0</v>
      </c>
      <c r="AL103" s="2">
        <f>STDEV(AF103:AJ103)</f>
        <v>0</v>
      </c>
      <c r="AM103" s="8">
        <f t="shared" ref="AM103:AQ105" si="148">0*$C$85</f>
        <v>0</v>
      </c>
      <c r="AN103" s="8">
        <f t="shared" si="148"/>
        <v>0</v>
      </c>
      <c r="AO103" s="8">
        <f t="shared" si="148"/>
        <v>0</v>
      </c>
      <c r="AP103" s="8">
        <f t="shared" si="148"/>
        <v>0</v>
      </c>
      <c r="AQ103" s="8">
        <f t="shared" si="148"/>
        <v>0</v>
      </c>
      <c r="AR103" s="2">
        <f>AVERAGE(AM103:AQ103)</f>
        <v>0</v>
      </c>
      <c r="AS103" s="2">
        <f>STDEV(AM103:AQ103)</f>
        <v>0</v>
      </c>
      <c r="AT103" s="8">
        <f t="shared" ref="AT103:AX105" si="149">0*$C$85</f>
        <v>0</v>
      </c>
      <c r="AU103" s="8">
        <f t="shared" si="149"/>
        <v>0</v>
      </c>
      <c r="AV103" s="8">
        <f t="shared" si="149"/>
        <v>0</v>
      </c>
      <c r="AW103" s="8">
        <f t="shared" si="149"/>
        <v>0</v>
      </c>
      <c r="AX103" s="8">
        <f t="shared" si="149"/>
        <v>0</v>
      </c>
      <c r="AY103" s="2">
        <f>AVERAGE(AT103:AX103)</f>
        <v>0</v>
      </c>
      <c r="AZ103" s="2">
        <f>STDEV(AT103:AX103)</f>
        <v>0</v>
      </c>
      <c r="BA103" s="8">
        <f t="shared" ref="BA103:BE105" si="150">0*$C$85</f>
        <v>0</v>
      </c>
      <c r="BB103" s="8">
        <f t="shared" si="150"/>
        <v>0</v>
      </c>
      <c r="BC103" s="8">
        <f t="shared" si="150"/>
        <v>0</v>
      </c>
      <c r="BD103" s="8">
        <f t="shared" si="150"/>
        <v>0</v>
      </c>
      <c r="BE103" s="8">
        <f t="shared" si="150"/>
        <v>0</v>
      </c>
      <c r="BF103" s="2">
        <f>AVERAGE(BA103:BE103)</f>
        <v>0</v>
      </c>
      <c r="BG103" s="2">
        <f>STDEV(BA103:BE103)</f>
        <v>0</v>
      </c>
    </row>
    <row r="104" spans="1:59" x14ac:dyDescent="0.35">
      <c r="A104" s="8" t="s">
        <v>8</v>
      </c>
      <c r="B104" s="22">
        <v>2</v>
      </c>
      <c r="C104" s="8"/>
      <c r="D104" s="8" t="s">
        <v>27</v>
      </c>
      <c r="E104" s="8" t="s">
        <v>27</v>
      </c>
      <c r="F104" s="8" t="s">
        <v>27</v>
      </c>
      <c r="G104" s="8" t="s">
        <v>27</v>
      </c>
      <c r="H104" s="8" t="s">
        <v>27</v>
      </c>
      <c r="I104" s="2" t="e">
        <f t="shared" ref="I104" si="151">AVERAGE(D104:H104)</f>
        <v>#DIV/0!</v>
      </c>
      <c r="J104" s="2" t="e">
        <f>STDEV(D104:H104)</f>
        <v>#DIV/0!</v>
      </c>
      <c r="K104" s="8">
        <f>41*C85</f>
        <v>74.546199999999999</v>
      </c>
      <c r="L104" s="8">
        <f>41*C85</f>
        <v>74.546199999999999</v>
      </c>
      <c r="M104" s="8">
        <f>35*C85</f>
        <v>63.637</v>
      </c>
      <c r="N104" s="8">
        <f>43*C85</f>
        <v>78.182600000000008</v>
      </c>
      <c r="O104" s="8">
        <f>42*C85</f>
        <v>76.364400000000003</v>
      </c>
      <c r="P104" s="2">
        <f t="shared" ref="P104" si="152">AVERAGE(K104:O104)</f>
        <v>73.455280000000002</v>
      </c>
      <c r="Q104" s="2">
        <f>STDEV(K104:O104)</f>
        <v>5.6918663153661662</v>
      </c>
      <c r="R104" s="8">
        <f>6*C85</f>
        <v>10.9092</v>
      </c>
      <c r="S104" s="8">
        <f>3*C85</f>
        <v>5.4546000000000001</v>
      </c>
      <c r="T104" s="8">
        <f>6*C85</f>
        <v>10.9092</v>
      </c>
      <c r="U104" s="8">
        <f>4*C85</f>
        <v>7.2728000000000002</v>
      </c>
      <c r="V104" s="8">
        <f>4*C85</f>
        <v>7.2728000000000002</v>
      </c>
      <c r="W104" s="2">
        <f t="shared" ref="W104" si="153">AVERAGE(R104:V104)</f>
        <v>8.3637200000000007</v>
      </c>
      <c r="X104" s="2">
        <f>STDEV(R104:V104)</f>
        <v>2.4393712780140651</v>
      </c>
      <c r="Y104" s="8">
        <f>1*C85</f>
        <v>1.8182</v>
      </c>
      <c r="Z104" s="8">
        <f>1*C85</f>
        <v>1.8182</v>
      </c>
      <c r="AA104" s="8">
        <f>0*C85</f>
        <v>0</v>
      </c>
      <c r="AB104" s="8">
        <f>0*C85</f>
        <v>0</v>
      </c>
      <c r="AC104" s="8">
        <f>0*C85</f>
        <v>0</v>
      </c>
      <c r="AD104" s="2">
        <f t="shared" ref="AD104" si="154">AVERAGE(Y104:AC104)</f>
        <v>0.72728000000000004</v>
      </c>
      <c r="AE104" s="2">
        <f>STDEV(Y104:AC104)</f>
        <v>0.99586915405589305</v>
      </c>
      <c r="AF104" s="28">
        <f t="shared" si="147"/>
        <v>0</v>
      </c>
      <c r="AG104" s="8">
        <f t="shared" si="147"/>
        <v>0</v>
      </c>
      <c r="AH104" s="8">
        <f t="shared" si="147"/>
        <v>0</v>
      </c>
      <c r="AI104" s="8">
        <f t="shared" si="147"/>
        <v>0</v>
      </c>
      <c r="AJ104" s="8">
        <f t="shared" si="147"/>
        <v>0</v>
      </c>
      <c r="AK104" s="2">
        <f t="shared" ref="AK104" si="155">AVERAGE(AF104:AJ104)</f>
        <v>0</v>
      </c>
      <c r="AL104" s="2">
        <f>STDEV(AF104:AJ104)</f>
        <v>0</v>
      </c>
      <c r="AM104" s="8">
        <f t="shared" si="148"/>
        <v>0</v>
      </c>
      <c r="AN104" s="8">
        <f t="shared" si="148"/>
        <v>0</v>
      </c>
      <c r="AO104" s="8">
        <f t="shared" si="148"/>
        <v>0</v>
      </c>
      <c r="AP104" s="8">
        <f t="shared" si="148"/>
        <v>0</v>
      </c>
      <c r="AQ104" s="8">
        <f t="shared" si="148"/>
        <v>0</v>
      </c>
      <c r="AR104" s="2">
        <f t="shared" ref="AR104" si="156">AVERAGE(AM104:AQ104)</f>
        <v>0</v>
      </c>
      <c r="AS104" s="2">
        <f>STDEV(AM104:AQ104)</f>
        <v>0</v>
      </c>
      <c r="AT104" s="8">
        <f t="shared" si="149"/>
        <v>0</v>
      </c>
      <c r="AU104" s="8">
        <f t="shared" si="149"/>
        <v>0</v>
      </c>
      <c r="AV104" s="8">
        <f t="shared" si="149"/>
        <v>0</v>
      </c>
      <c r="AW104" s="8">
        <f t="shared" si="149"/>
        <v>0</v>
      </c>
      <c r="AX104" s="8">
        <f t="shared" si="149"/>
        <v>0</v>
      </c>
      <c r="AY104" s="2">
        <f t="shared" ref="AY104" si="157">AVERAGE(AT104:AX104)</f>
        <v>0</v>
      </c>
      <c r="AZ104" s="2">
        <f>STDEV(AT104:AX104)</f>
        <v>0</v>
      </c>
      <c r="BA104" s="8">
        <f t="shared" si="150"/>
        <v>0</v>
      </c>
      <c r="BB104" s="8">
        <f t="shared" si="150"/>
        <v>0</v>
      </c>
      <c r="BC104" s="8">
        <f t="shared" si="150"/>
        <v>0</v>
      </c>
      <c r="BD104" s="8">
        <f t="shared" si="150"/>
        <v>0</v>
      </c>
      <c r="BE104" s="8">
        <f t="shared" si="150"/>
        <v>0</v>
      </c>
      <c r="BF104" s="2">
        <f t="shared" ref="BF104" si="158">AVERAGE(BA104:BE104)</f>
        <v>0</v>
      </c>
      <c r="BG104" s="2">
        <f>STDEV(BA104:BE104)</f>
        <v>0</v>
      </c>
    </row>
    <row r="105" spans="1:59" x14ac:dyDescent="0.35">
      <c r="A105" s="8"/>
      <c r="B105" s="22">
        <v>3</v>
      </c>
      <c r="C105" s="8"/>
      <c r="D105" s="9" t="s">
        <v>27</v>
      </c>
      <c r="E105" s="9" t="s">
        <v>27</v>
      </c>
      <c r="F105" s="9" t="s">
        <v>27</v>
      </c>
      <c r="G105" s="9" t="s">
        <v>27</v>
      </c>
      <c r="H105" s="9" t="s">
        <v>27</v>
      </c>
      <c r="I105" s="4" t="e">
        <f>AVERAGE(D105:H105)</f>
        <v>#DIV/0!</v>
      </c>
      <c r="J105" s="4" t="e">
        <f>STDEV(D105:H105)</f>
        <v>#DIV/0!</v>
      </c>
      <c r="K105" s="9">
        <f>104*C85</f>
        <v>189.09280000000001</v>
      </c>
      <c r="L105" s="9">
        <f>86*C85</f>
        <v>156.36520000000002</v>
      </c>
      <c r="M105" s="9">
        <f>97*C85</f>
        <v>176.36539999999999</v>
      </c>
      <c r="N105" s="9">
        <f>85*C85</f>
        <v>154.547</v>
      </c>
      <c r="O105" s="9">
        <f>86*C85</f>
        <v>156.36520000000002</v>
      </c>
      <c r="P105" s="4">
        <f>AVERAGE(K105:O105)</f>
        <v>166.54712000000001</v>
      </c>
      <c r="Q105" s="4">
        <f>STDEV(K105:O105)</f>
        <v>15.460046722180369</v>
      </c>
      <c r="R105" s="9">
        <f>12*C85</f>
        <v>21.8184</v>
      </c>
      <c r="S105" s="9">
        <f>12*C85</f>
        <v>21.8184</v>
      </c>
      <c r="T105" s="9">
        <f>13*C85</f>
        <v>23.636600000000001</v>
      </c>
      <c r="U105" s="9">
        <f>9*C85</f>
        <v>16.363800000000001</v>
      </c>
      <c r="V105" s="9">
        <f>14*C85</f>
        <v>25.454799999999999</v>
      </c>
      <c r="W105" s="4">
        <f>AVERAGE(R105:V105)</f>
        <v>21.818400000000004</v>
      </c>
      <c r="X105" s="4">
        <f>STDEV(R105:V105)</f>
        <v>3.4015407303161762</v>
      </c>
      <c r="Y105" s="9">
        <f>0*C85</f>
        <v>0</v>
      </c>
      <c r="Z105" s="9">
        <f>2*C85</f>
        <v>3.6364000000000001</v>
      </c>
      <c r="AA105" s="9">
        <f>0*C85</f>
        <v>0</v>
      </c>
      <c r="AB105" s="9">
        <f>1*C85</f>
        <v>1.8182</v>
      </c>
      <c r="AC105" s="9">
        <f>1*C85</f>
        <v>1.8182</v>
      </c>
      <c r="AD105" s="4">
        <f>AVERAGE(Y105:AC105)</f>
        <v>1.4545600000000001</v>
      </c>
      <c r="AE105" s="4">
        <f>STDEV(Y105:AC105)</f>
        <v>1.5212152602442559</v>
      </c>
      <c r="AF105" s="28">
        <f t="shared" si="147"/>
        <v>0</v>
      </c>
      <c r="AG105" s="9">
        <f t="shared" si="147"/>
        <v>0</v>
      </c>
      <c r="AH105" s="9">
        <f t="shared" si="147"/>
        <v>0</v>
      </c>
      <c r="AI105" s="9">
        <f t="shared" si="147"/>
        <v>0</v>
      </c>
      <c r="AJ105" s="9">
        <f t="shared" si="147"/>
        <v>0</v>
      </c>
      <c r="AK105" s="4">
        <f>AVERAGE(AF105:AJ105)</f>
        <v>0</v>
      </c>
      <c r="AL105" s="4">
        <f>STDEV(AF105:AJ105)</f>
        <v>0</v>
      </c>
      <c r="AM105" s="9">
        <f t="shared" si="148"/>
        <v>0</v>
      </c>
      <c r="AN105" s="9">
        <f t="shared" si="148"/>
        <v>0</v>
      </c>
      <c r="AO105" s="9">
        <f t="shared" si="148"/>
        <v>0</v>
      </c>
      <c r="AP105" s="9">
        <f t="shared" si="148"/>
        <v>0</v>
      </c>
      <c r="AQ105" s="9">
        <f t="shared" si="148"/>
        <v>0</v>
      </c>
      <c r="AR105" s="4">
        <f>AVERAGE(AM105:AQ105)</f>
        <v>0</v>
      </c>
      <c r="AS105" s="4">
        <f>STDEV(AM105:AQ105)</f>
        <v>0</v>
      </c>
      <c r="AT105" s="9">
        <f t="shared" si="149"/>
        <v>0</v>
      </c>
      <c r="AU105" s="9">
        <f t="shared" si="149"/>
        <v>0</v>
      </c>
      <c r="AV105" s="9">
        <f t="shared" si="149"/>
        <v>0</v>
      </c>
      <c r="AW105" s="9">
        <f t="shared" si="149"/>
        <v>0</v>
      </c>
      <c r="AX105" s="9">
        <f t="shared" si="149"/>
        <v>0</v>
      </c>
      <c r="AY105" s="4">
        <f>AVERAGE(AT105:AX105)</f>
        <v>0</v>
      </c>
      <c r="AZ105" s="4">
        <f>STDEV(AT105:AX105)</f>
        <v>0</v>
      </c>
      <c r="BA105" s="9">
        <f t="shared" si="150"/>
        <v>0</v>
      </c>
      <c r="BB105" s="9">
        <f t="shared" si="150"/>
        <v>0</v>
      </c>
      <c r="BC105" s="9">
        <f t="shared" si="150"/>
        <v>0</v>
      </c>
      <c r="BD105" s="9">
        <f t="shared" si="150"/>
        <v>0</v>
      </c>
      <c r="BE105" s="9">
        <f t="shared" si="150"/>
        <v>0</v>
      </c>
      <c r="BF105" s="4">
        <f>AVERAGE(BA105:BE105)</f>
        <v>0</v>
      </c>
      <c r="BG105" s="4">
        <f>STDEV(BA105:BE105)</f>
        <v>0</v>
      </c>
    </row>
    <row r="106" spans="1:59" x14ac:dyDescent="0.35">
      <c r="A106" s="5" t="s">
        <v>16</v>
      </c>
      <c r="B106" s="22"/>
      <c r="C106" s="8"/>
      <c r="D106" s="9"/>
      <c r="E106" s="9"/>
      <c r="F106" s="9"/>
      <c r="G106" s="9"/>
      <c r="H106" s="9"/>
      <c r="I106" s="10" t="e">
        <f>AVERAGE(I103:I105)</f>
        <v>#DIV/0!</v>
      </c>
      <c r="J106" s="10"/>
      <c r="K106" s="9"/>
      <c r="L106" s="9"/>
      <c r="M106" s="9"/>
      <c r="N106" s="9"/>
      <c r="O106" s="9"/>
      <c r="P106" s="10">
        <f>AVERAGE(P103:P105)</f>
        <v>103.51618666666667</v>
      </c>
      <c r="Q106" s="10"/>
      <c r="R106" s="9"/>
      <c r="S106" s="9"/>
      <c r="T106" s="9"/>
      <c r="U106" s="9"/>
      <c r="V106" s="9"/>
      <c r="W106" s="10">
        <f>AVERAGE(W103:W105)</f>
        <v>12.606186666666668</v>
      </c>
      <c r="X106" s="10"/>
      <c r="Y106" s="9"/>
      <c r="Z106" s="9"/>
      <c r="AA106" s="9"/>
      <c r="AB106" s="9"/>
      <c r="AC106" s="9"/>
      <c r="AD106" s="10">
        <f>AVERAGE(AD103:AD105)</f>
        <v>0.96970666666666672</v>
      </c>
      <c r="AE106" s="10"/>
      <c r="AG106" s="9"/>
      <c r="AH106" s="9"/>
      <c r="AI106" s="9"/>
      <c r="AJ106" s="9"/>
      <c r="AK106" s="10">
        <f>AVERAGE(AK103:AK105)</f>
        <v>0</v>
      </c>
      <c r="AL106" s="10"/>
      <c r="AM106" s="9"/>
      <c r="AN106" s="9"/>
      <c r="AO106" s="9"/>
      <c r="AP106" s="9"/>
      <c r="AQ106" s="9"/>
      <c r="AR106" s="10">
        <f>AVERAGE(AR103:AR105)</f>
        <v>0</v>
      </c>
      <c r="AS106" s="10"/>
      <c r="AT106" s="9"/>
      <c r="AU106" s="9"/>
      <c r="AV106" s="9"/>
      <c r="AW106" s="9"/>
      <c r="AX106" s="9"/>
      <c r="AY106" s="10">
        <f>AVERAGE(AY103:AY105)</f>
        <v>0</v>
      </c>
      <c r="AZ106" s="10"/>
      <c r="BA106" s="9"/>
      <c r="BB106" s="9"/>
      <c r="BC106" s="9"/>
      <c r="BD106" s="9"/>
      <c r="BE106" s="9"/>
      <c r="BF106" s="10">
        <f>AVERAGE(BF103:BF105)</f>
        <v>0</v>
      </c>
      <c r="BG106" s="10"/>
    </row>
    <row r="107" spans="1:59" x14ac:dyDescent="0.35">
      <c r="A107" s="5" t="s">
        <v>17</v>
      </c>
      <c r="B107" s="22"/>
      <c r="C107" s="8"/>
      <c r="D107" s="9"/>
      <c r="E107" s="9"/>
      <c r="F107" s="9"/>
      <c r="G107" s="9"/>
      <c r="H107" s="9"/>
      <c r="I107" s="10" t="e">
        <f>SUM(J103:J105)</f>
        <v>#DIV/0!</v>
      </c>
      <c r="J107" s="10"/>
      <c r="K107" s="9"/>
      <c r="L107" s="9"/>
      <c r="M107" s="9"/>
      <c r="N107" s="9"/>
      <c r="O107" s="9"/>
      <c r="P107" s="10">
        <f>SUM(Q103:Q105)</f>
        <v>31.784885924185463</v>
      </c>
      <c r="Q107" s="10"/>
      <c r="R107" s="9"/>
      <c r="S107" s="9"/>
      <c r="T107" s="9"/>
      <c r="U107" s="9"/>
      <c r="V107" s="9"/>
      <c r="W107" s="10">
        <f>SUM(X103:X105)</f>
        <v>9.7826756780598227</v>
      </c>
      <c r="X107" s="10"/>
      <c r="Y107" s="9"/>
      <c r="Z107" s="9"/>
      <c r="AA107" s="9"/>
      <c r="AB107" s="9"/>
      <c r="AC107" s="9"/>
      <c r="AD107" s="10">
        <f>SUM(AE103:AE105)</f>
        <v>3.5129535683560418</v>
      </c>
      <c r="AE107" s="10"/>
      <c r="AG107" s="9"/>
      <c r="AH107" s="9"/>
      <c r="AI107" s="9"/>
      <c r="AJ107" s="9"/>
      <c r="AK107" s="10">
        <f>SUM(AL103:AL105)</f>
        <v>0</v>
      </c>
      <c r="AL107" s="10"/>
      <c r="AM107" s="9"/>
      <c r="AN107" s="9"/>
      <c r="AO107" s="9"/>
      <c r="AP107" s="9"/>
      <c r="AQ107" s="9"/>
      <c r="AR107" s="10">
        <f>SUM(AS103:AS105)</f>
        <v>0</v>
      </c>
      <c r="AS107" s="10"/>
      <c r="AT107" s="9"/>
      <c r="AU107" s="9"/>
      <c r="AV107" s="9"/>
      <c r="AW107" s="9"/>
      <c r="AX107" s="9"/>
      <c r="AY107" s="10">
        <f>SUM(AZ103:AZ105)</f>
        <v>0</v>
      </c>
      <c r="AZ107" s="10"/>
      <c r="BA107" s="9"/>
      <c r="BB107" s="9"/>
      <c r="BC107" s="9"/>
      <c r="BD107" s="9"/>
      <c r="BE107" s="9"/>
      <c r="BF107" s="10">
        <f>SUM(BG103:BG105)</f>
        <v>0</v>
      </c>
      <c r="BG107" s="10"/>
    </row>
    <row r="108" spans="1:59" x14ac:dyDescent="0.35">
      <c r="A108" s="8" t="s">
        <v>60</v>
      </c>
      <c r="B108" s="22">
        <v>1</v>
      </c>
      <c r="C108" s="8"/>
      <c r="D108" s="9">
        <f>114*C85</f>
        <v>207.2748</v>
      </c>
      <c r="E108" s="9">
        <f>117*C85</f>
        <v>212.7294</v>
      </c>
      <c r="F108" s="9">
        <f>110*C85</f>
        <v>200.00200000000001</v>
      </c>
      <c r="G108" s="9">
        <f>123*C85</f>
        <v>223.6386</v>
      </c>
      <c r="H108" s="9">
        <f>124*C85</f>
        <v>225.45680000000002</v>
      </c>
      <c r="I108" s="4">
        <f>AVERAGE(D108:H108)</f>
        <v>213.82031999999998</v>
      </c>
      <c r="J108" s="4">
        <f>STDEV(D108:H108)</f>
        <v>10.802617681469618</v>
      </c>
      <c r="K108" s="9">
        <f>16*C85</f>
        <v>29.091200000000001</v>
      </c>
      <c r="L108" s="9">
        <f>15*C85</f>
        <v>27.273</v>
      </c>
      <c r="M108" s="9">
        <f>14*C85</f>
        <v>25.454799999999999</v>
      </c>
      <c r="N108" s="9">
        <f>11*C85</f>
        <v>20.0002</v>
      </c>
      <c r="O108" s="9">
        <f>17*C85</f>
        <v>30.909400000000002</v>
      </c>
      <c r="P108" s="4">
        <f>AVERAGE(K108:O108)</f>
        <v>26.545719999999999</v>
      </c>
      <c r="Q108" s="4">
        <f>STDEV(K108:O108)</f>
        <v>4.1858107424965825</v>
      </c>
      <c r="R108" s="9">
        <f>2*C85</f>
        <v>3.6364000000000001</v>
      </c>
      <c r="S108" s="9">
        <f>0*C85</f>
        <v>0</v>
      </c>
      <c r="T108" s="9">
        <f>1*C85</f>
        <v>1.8182</v>
      </c>
      <c r="U108" s="9">
        <f>1*C85</f>
        <v>1.8182</v>
      </c>
      <c r="V108" s="9">
        <f>1*C85</f>
        <v>1.8182</v>
      </c>
      <c r="W108" s="4">
        <f>AVERAGE(R108:V108)</f>
        <v>1.8182000000000003</v>
      </c>
      <c r="X108" s="4">
        <f>STDEV(R108:V108)</f>
        <v>1.2856615495533801</v>
      </c>
      <c r="Y108" s="9">
        <f>0*C85</f>
        <v>0</v>
      </c>
      <c r="Z108" s="9">
        <f>1*C85</f>
        <v>1.8182</v>
      </c>
      <c r="AA108" s="9">
        <f>0*C85</f>
        <v>0</v>
      </c>
      <c r="AB108" s="9">
        <f>0*C85</f>
        <v>0</v>
      </c>
      <c r="AC108" s="9">
        <f>0*C85</f>
        <v>0</v>
      </c>
      <c r="AD108" s="4">
        <f>AVERAGE(Y108:AC108)</f>
        <v>0.36364000000000002</v>
      </c>
      <c r="AE108" s="4">
        <f>STDEV(Y108:AC108)</f>
        <v>0.8131237593380235</v>
      </c>
      <c r="AF108" s="28">
        <f t="shared" ref="AF108:AJ110" si="159">0*$C$85</f>
        <v>0</v>
      </c>
      <c r="AG108" s="9">
        <f t="shared" si="159"/>
        <v>0</v>
      </c>
      <c r="AH108" s="9">
        <f t="shared" si="159"/>
        <v>0</v>
      </c>
      <c r="AI108" s="9">
        <f t="shared" si="159"/>
        <v>0</v>
      </c>
      <c r="AJ108" s="9">
        <f t="shared" si="159"/>
        <v>0</v>
      </c>
      <c r="AK108" s="4">
        <f>AVERAGE(AF108:AJ108)</f>
        <v>0</v>
      </c>
      <c r="AL108" s="4">
        <f>STDEV(AF108:AJ108)</f>
        <v>0</v>
      </c>
      <c r="AM108" s="8">
        <f t="shared" ref="AM108:AQ110" si="160">0*$C$85</f>
        <v>0</v>
      </c>
      <c r="AN108" s="8">
        <f t="shared" si="160"/>
        <v>0</v>
      </c>
      <c r="AO108" s="8">
        <f t="shared" si="160"/>
        <v>0</v>
      </c>
      <c r="AP108" s="8">
        <f t="shared" si="160"/>
        <v>0</v>
      </c>
      <c r="AQ108" s="8">
        <f t="shared" si="160"/>
        <v>0</v>
      </c>
      <c r="AR108" s="4">
        <f>AVERAGE(AM108:AQ108)</f>
        <v>0</v>
      </c>
      <c r="AS108" s="4">
        <f>STDEV(AM108:AQ108)</f>
        <v>0</v>
      </c>
      <c r="AT108" s="8">
        <f t="shared" ref="AT108:AX110" si="161">0*$C$85</f>
        <v>0</v>
      </c>
      <c r="AU108" s="8">
        <f t="shared" si="161"/>
        <v>0</v>
      </c>
      <c r="AV108" s="8">
        <f t="shared" si="161"/>
        <v>0</v>
      </c>
      <c r="AW108" s="8">
        <f t="shared" si="161"/>
        <v>0</v>
      </c>
      <c r="AX108" s="8">
        <f t="shared" si="161"/>
        <v>0</v>
      </c>
      <c r="AY108" s="4">
        <f>AVERAGE(AT108:AX108)</f>
        <v>0</v>
      </c>
      <c r="AZ108" s="4">
        <f>STDEV(AT108:AX108)</f>
        <v>0</v>
      </c>
      <c r="BA108" s="8">
        <f t="shared" ref="BA108:BE110" si="162">0*$C$85</f>
        <v>0</v>
      </c>
      <c r="BB108" s="8">
        <f t="shared" si="162"/>
        <v>0</v>
      </c>
      <c r="BC108" s="8">
        <f t="shared" si="162"/>
        <v>0</v>
      </c>
      <c r="BD108" s="8">
        <f t="shared" si="162"/>
        <v>0</v>
      </c>
      <c r="BE108" s="8">
        <f t="shared" si="162"/>
        <v>0</v>
      </c>
      <c r="BF108" s="4">
        <f>AVERAGE(BA108:BE108)</f>
        <v>0</v>
      </c>
      <c r="BG108" s="4">
        <f>STDEV(BA108:BE108)</f>
        <v>0</v>
      </c>
    </row>
    <row r="109" spans="1:59" x14ac:dyDescent="0.35">
      <c r="A109" s="8"/>
      <c r="B109" s="22">
        <v>2</v>
      </c>
      <c r="C109" s="8"/>
      <c r="D109" s="9" t="s">
        <v>27</v>
      </c>
      <c r="E109" s="9" t="s">
        <v>27</v>
      </c>
      <c r="F109" s="9" t="s">
        <v>27</v>
      </c>
      <c r="G109" s="9" t="s">
        <v>27</v>
      </c>
      <c r="H109" s="9" t="s">
        <v>27</v>
      </c>
      <c r="I109" s="4" t="e">
        <f t="shared" ref="I109" si="163">AVERAGE(D109:H109)</f>
        <v>#DIV/0!</v>
      </c>
      <c r="J109" s="4" t="e">
        <f>STDEV(D109:H109)</f>
        <v>#DIV/0!</v>
      </c>
      <c r="K109" s="9">
        <f>47*C85</f>
        <v>85.455399999999997</v>
      </c>
      <c r="L109" s="9">
        <f>54*C85</f>
        <v>98.1828</v>
      </c>
      <c r="M109" s="9">
        <f>36*C85</f>
        <v>65.455200000000005</v>
      </c>
      <c r="N109" s="9">
        <f>45*C85</f>
        <v>81.819000000000003</v>
      </c>
      <c r="O109" s="9">
        <f>39*C85</f>
        <v>70.909800000000004</v>
      </c>
      <c r="P109" s="4">
        <f t="shared" ref="P109" si="164">AVERAGE(K109:O109)</f>
        <v>80.364440000000002</v>
      </c>
      <c r="Q109" s="4">
        <f>STDEV(K109:O109)</f>
        <v>12.817987620059515</v>
      </c>
      <c r="R109" s="9">
        <f>3*C85</f>
        <v>5.4546000000000001</v>
      </c>
      <c r="S109" s="9">
        <f>7*C85</f>
        <v>12.727399999999999</v>
      </c>
      <c r="T109" s="9">
        <f>2*C85</f>
        <v>3.6364000000000001</v>
      </c>
      <c r="U109" s="9">
        <f>1*C85</f>
        <v>1.8182</v>
      </c>
      <c r="V109" s="9">
        <f>6*C85</f>
        <v>10.9092</v>
      </c>
      <c r="W109" s="4">
        <f t="shared" ref="W109" si="165">AVERAGE(R109:V109)</f>
        <v>6.90916</v>
      </c>
      <c r="X109" s="4">
        <f>STDEV(R109:V109)</f>
        <v>4.706294009940307</v>
      </c>
      <c r="Y109" s="9">
        <f>3*C85</f>
        <v>5.4546000000000001</v>
      </c>
      <c r="Z109" s="9">
        <f>0*C85</f>
        <v>0</v>
      </c>
      <c r="AA109" s="9">
        <f>0*C85</f>
        <v>0</v>
      </c>
      <c r="AB109" s="9">
        <f>1*C85</f>
        <v>1.8182</v>
      </c>
      <c r="AC109" s="9">
        <f>1*C85</f>
        <v>1.8182</v>
      </c>
      <c r="AD109" s="4">
        <f t="shared" ref="AD109" si="166">AVERAGE(Y109:AC109)</f>
        <v>1.8182000000000003</v>
      </c>
      <c r="AE109" s="4">
        <f>STDEV(Y109:AC109)</f>
        <v>2.2268311251641877</v>
      </c>
      <c r="AF109" s="28">
        <f t="shared" si="159"/>
        <v>0</v>
      </c>
      <c r="AG109" s="9">
        <f t="shared" si="159"/>
        <v>0</v>
      </c>
      <c r="AH109" s="9">
        <f t="shared" si="159"/>
        <v>0</v>
      </c>
      <c r="AI109" s="9">
        <f t="shared" si="159"/>
        <v>0</v>
      </c>
      <c r="AJ109" s="9">
        <f t="shared" si="159"/>
        <v>0</v>
      </c>
      <c r="AK109" s="4">
        <f t="shared" ref="AK109" si="167">AVERAGE(AF109:AJ109)</f>
        <v>0</v>
      </c>
      <c r="AL109" s="4">
        <f>STDEV(AF109:AJ109)</f>
        <v>0</v>
      </c>
      <c r="AM109" s="8">
        <f t="shared" si="160"/>
        <v>0</v>
      </c>
      <c r="AN109" s="8">
        <f t="shared" si="160"/>
        <v>0</v>
      </c>
      <c r="AO109" s="8">
        <f t="shared" si="160"/>
        <v>0</v>
      </c>
      <c r="AP109" s="8">
        <f t="shared" si="160"/>
        <v>0</v>
      </c>
      <c r="AQ109" s="8">
        <f t="shared" si="160"/>
        <v>0</v>
      </c>
      <c r="AR109" s="4">
        <f t="shared" ref="AR109" si="168">AVERAGE(AM109:AQ109)</f>
        <v>0</v>
      </c>
      <c r="AS109" s="4">
        <f>STDEV(AM109:AQ109)</f>
        <v>0</v>
      </c>
      <c r="AT109" s="8">
        <f t="shared" si="161"/>
        <v>0</v>
      </c>
      <c r="AU109" s="8">
        <f t="shared" si="161"/>
        <v>0</v>
      </c>
      <c r="AV109" s="8">
        <f t="shared" si="161"/>
        <v>0</v>
      </c>
      <c r="AW109" s="8">
        <f t="shared" si="161"/>
        <v>0</v>
      </c>
      <c r="AX109" s="8">
        <f t="shared" si="161"/>
        <v>0</v>
      </c>
      <c r="AY109" s="4">
        <f t="shared" ref="AY109" si="169">AVERAGE(AT109:AX109)</f>
        <v>0</v>
      </c>
      <c r="AZ109" s="4">
        <f>STDEV(AT109:AX109)</f>
        <v>0</v>
      </c>
      <c r="BA109" s="8">
        <f t="shared" si="162"/>
        <v>0</v>
      </c>
      <c r="BB109" s="8">
        <f t="shared" si="162"/>
        <v>0</v>
      </c>
      <c r="BC109" s="8">
        <f t="shared" si="162"/>
        <v>0</v>
      </c>
      <c r="BD109" s="8">
        <f t="shared" si="162"/>
        <v>0</v>
      </c>
      <c r="BE109" s="8">
        <f t="shared" si="162"/>
        <v>0</v>
      </c>
      <c r="BF109" s="4">
        <f t="shared" ref="BF109" si="170">AVERAGE(BA109:BE109)</f>
        <v>0</v>
      </c>
      <c r="BG109" s="4">
        <f>STDEV(BA109:BE109)</f>
        <v>0</v>
      </c>
    </row>
    <row r="110" spans="1:59" x14ac:dyDescent="0.35">
      <c r="A110" s="8"/>
      <c r="B110" s="22">
        <v>3</v>
      </c>
      <c r="C110" s="8"/>
      <c r="D110" s="9" t="s">
        <v>27</v>
      </c>
      <c r="E110" s="9" t="s">
        <v>27</v>
      </c>
      <c r="F110" s="9" t="s">
        <v>27</v>
      </c>
      <c r="G110" s="9" t="s">
        <v>27</v>
      </c>
      <c r="H110" s="9" t="s">
        <v>27</v>
      </c>
      <c r="I110" s="4" t="e">
        <f>AVERAGE(D110:H110)</f>
        <v>#DIV/0!</v>
      </c>
      <c r="J110" s="4" t="e">
        <f>STDEV(D110:H110)</f>
        <v>#DIV/0!</v>
      </c>
      <c r="K110" s="9">
        <f>43*C85</f>
        <v>78.182600000000008</v>
      </c>
      <c r="L110" s="9">
        <f>57*C85</f>
        <v>103.6374</v>
      </c>
      <c r="M110" s="9">
        <f>40*C85</f>
        <v>72.728000000000009</v>
      </c>
      <c r="N110" s="9">
        <f>52*C85</f>
        <v>94.546400000000006</v>
      </c>
      <c r="O110" s="9">
        <f>53*C85</f>
        <v>96.364599999999996</v>
      </c>
      <c r="P110" s="4">
        <f>AVERAGE(K110:O110)</f>
        <v>89.091800000000006</v>
      </c>
      <c r="Q110" s="4">
        <f>STDEV(K110:O110)</f>
        <v>13.04803965582577</v>
      </c>
      <c r="R110" s="9">
        <f>3*C85</f>
        <v>5.4546000000000001</v>
      </c>
      <c r="S110" s="9">
        <f>5*C85</f>
        <v>9.0910000000000011</v>
      </c>
      <c r="T110" s="9">
        <f>4*C85</f>
        <v>7.2728000000000002</v>
      </c>
      <c r="U110" s="9">
        <f>6*C85</f>
        <v>10.9092</v>
      </c>
      <c r="V110" s="9">
        <f>3*C85</f>
        <v>5.4546000000000001</v>
      </c>
      <c r="W110" s="4">
        <f>AVERAGE(R110:V110)</f>
        <v>7.6364400000000003</v>
      </c>
      <c r="X110" s="4">
        <f>STDEV(R110:V110)</f>
        <v>2.3706427626278921</v>
      </c>
      <c r="Y110" s="9">
        <f>1*C85</f>
        <v>1.8182</v>
      </c>
      <c r="Z110" s="9">
        <f>0*C85</f>
        <v>0</v>
      </c>
      <c r="AA110" s="9">
        <f>0*C85</f>
        <v>0</v>
      </c>
      <c r="AB110" s="9">
        <f>1*C85</f>
        <v>1.8182</v>
      </c>
      <c r="AC110" s="9">
        <f>0*C85</f>
        <v>0</v>
      </c>
      <c r="AD110" s="4">
        <f>AVERAGE(Y110:AC110)</f>
        <v>0.72728000000000004</v>
      </c>
      <c r="AE110" s="4">
        <f>STDEV(Y110:AC110)</f>
        <v>0.99586915405589305</v>
      </c>
      <c r="AF110" s="28">
        <f t="shared" si="159"/>
        <v>0</v>
      </c>
      <c r="AG110" s="9">
        <f t="shared" si="159"/>
        <v>0</v>
      </c>
      <c r="AH110" s="9">
        <f t="shared" si="159"/>
        <v>0</v>
      </c>
      <c r="AI110" s="9">
        <f t="shared" si="159"/>
        <v>0</v>
      </c>
      <c r="AJ110" s="9">
        <f t="shared" si="159"/>
        <v>0</v>
      </c>
      <c r="AK110" s="4">
        <f>AVERAGE(AF110:AJ110)</f>
        <v>0</v>
      </c>
      <c r="AL110" s="4">
        <f>STDEV(AF110:AJ110)</f>
        <v>0</v>
      </c>
      <c r="AM110" s="9">
        <f t="shared" si="160"/>
        <v>0</v>
      </c>
      <c r="AN110" s="9">
        <f t="shared" si="160"/>
        <v>0</v>
      </c>
      <c r="AO110" s="9">
        <f t="shared" si="160"/>
        <v>0</v>
      </c>
      <c r="AP110" s="9">
        <f t="shared" si="160"/>
        <v>0</v>
      </c>
      <c r="AQ110" s="9">
        <f t="shared" si="160"/>
        <v>0</v>
      </c>
      <c r="AR110" s="4">
        <f>AVERAGE(AM110:AQ110)</f>
        <v>0</v>
      </c>
      <c r="AS110" s="4">
        <f>STDEV(AM110:AQ110)</f>
        <v>0</v>
      </c>
      <c r="AT110" s="9">
        <f t="shared" si="161"/>
        <v>0</v>
      </c>
      <c r="AU110" s="9">
        <f t="shared" si="161"/>
        <v>0</v>
      </c>
      <c r="AV110" s="9">
        <f t="shared" si="161"/>
        <v>0</v>
      </c>
      <c r="AW110" s="9">
        <f t="shared" si="161"/>
        <v>0</v>
      </c>
      <c r="AX110" s="9">
        <f t="shared" si="161"/>
        <v>0</v>
      </c>
      <c r="AY110" s="4">
        <f>AVERAGE(AT110:AX110)</f>
        <v>0</v>
      </c>
      <c r="AZ110" s="4">
        <f>STDEV(AT110:AX110)</f>
        <v>0</v>
      </c>
      <c r="BA110" s="9">
        <f t="shared" si="162"/>
        <v>0</v>
      </c>
      <c r="BB110" s="9">
        <f t="shared" si="162"/>
        <v>0</v>
      </c>
      <c r="BC110" s="9">
        <f t="shared" si="162"/>
        <v>0</v>
      </c>
      <c r="BD110" s="9">
        <f t="shared" si="162"/>
        <v>0</v>
      </c>
      <c r="BE110" s="9">
        <f t="shared" si="162"/>
        <v>0</v>
      </c>
      <c r="BF110" s="4">
        <f>AVERAGE(BA110:BE110)</f>
        <v>0</v>
      </c>
      <c r="BG110" s="4">
        <f>STDEV(BA110:BE110)</f>
        <v>0</v>
      </c>
    </row>
    <row r="111" spans="1:59" x14ac:dyDescent="0.35">
      <c r="A111" s="5" t="s">
        <v>16</v>
      </c>
      <c r="B111" s="22"/>
      <c r="C111" s="8"/>
      <c r="D111" s="9"/>
      <c r="E111" s="9"/>
      <c r="F111" s="9"/>
      <c r="G111" s="9"/>
      <c r="H111" s="9"/>
      <c r="I111" s="10" t="e">
        <f>AVERAGE(I108:I110)</f>
        <v>#DIV/0!</v>
      </c>
      <c r="J111" s="10"/>
      <c r="K111" s="9"/>
      <c r="L111" s="9"/>
      <c r="M111" s="9"/>
      <c r="N111" s="9"/>
      <c r="O111" s="9"/>
      <c r="P111" s="10">
        <f>AVERAGE(P108:P110)</f>
        <v>65.333986666666661</v>
      </c>
      <c r="Q111" s="10"/>
      <c r="R111" s="9"/>
      <c r="S111" s="9"/>
      <c r="T111" s="9"/>
      <c r="U111" s="9"/>
      <c r="V111" s="9"/>
      <c r="W111" s="10">
        <f>AVERAGE(W108:W110)</f>
        <v>5.4546000000000001</v>
      </c>
      <c r="X111" s="10"/>
      <c r="Y111" s="9"/>
      <c r="Z111" s="9"/>
      <c r="AA111" s="9"/>
      <c r="AB111" s="9"/>
      <c r="AC111" s="9"/>
      <c r="AD111" s="10">
        <f>AVERAGE(AD108:AD110)</f>
        <v>0.96970666666666672</v>
      </c>
      <c r="AE111" s="10"/>
      <c r="AG111" s="9"/>
      <c r="AH111" s="9"/>
      <c r="AI111" s="9"/>
      <c r="AJ111" s="9"/>
      <c r="AK111" s="10">
        <f>AVERAGE(AK108:AK110)</f>
        <v>0</v>
      </c>
      <c r="AL111" s="10"/>
      <c r="AM111" s="9"/>
      <c r="AN111" s="9"/>
      <c r="AO111" s="9"/>
      <c r="AP111" s="9"/>
      <c r="AQ111" s="9"/>
      <c r="AR111" s="10">
        <f>AVERAGE(AR108:AR110)</f>
        <v>0</v>
      </c>
      <c r="AS111" s="10"/>
      <c r="AT111" s="9"/>
      <c r="AU111" s="9"/>
      <c r="AV111" s="9"/>
      <c r="AW111" s="9"/>
      <c r="AX111" s="9"/>
      <c r="AY111" s="10">
        <f>AVERAGE(AY108:AY110)</f>
        <v>0</v>
      </c>
      <c r="AZ111" s="10"/>
      <c r="BA111" s="9"/>
      <c r="BB111" s="9"/>
      <c r="BC111" s="9"/>
      <c r="BD111" s="9"/>
      <c r="BE111" s="9"/>
      <c r="BF111" s="10">
        <f>AVERAGE(BF108:BF110)</f>
        <v>0</v>
      </c>
      <c r="BG111" s="10"/>
    </row>
    <row r="112" spans="1:59" x14ac:dyDescent="0.35">
      <c r="A112" s="5" t="s">
        <v>17</v>
      </c>
      <c r="B112" s="22"/>
      <c r="C112" s="8"/>
      <c r="D112" s="9"/>
      <c r="E112" s="9"/>
      <c r="F112" s="9"/>
      <c r="G112" s="9"/>
      <c r="H112" s="9"/>
      <c r="I112" s="10" t="e">
        <f>SUM(J108:J110)</f>
        <v>#DIV/0!</v>
      </c>
      <c r="J112" s="10"/>
      <c r="K112" s="9"/>
      <c r="L112" s="9"/>
      <c r="M112" s="9"/>
      <c r="N112" s="9"/>
      <c r="O112" s="9"/>
      <c r="P112" s="10">
        <f>SUM(Q108:Q110)</f>
        <v>30.051838018381865</v>
      </c>
      <c r="Q112" s="10"/>
      <c r="R112" s="9"/>
      <c r="S112" s="9"/>
      <c r="T112" s="9"/>
      <c r="U112" s="9"/>
      <c r="V112" s="9"/>
      <c r="W112" s="10">
        <f>SUM(X108:X110)</f>
        <v>8.3625983221215794</v>
      </c>
      <c r="X112" s="10"/>
      <c r="Y112" s="9"/>
      <c r="Z112" s="9"/>
      <c r="AA112" s="9"/>
      <c r="AB112" s="9"/>
      <c r="AC112" s="9"/>
      <c r="AD112" s="10">
        <f>SUM(AE108:AE110)</f>
        <v>4.0358240385581041</v>
      </c>
      <c r="AE112" s="10"/>
      <c r="AG112" s="9"/>
      <c r="AH112" s="9"/>
      <c r="AI112" s="9"/>
      <c r="AJ112" s="9"/>
      <c r="AK112" s="10">
        <f>SUM(AL108:AL110)</f>
        <v>0</v>
      </c>
      <c r="AL112" s="10"/>
      <c r="AM112" s="9"/>
      <c r="AN112" s="9"/>
      <c r="AO112" s="9"/>
      <c r="AP112" s="9"/>
      <c r="AQ112" s="9"/>
      <c r="AR112" s="10">
        <f>SUM(AS108:AS110)</f>
        <v>0</v>
      </c>
      <c r="AS112" s="10"/>
      <c r="AT112" s="9"/>
      <c r="AU112" s="9"/>
      <c r="AV112" s="9"/>
      <c r="AW112" s="9"/>
      <c r="AX112" s="9"/>
      <c r="AY112" s="10">
        <f>SUM(AZ108:AZ110)</f>
        <v>0</v>
      </c>
      <c r="AZ112" s="10"/>
      <c r="BA112" s="9"/>
      <c r="BB112" s="9"/>
      <c r="BC112" s="9"/>
      <c r="BD112" s="9"/>
      <c r="BE112" s="9"/>
      <c r="BF112" s="10">
        <f>SUM(BG108:BG110)</f>
        <v>0</v>
      </c>
      <c r="BG112" s="10"/>
    </row>
    <row r="113" spans="1:65" x14ac:dyDescent="0.35">
      <c r="A113" s="8" t="s">
        <v>50</v>
      </c>
      <c r="B113" s="22">
        <v>1</v>
      </c>
      <c r="C113" s="8"/>
      <c r="D113" s="8" t="s">
        <v>27</v>
      </c>
      <c r="E113" s="8" t="s">
        <v>27</v>
      </c>
      <c r="F113" s="8" t="s">
        <v>27</v>
      </c>
      <c r="G113" s="8" t="s">
        <v>27</v>
      </c>
      <c r="H113" s="8" t="s">
        <v>27</v>
      </c>
      <c r="I113" s="2" t="e">
        <f>AVERAGE(D113:H113)</f>
        <v>#DIV/0!</v>
      </c>
      <c r="J113" s="2" t="e">
        <f>STDEV(D113:H113)</f>
        <v>#DIV/0!</v>
      </c>
      <c r="K113" s="8">
        <f>88*C85</f>
        <v>160.0016</v>
      </c>
      <c r="L113" s="8">
        <f>59*C85</f>
        <v>107.27380000000001</v>
      </c>
      <c r="M113" s="8">
        <f>63*C85</f>
        <v>114.5466</v>
      </c>
      <c r="N113" s="8">
        <f>73*C85</f>
        <v>132.7286</v>
      </c>
      <c r="O113" s="8">
        <f>75*C85</f>
        <v>136.36500000000001</v>
      </c>
      <c r="P113" s="2">
        <f>AVERAGE(K113:O113)</f>
        <v>130.18312</v>
      </c>
      <c r="Q113" s="2">
        <f>STDEV(K113:O113)</f>
        <v>20.634767740684548</v>
      </c>
      <c r="R113" s="8">
        <f>13*C85</f>
        <v>23.636600000000001</v>
      </c>
      <c r="S113" s="8">
        <f>16*C85</f>
        <v>29.091200000000001</v>
      </c>
      <c r="T113" s="8">
        <f>15*C85</f>
        <v>27.273</v>
      </c>
      <c r="U113" s="8">
        <f>7*C85</f>
        <v>12.727399999999999</v>
      </c>
      <c r="V113" s="8">
        <f>7*C85</f>
        <v>12.727399999999999</v>
      </c>
      <c r="W113" s="2">
        <f>AVERAGE(R113:V113)</f>
        <v>21.09112</v>
      </c>
      <c r="X113" s="2">
        <f>STDEV(R113:V113)</f>
        <v>7.8835273394591496</v>
      </c>
      <c r="Y113" s="8">
        <f>0*C85</f>
        <v>0</v>
      </c>
      <c r="Z113" s="8">
        <f>1*C85</f>
        <v>1.8182</v>
      </c>
      <c r="AA113" s="8">
        <f>0*C85</f>
        <v>0</v>
      </c>
      <c r="AB113" s="8">
        <f>1*C85</f>
        <v>1.8182</v>
      </c>
      <c r="AC113" s="8">
        <f>0*C85</f>
        <v>0</v>
      </c>
      <c r="AD113" s="2">
        <f>AVERAGE(Y113:AC113)</f>
        <v>0.72728000000000004</v>
      </c>
      <c r="AE113" s="2">
        <f>STDEV(Y113:AC113)</f>
        <v>0.99586915405589305</v>
      </c>
      <c r="AF113" s="28">
        <f t="shared" ref="AF113:AJ115" si="171">0*$C$85</f>
        <v>0</v>
      </c>
      <c r="AG113" s="8">
        <f t="shared" si="171"/>
        <v>0</v>
      </c>
      <c r="AH113" s="8">
        <f t="shared" si="171"/>
        <v>0</v>
      </c>
      <c r="AI113" s="8">
        <f t="shared" si="171"/>
        <v>0</v>
      </c>
      <c r="AJ113" s="8">
        <f t="shared" si="171"/>
        <v>0</v>
      </c>
      <c r="AK113" s="2">
        <f>AVERAGE(AF113:AJ113)</f>
        <v>0</v>
      </c>
      <c r="AL113" s="2">
        <f>STDEV(AF113:AJ113)</f>
        <v>0</v>
      </c>
      <c r="AM113" s="8">
        <f t="shared" ref="AM113:AQ115" si="172">0*$C$85</f>
        <v>0</v>
      </c>
      <c r="AN113" s="8">
        <f t="shared" si="172"/>
        <v>0</v>
      </c>
      <c r="AO113" s="8">
        <f t="shared" si="172"/>
        <v>0</v>
      </c>
      <c r="AP113" s="8">
        <f t="shared" si="172"/>
        <v>0</v>
      </c>
      <c r="AQ113" s="8">
        <f t="shared" si="172"/>
        <v>0</v>
      </c>
      <c r="AR113" s="2">
        <f>AVERAGE(AM113:AQ113)</f>
        <v>0</v>
      </c>
      <c r="AS113" s="2">
        <f>STDEV(AM113:AQ113)</f>
        <v>0</v>
      </c>
      <c r="AT113" s="8">
        <f t="shared" ref="AT113:AX115" si="173">0*$C$85</f>
        <v>0</v>
      </c>
      <c r="AU113" s="8">
        <f t="shared" si="173"/>
        <v>0</v>
      </c>
      <c r="AV113" s="8">
        <f t="shared" si="173"/>
        <v>0</v>
      </c>
      <c r="AW113" s="8">
        <f t="shared" si="173"/>
        <v>0</v>
      </c>
      <c r="AX113" s="8">
        <f t="shared" si="173"/>
        <v>0</v>
      </c>
      <c r="AY113" s="2">
        <f>AVERAGE(AT113:AX113)</f>
        <v>0</v>
      </c>
      <c r="AZ113" s="2">
        <f>STDEV(AT113:AX113)</f>
        <v>0</v>
      </c>
      <c r="BA113" s="8">
        <f t="shared" ref="BA113:BE115" si="174">0*$C$85</f>
        <v>0</v>
      </c>
      <c r="BB113" s="8">
        <f t="shared" si="174"/>
        <v>0</v>
      </c>
      <c r="BC113" s="8">
        <f t="shared" si="174"/>
        <v>0</v>
      </c>
      <c r="BD113" s="8">
        <f t="shared" si="174"/>
        <v>0</v>
      </c>
      <c r="BE113" s="8">
        <f t="shared" si="174"/>
        <v>0</v>
      </c>
      <c r="BF113" s="2">
        <f>AVERAGE(BA113:BE113)</f>
        <v>0</v>
      </c>
      <c r="BG113" s="2">
        <f>STDEV(BA113:BE113)</f>
        <v>0</v>
      </c>
    </row>
    <row r="114" spans="1:65" x14ac:dyDescent="0.35">
      <c r="A114" s="8" t="s">
        <v>8</v>
      </c>
      <c r="B114" s="22">
        <v>2</v>
      </c>
      <c r="C114" s="8"/>
      <c r="D114" s="8" t="s">
        <v>27</v>
      </c>
      <c r="E114" s="8" t="s">
        <v>27</v>
      </c>
      <c r="F114" s="8" t="s">
        <v>27</v>
      </c>
      <c r="G114" s="8" t="s">
        <v>27</v>
      </c>
      <c r="H114" s="8" t="s">
        <v>27</v>
      </c>
      <c r="I114" s="2" t="e">
        <f t="shared" ref="I114" si="175">AVERAGE(D114:H114)</f>
        <v>#DIV/0!</v>
      </c>
      <c r="J114" s="2" t="e">
        <f>STDEV(D114:H114)</f>
        <v>#DIV/0!</v>
      </c>
      <c r="K114" s="8" t="s">
        <v>27</v>
      </c>
      <c r="L114" s="8" t="s">
        <v>27</v>
      </c>
      <c r="M114" s="8" t="s">
        <v>27</v>
      </c>
      <c r="N114" s="8" t="s">
        <v>27</v>
      </c>
      <c r="O114" s="8" t="s">
        <v>27</v>
      </c>
      <c r="P114" s="2" t="e">
        <f t="shared" ref="P114" si="176">AVERAGE(K114:O114)</f>
        <v>#DIV/0!</v>
      </c>
      <c r="Q114" s="2" t="e">
        <f>STDEV(K114:O114)</f>
        <v>#DIV/0!</v>
      </c>
      <c r="R114" s="8">
        <f>29*C85</f>
        <v>52.727800000000002</v>
      </c>
      <c r="S114" s="8">
        <f>28*C85</f>
        <v>50.909599999999998</v>
      </c>
      <c r="T114" s="8">
        <f>27*C85</f>
        <v>49.0914</v>
      </c>
      <c r="U114" s="8">
        <f>29*C85</f>
        <v>52.727800000000002</v>
      </c>
      <c r="V114" s="8">
        <f>25*C85</f>
        <v>45.454999999999998</v>
      </c>
      <c r="W114" s="2">
        <f t="shared" ref="W114" si="177">AVERAGE(R114:V114)</f>
        <v>50.182320000000004</v>
      </c>
      <c r="X114" s="2">
        <f>STDEV(R114:V114)</f>
        <v>3.0424305204885136</v>
      </c>
      <c r="Y114" s="8">
        <f>1*C85</f>
        <v>1.8182</v>
      </c>
      <c r="Z114" s="8">
        <f>2*C85</f>
        <v>3.6364000000000001</v>
      </c>
      <c r="AA114" s="8">
        <f>5*C85</f>
        <v>9.0910000000000011</v>
      </c>
      <c r="AB114" s="8">
        <f>1*C85</f>
        <v>1.8182</v>
      </c>
      <c r="AC114" s="8">
        <f>7*C85</f>
        <v>12.727399999999999</v>
      </c>
      <c r="AD114" s="2">
        <f t="shared" ref="AD114" si="178">AVERAGE(Y114:AC114)</f>
        <v>5.8182400000000003</v>
      </c>
      <c r="AE114" s="2">
        <f>STDEV(Y114:AC114)</f>
        <v>4.8787425560281408</v>
      </c>
      <c r="AF114" s="28">
        <f t="shared" si="171"/>
        <v>0</v>
      </c>
      <c r="AG114" s="8">
        <f t="shared" si="171"/>
        <v>0</v>
      </c>
      <c r="AH114" s="8">
        <f t="shared" si="171"/>
        <v>0</v>
      </c>
      <c r="AI114" s="8">
        <f t="shared" si="171"/>
        <v>0</v>
      </c>
      <c r="AJ114" s="8">
        <f t="shared" si="171"/>
        <v>0</v>
      </c>
      <c r="AK114" s="2">
        <f t="shared" ref="AK114" si="179">AVERAGE(AF114:AJ114)</f>
        <v>0</v>
      </c>
      <c r="AL114" s="2">
        <f>STDEV(AF114:AJ114)</f>
        <v>0</v>
      </c>
      <c r="AM114" s="8">
        <f t="shared" si="172"/>
        <v>0</v>
      </c>
      <c r="AN114" s="8">
        <f t="shared" si="172"/>
        <v>0</v>
      </c>
      <c r="AO114" s="8">
        <f t="shared" si="172"/>
        <v>0</v>
      </c>
      <c r="AP114" s="8">
        <f t="shared" si="172"/>
        <v>0</v>
      </c>
      <c r="AQ114" s="8">
        <f t="shared" si="172"/>
        <v>0</v>
      </c>
      <c r="AR114" s="2">
        <f t="shared" ref="AR114" si="180">AVERAGE(AM114:AQ114)</f>
        <v>0</v>
      </c>
      <c r="AS114" s="2">
        <f>STDEV(AM114:AQ114)</f>
        <v>0</v>
      </c>
      <c r="AT114" s="8">
        <f t="shared" si="173"/>
        <v>0</v>
      </c>
      <c r="AU114" s="8">
        <f t="shared" si="173"/>
        <v>0</v>
      </c>
      <c r="AV114" s="8">
        <f t="shared" si="173"/>
        <v>0</v>
      </c>
      <c r="AW114" s="8">
        <f t="shared" si="173"/>
        <v>0</v>
      </c>
      <c r="AX114" s="8">
        <f t="shared" si="173"/>
        <v>0</v>
      </c>
      <c r="AY114" s="2">
        <f t="shared" ref="AY114" si="181">AVERAGE(AT114:AX114)</f>
        <v>0</v>
      </c>
      <c r="AZ114" s="2">
        <f>STDEV(AT114:AX114)</f>
        <v>0</v>
      </c>
      <c r="BA114" s="8">
        <f t="shared" si="174"/>
        <v>0</v>
      </c>
      <c r="BB114" s="8">
        <f t="shared" si="174"/>
        <v>0</v>
      </c>
      <c r="BC114" s="8">
        <f t="shared" si="174"/>
        <v>0</v>
      </c>
      <c r="BD114" s="8">
        <f t="shared" si="174"/>
        <v>0</v>
      </c>
      <c r="BE114" s="8">
        <f t="shared" si="174"/>
        <v>0</v>
      </c>
      <c r="BF114" s="2">
        <f t="shared" ref="BF114" si="182">AVERAGE(BA114:BE114)</f>
        <v>0</v>
      </c>
      <c r="BG114" s="2">
        <f>STDEV(BA114:BE114)</f>
        <v>0</v>
      </c>
    </row>
    <row r="115" spans="1:65" x14ac:dyDescent="0.35">
      <c r="A115" s="8"/>
      <c r="B115" s="22">
        <v>3</v>
      </c>
      <c r="C115" s="8"/>
      <c r="D115" s="9" t="s">
        <v>27</v>
      </c>
      <c r="E115" s="9" t="s">
        <v>27</v>
      </c>
      <c r="F115" s="9" t="s">
        <v>27</v>
      </c>
      <c r="G115" s="9" t="s">
        <v>27</v>
      </c>
      <c r="H115" s="9" t="s">
        <v>27</v>
      </c>
      <c r="I115" s="4" t="e">
        <f>AVERAGE(D115:H115)</f>
        <v>#DIV/0!</v>
      </c>
      <c r="J115" s="4" t="e">
        <f>STDEV(D115:H115)</f>
        <v>#DIV/0!</v>
      </c>
      <c r="K115" s="9">
        <f>51*C85</f>
        <v>92.728200000000001</v>
      </c>
      <c r="L115" s="9">
        <f>33*C85</f>
        <v>60.000599999999999</v>
      </c>
      <c r="M115" s="9">
        <f>42*C85</f>
        <v>76.364400000000003</v>
      </c>
      <c r="N115" s="9">
        <f>42*C85</f>
        <v>76.364400000000003</v>
      </c>
      <c r="O115" s="9">
        <f>46*C85</f>
        <v>83.637200000000007</v>
      </c>
      <c r="P115" s="4">
        <f>AVERAGE(K115:O115)</f>
        <v>77.818960000000004</v>
      </c>
      <c r="Q115" s="4">
        <f>STDEV(K115:O115)</f>
        <v>12.019388469801621</v>
      </c>
      <c r="R115" s="9">
        <f>4*C85</f>
        <v>7.2728000000000002</v>
      </c>
      <c r="S115" s="9">
        <f>4*C85</f>
        <v>7.2728000000000002</v>
      </c>
      <c r="T115" s="9">
        <f>2*C85</f>
        <v>3.6364000000000001</v>
      </c>
      <c r="U115" s="9">
        <f>3*C85</f>
        <v>5.4546000000000001</v>
      </c>
      <c r="V115" s="9">
        <f>3*C85</f>
        <v>5.4546000000000001</v>
      </c>
      <c r="W115" s="4">
        <f>AVERAGE(R115:V115)</f>
        <v>5.8182400000000003</v>
      </c>
      <c r="X115" s="4">
        <f>STDEV(R115:V115)</f>
        <v>1.521215260244257</v>
      </c>
      <c r="Y115" s="9">
        <f>0*C85</f>
        <v>0</v>
      </c>
      <c r="Z115" s="9">
        <f>1*C85</f>
        <v>1.8182</v>
      </c>
      <c r="AA115" s="9">
        <f>0*C85</f>
        <v>0</v>
      </c>
      <c r="AB115" s="9">
        <f>0*C85</f>
        <v>0</v>
      </c>
      <c r="AC115" s="9">
        <f>0*C85</f>
        <v>0</v>
      </c>
      <c r="AD115" s="4">
        <f>AVERAGE(Y115:AC115)</f>
        <v>0.36364000000000002</v>
      </c>
      <c r="AE115" s="4">
        <f>STDEV(Y115:AC115)</f>
        <v>0.8131237593380235</v>
      </c>
      <c r="AF115" s="28">
        <f t="shared" si="171"/>
        <v>0</v>
      </c>
      <c r="AG115" s="9">
        <f t="shared" si="171"/>
        <v>0</v>
      </c>
      <c r="AH115" s="9">
        <f t="shared" si="171"/>
        <v>0</v>
      </c>
      <c r="AI115" s="9">
        <f t="shared" si="171"/>
        <v>0</v>
      </c>
      <c r="AJ115" s="9">
        <f t="shared" si="171"/>
        <v>0</v>
      </c>
      <c r="AK115" s="4">
        <f>AVERAGE(AF115:AJ115)</f>
        <v>0</v>
      </c>
      <c r="AL115" s="4">
        <f>STDEV(AF115:AJ115)</f>
        <v>0</v>
      </c>
      <c r="AM115" s="9">
        <f t="shared" si="172"/>
        <v>0</v>
      </c>
      <c r="AN115" s="9">
        <f t="shared" si="172"/>
        <v>0</v>
      </c>
      <c r="AO115" s="9">
        <f t="shared" si="172"/>
        <v>0</v>
      </c>
      <c r="AP115" s="9">
        <f t="shared" si="172"/>
        <v>0</v>
      </c>
      <c r="AQ115" s="9">
        <f t="shared" si="172"/>
        <v>0</v>
      </c>
      <c r="AR115" s="4">
        <f>AVERAGE(AM115:AQ115)</f>
        <v>0</v>
      </c>
      <c r="AS115" s="4">
        <f>STDEV(AM115:AQ115)</f>
        <v>0</v>
      </c>
      <c r="AT115" s="9">
        <f t="shared" si="173"/>
        <v>0</v>
      </c>
      <c r="AU115" s="9">
        <f t="shared" si="173"/>
        <v>0</v>
      </c>
      <c r="AV115" s="9">
        <f t="shared" si="173"/>
        <v>0</v>
      </c>
      <c r="AW115" s="9">
        <f t="shared" si="173"/>
        <v>0</v>
      </c>
      <c r="AX115" s="9">
        <f t="shared" si="173"/>
        <v>0</v>
      </c>
      <c r="AY115" s="4">
        <f>AVERAGE(AT115:AX115)</f>
        <v>0</v>
      </c>
      <c r="AZ115" s="4">
        <f>STDEV(AT115:AX115)</f>
        <v>0</v>
      </c>
      <c r="BA115" s="9">
        <f t="shared" si="174"/>
        <v>0</v>
      </c>
      <c r="BB115" s="9">
        <f t="shared" si="174"/>
        <v>0</v>
      </c>
      <c r="BC115" s="9">
        <f t="shared" si="174"/>
        <v>0</v>
      </c>
      <c r="BD115" s="9">
        <f t="shared" si="174"/>
        <v>0</v>
      </c>
      <c r="BE115" s="9">
        <f t="shared" si="174"/>
        <v>0</v>
      </c>
      <c r="BF115" s="4">
        <f>AVERAGE(BA115:BE115)</f>
        <v>0</v>
      </c>
      <c r="BG115" s="4">
        <f>STDEV(BA115:BE115)</f>
        <v>0</v>
      </c>
    </row>
    <row r="116" spans="1:65" x14ac:dyDescent="0.35">
      <c r="A116" s="5" t="s">
        <v>16</v>
      </c>
      <c r="B116" s="22"/>
      <c r="C116" s="8"/>
      <c r="D116" s="9"/>
      <c r="E116" s="9"/>
      <c r="F116" s="9"/>
      <c r="G116" s="9"/>
      <c r="H116" s="9"/>
      <c r="I116" s="10" t="e">
        <f>AVERAGE(I113:I115)</f>
        <v>#DIV/0!</v>
      </c>
      <c r="J116" s="10"/>
      <c r="K116" s="9"/>
      <c r="L116" s="9"/>
      <c r="M116" s="9"/>
      <c r="N116" s="9"/>
      <c r="O116" s="9"/>
      <c r="P116" s="10" t="e">
        <f>AVERAGE(P113:P115)</f>
        <v>#DIV/0!</v>
      </c>
      <c r="Q116" s="10"/>
      <c r="R116" s="9"/>
      <c r="S116" s="9"/>
      <c r="T116" s="9"/>
      <c r="U116" s="9"/>
      <c r="V116" s="9"/>
      <c r="W116" s="10">
        <f>AVERAGE(W113:W115)</f>
        <v>25.697226666666669</v>
      </c>
      <c r="X116" s="10"/>
      <c r="Y116" s="9"/>
      <c r="Z116" s="9"/>
      <c r="AA116" s="9"/>
      <c r="AB116" s="9"/>
      <c r="AC116" s="9"/>
      <c r="AD116" s="10">
        <f>AVERAGE(AD113:AD115)</f>
        <v>2.3030533333333336</v>
      </c>
      <c r="AE116" s="10"/>
      <c r="AG116" s="9"/>
      <c r="AH116" s="9"/>
      <c r="AI116" s="9"/>
      <c r="AJ116" s="9"/>
      <c r="AK116" s="10">
        <f>AVERAGE(AK113:AK115)</f>
        <v>0</v>
      </c>
      <c r="AL116" s="10"/>
      <c r="AM116" s="9"/>
      <c r="AN116" s="9"/>
      <c r="AO116" s="9"/>
      <c r="AP116" s="9"/>
      <c r="AQ116" s="9"/>
      <c r="AR116" s="10">
        <f>AVERAGE(AR113:AR115)</f>
        <v>0</v>
      </c>
      <c r="AS116" s="10"/>
      <c r="AT116" s="9"/>
      <c r="AU116" s="9"/>
      <c r="AV116" s="9"/>
      <c r="AW116" s="9"/>
      <c r="AX116" s="9"/>
      <c r="AY116" s="10">
        <f>AVERAGE(AY113:AY115)</f>
        <v>0</v>
      </c>
      <c r="AZ116" s="10"/>
      <c r="BA116" s="9"/>
      <c r="BB116" s="9"/>
      <c r="BC116" s="9"/>
      <c r="BD116" s="9"/>
      <c r="BE116" s="9"/>
      <c r="BF116" s="10">
        <f>AVERAGE(BF113:BF115)</f>
        <v>0</v>
      </c>
      <c r="BG116" s="10"/>
    </row>
    <row r="117" spans="1:65" x14ac:dyDescent="0.35">
      <c r="A117" s="5" t="s">
        <v>17</v>
      </c>
      <c r="B117" s="22"/>
      <c r="C117" s="8"/>
      <c r="D117" s="9"/>
      <c r="E117" s="9"/>
      <c r="F117" s="9"/>
      <c r="G117" s="9"/>
      <c r="H117" s="9"/>
      <c r="I117" s="10" t="e">
        <f>SUM(J113:J115)</f>
        <v>#DIV/0!</v>
      </c>
      <c r="J117" s="10"/>
      <c r="K117" s="9"/>
      <c r="L117" s="9"/>
      <c r="M117" s="9"/>
      <c r="N117" s="9"/>
      <c r="O117" s="9"/>
      <c r="P117" s="10" t="e">
        <f>SUM(Q113:Q115)</f>
        <v>#DIV/0!</v>
      </c>
      <c r="Q117" s="10"/>
      <c r="R117" s="9"/>
      <c r="S117" s="9"/>
      <c r="T117" s="9"/>
      <c r="U117" s="9"/>
      <c r="V117" s="9"/>
      <c r="W117" s="10">
        <f>SUM(X113:X115)</f>
        <v>12.44717312019192</v>
      </c>
      <c r="X117" s="10"/>
      <c r="Y117" s="9"/>
      <c r="Z117" s="9"/>
      <c r="AA117" s="9"/>
      <c r="AB117" s="9"/>
      <c r="AC117" s="9"/>
      <c r="AD117" s="10">
        <f>SUM(AE113:AE115)</f>
        <v>6.6877354694220577</v>
      </c>
      <c r="AE117" s="10"/>
      <c r="AG117" s="9"/>
      <c r="AH117" s="9"/>
      <c r="AI117" s="9"/>
      <c r="AJ117" s="9"/>
      <c r="AK117" s="10">
        <f>SUM(AL113:AL115)</f>
        <v>0</v>
      </c>
      <c r="AL117" s="10"/>
      <c r="AM117" s="9"/>
      <c r="AN117" s="9"/>
      <c r="AO117" s="9"/>
      <c r="AP117" s="9"/>
      <c r="AQ117" s="9"/>
      <c r="AR117" s="10">
        <f>SUM(AS113:AS115)</f>
        <v>0</v>
      </c>
      <c r="AS117" s="10"/>
      <c r="AT117" s="9"/>
      <c r="AU117" s="9"/>
      <c r="AV117" s="9"/>
      <c r="AW117" s="9"/>
      <c r="AX117" s="9"/>
      <c r="AY117" s="10">
        <f>SUM(AZ113:AZ115)</f>
        <v>0</v>
      </c>
      <c r="AZ117" s="10"/>
      <c r="BA117" s="9"/>
      <c r="BB117" s="9"/>
      <c r="BC117" s="9"/>
      <c r="BD117" s="9"/>
      <c r="BE117" s="9"/>
      <c r="BF117" s="10">
        <f>SUM(BG113:BG115)</f>
        <v>0</v>
      </c>
      <c r="BG117" s="10"/>
    </row>
    <row r="118" spans="1:65" x14ac:dyDescent="0.35">
      <c r="A118" s="8" t="s">
        <v>60</v>
      </c>
      <c r="B118" s="22">
        <v>1</v>
      </c>
      <c r="C118" s="8"/>
      <c r="D118" s="9" t="s">
        <v>27</v>
      </c>
      <c r="E118" s="9" t="s">
        <v>27</v>
      </c>
      <c r="F118" s="9" t="s">
        <v>27</v>
      </c>
      <c r="G118" s="9" t="s">
        <v>27</v>
      </c>
      <c r="H118" s="9" t="s">
        <v>27</v>
      </c>
      <c r="I118" s="4" t="e">
        <f>AVERAGE(D118:H118)</f>
        <v>#DIV/0!</v>
      </c>
      <c r="J118" s="4" t="e">
        <f>STDEV(D118:H118)</f>
        <v>#DIV/0!</v>
      </c>
      <c r="K118" s="9">
        <f>113*C85</f>
        <v>205.45660000000001</v>
      </c>
      <c r="L118" s="9">
        <f>97*C85</f>
        <v>176.36539999999999</v>
      </c>
      <c r="M118" s="9">
        <f>115*C85</f>
        <v>209.09300000000002</v>
      </c>
      <c r="N118" s="9">
        <f>111*C85</f>
        <v>201.8202</v>
      </c>
      <c r="O118" s="9">
        <f>119*C85</f>
        <v>216.36580000000001</v>
      </c>
      <c r="P118" s="4">
        <f>AVERAGE(K118:O118)</f>
        <v>201.8202</v>
      </c>
      <c r="Q118" s="4">
        <f>STDEV(K118:O118)</f>
        <v>15.212152602442568</v>
      </c>
      <c r="R118" s="9">
        <f>18*C85</f>
        <v>32.727600000000002</v>
      </c>
      <c r="S118" s="9">
        <f>19*C85</f>
        <v>34.5458</v>
      </c>
      <c r="T118" s="9">
        <f>18*C85</f>
        <v>32.727600000000002</v>
      </c>
      <c r="U118" s="9">
        <f>18*C85</f>
        <v>32.727600000000002</v>
      </c>
      <c r="V118" s="9">
        <f>15*C85</f>
        <v>27.273</v>
      </c>
      <c r="W118" s="4">
        <f>AVERAGE(R118:V118)</f>
        <v>32.000320000000002</v>
      </c>
      <c r="X118" s="4">
        <f>STDEV(R118:V118)</f>
        <v>2.7574368264749065</v>
      </c>
      <c r="Y118" s="9">
        <f>1*C85</f>
        <v>1.8182</v>
      </c>
      <c r="Z118" s="9">
        <f>1*C85</f>
        <v>1.8182</v>
      </c>
      <c r="AA118" s="9">
        <f>2*C85</f>
        <v>3.6364000000000001</v>
      </c>
      <c r="AB118" s="9">
        <f>0*C85</f>
        <v>0</v>
      </c>
      <c r="AC118" s="9">
        <f>1*C85</f>
        <v>1.8182</v>
      </c>
      <c r="AD118" s="4">
        <f>AVERAGE(Y118:AC118)</f>
        <v>1.8182000000000003</v>
      </c>
      <c r="AE118" s="4">
        <f>STDEV(Y118:AC118)</f>
        <v>1.2856615495533805</v>
      </c>
      <c r="AF118" s="28">
        <f t="shared" ref="AF118:AJ120" si="183">0*$C$85</f>
        <v>0</v>
      </c>
      <c r="AG118" s="9">
        <f t="shared" si="183"/>
        <v>0</v>
      </c>
      <c r="AH118" s="9">
        <f t="shared" si="183"/>
        <v>0</v>
      </c>
      <c r="AI118" s="9">
        <f t="shared" si="183"/>
        <v>0</v>
      </c>
      <c r="AJ118" s="9">
        <f t="shared" si="183"/>
        <v>0</v>
      </c>
      <c r="AK118" s="4">
        <f>AVERAGE(AF118:AJ118)</f>
        <v>0</v>
      </c>
      <c r="AL118" s="4">
        <f>STDEV(AF118:AJ118)</f>
        <v>0</v>
      </c>
      <c r="AM118" s="8">
        <f t="shared" ref="AM118:AQ120" si="184">0*$C$85</f>
        <v>0</v>
      </c>
      <c r="AN118" s="8">
        <f t="shared" si="184"/>
        <v>0</v>
      </c>
      <c r="AO118" s="8">
        <f t="shared" si="184"/>
        <v>0</v>
      </c>
      <c r="AP118" s="8">
        <f t="shared" si="184"/>
        <v>0</v>
      </c>
      <c r="AQ118" s="8">
        <f t="shared" si="184"/>
        <v>0</v>
      </c>
      <c r="AR118" s="4">
        <f>AVERAGE(AM118:AQ118)</f>
        <v>0</v>
      </c>
      <c r="AS118" s="4">
        <f>STDEV(AM118:AQ118)</f>
        <v>0</v>
      </c>
      <c r="AT118" s="8">
        <f t="shared" ref="AT118:AX120" si="185">0*$C$85</f>
        <v>0</v>
      </c>
      <c r="AU118" s="8">
        <f t="shared" si="185"/>
        <v>0</v>
      </c>
      <c r="AV118" s="8">
        <f t="shared" si="185"/>
        <v>0</v>
      </c>
      <c r="AW118" s="8">
        <f t="shared" si="185"/>
        <v>0</v>
      </c>
      <c r="AX118" s="8">
        <f t="shared" si="185"/>
        <v>0</v>
      </c>
      <c r="AY118" s="4">
        <f>AVERAGE(AT118:AX118)</f>
        <v>0</v>
      </c>
      <c r="AZ118" s="4">
        <f>STDEV(AT118:AX118)</f>
        <v>0</v>
      </c>
      <c r="BA118" s="8">
        <f t="shared" ref="BA118:BE120" si="186">0*$C$85</f>
        <v>0</v>
      </c>
      <c r="BB118" s="8">
        <f t="shared" si="186"/>
        <v>0</v>
      </c>
      <c r="BC118" s="8">
        <f t="shared" si="186"/>
        <v>0</v>
      </c>
      <c r="BD118" s="8">
        <f t="shared" si="186"/>
        <v>0</v>
      </c>
      <c r="BE118" s="8">
        <f t="shared" si="186"/>
        <v>0</v>
      </c>
      <c r="BF118" s="4">
        <f>AVERAGE(BA118:BE118)</f>
        <v>0</v>
      </c>
      <c r="BG118" s="4">
        <f>STDEV(BA118:BE118)</f>
        <v>0</v>
      </c>
    </row>
    <row r="119" spans="1:65" x14ac:dyDescent="0.35">
      <c r="A119" s="8"/>
      <c r="B119" s="22">
        <v>2</v>
      </c>
      <c r="C119" s="8"/>
      <c r="D119" s="9" t="s">
        <v>27</v>
      </c>
      <c r="E119" s="9" t="s">
        <v>27</v>
      </c>
      <c r="F119" s="9" t="s">
        <v>27</v>
      </c>
      <c r="G119" s="9" t="s">
        <v>27</v>
      </c>
      <c r="H119" s="9" t="s">
        <v>27</v>
      </c>
      <c r="I119" s="4" t="e">
        <f t="shared" ref="I119" si="187">AVERAGE(D119:H119)</f>
        <v>#DIV/0!</v>
      </c>
      <c r="J119" s="4" t="e">
        <f>STDEV(D119:H119)</f>
        <v>#DIV/0!</v>
      </c>
      <c r="K119" s="9" t="s">
        <v>27</v>
      </c>
      <c r="L119" s="9" t="s">
        <v>27</v>
      </c>
      <c r="M119" s="9" t="s">
        <v>27</v>
      </c>
      <c r="N119" s="9" t="s">
        <v>27</v>
      </c>
      <c r="O119" s="9" t="s">
        <v>27</v>
      </c>
      <c r="P119" s="4" t="e">
        <f t="shared" ref="P119" si="188">AVERAGE(K119:O119)</f>
        <v>#DIV/0!</v>
      </c>
      <c r="Q119" s="4" t="e">
        <f>STDEV(K119:O119)</f>
        <v>#DIV/0!</v>
      </c>
      <c r="R119" s="9">
        <f>42*C85</f>
        <v>76.364400000000003</v>
      </c>
      <c r="S119" s="9">
        <f>37*C85</f>
        <v>67.273399999999995</v>
      </c>
      <c r="T119" s="9">
        <f>38*C85</f>
        <v>69.0916</v>
      </c>
      <c r="U119" s="9">
        <f>43*C85</f>
        <v>78.182600000000008</v>
      </c>
      <c r="V119" s="9">
        <f>33*C85</f>
        <v>60.000599999999999</v>
      </c>
      <c r="W119" s="4">
        <f t="shared" ref="W119" si="189">AVERAGE(R119:V119)</f>
        <v>70.182520000000011</v>
      </c>
      <c r="X119" s="4">
        <f>STDEV(R119:V119)</f>
        <v>7.3406658561740876</v>
      </c>
      <c r="Y119" s="9">
        <f>3*C85</f>
        <v>5.4546000000000001</v>
      </c>
      <c r="Z119" s="9">
        <f>2*C85</f>
        <v>3.6364000000000001</v>
      </c>
      <c r="AA119" s="9">
        <f>2*C85</f>
        <v>3.6364000000000001</v>
      </c>
      <c r="AB119" s="9">
        <f>1*C85</f>
        <v>1.8182</v>
      </c>
      <c r="AC119" s="9">
        <f>4*C85</f>
        <v>7.2728000000000002</v>
      </c>
      <c r="AD119" s="4">
        <f t="shared" ref="AD119" si="190">AVERAGE(Y119:AC119)</f>
        <v>4.3636800000000004</v>
      </c>
      <c r="AE119" s="4">
        <f>STDEV(Y119:AC119)</f>
        <v>2.0730669579152514</v>
      </c>
      <c r="AF119" s="28">
        <f t="shared" si="183"/>
        <v>0</v>
      </c>
      <c r="AG119" s="9">
        <f t="shared" si="183"/>
        <v>0</v>
      </c>
      <c r="AH119" s="9">
        <f t="shared" si="183"/>
        <v>0</v>
      </c>
      <c r="AI119" s="9">
        <f t="shared" si="183"/>
        <v>0</v>
      </c>
      <c r="AJ119" s="9">
        <f t="shared" si="183"/>
        <v>0</v>
      </c>
      <c r="AK119" s="4">
        <f t="shared" ref="AK119" si="191">AVERAGE(AF119:AJ119)</f>
        <v>0</v>
      </c>
      <c r="AL119" s="4">
        <f>STDEV(AF119:AJ119)</f>
        <v>0</v>
      </c>
      <c r="AM119" s="8">
        <f t="shared" si="184"/>
        <v>0</v>
      </c>
      <c r="AN119" s="8">
        <f t="shared" si="184"/>
        <v>0</v>
      </c>
      <c r="AO119" s="8">
        <f t="shared" si="184"/>
        <v>0</v>
      </c>
      <c r="AP119" s="8">
        <f t="shared" si="184"/>
        <v>0</v>
      </c>
      <c r="AQ119" s="8">
        <f t="shared" si="184"/>
        <v>0</v>
      </c>
      <c r="AR119" s="4">
        <f t="shared" ref="AR119" si="192">AVERAGE(AM119:AQ119)</f>
        <v>0</v>
      </c>
      <c r="AS119" s="4">
        <f>STDEV(AM119:AQ119)</f>
        <v>0</v>
      </c>
      <c r="AT119" s="8">
        <f t="shared" si="185"/>
        <v>0</v>
      </c>
      <c r="AU119" s="8">
        <f t="shared" si="185"/>
        <v>0</v>
      </c>
      <c r="AV119" s="8">
        <f t="shared" si="185"/>
        <v>0</v>
      </c>
      <c r="AW119" s="8">
        <f t="shared" si="185"/>
        <v>0</v>
      </c>
      <c r="AX119" s="8">
        <f t="shared" si="185"/>
        <v>0</v>
      </c>
      <c r="AY119" s="4">
        <f t="shared" ref="AY119" si="193">AVERAGE(AT119:AX119)</f>
        <v>0</v>
      </c>
      <c r="AZ119" s="4">
        <f>STDEV(AT119:AX119)</f>
        <v>0</v>
      </c>
      <c r="BA119" s="8">
        <f t="shared" si="186"/>
        <v>0</v>
      </c>
      <c r="BB119" s="8">
        <f t="shared" si="186"/>
        <v>0</v>
      </c>
      <c r="BC119" s="8">
        <f t="shared" si="186"/>
        <v>0</v>
      </c>
      <c r="BD119" s="8">
        <f t="shared" si="186"/>
        <v>0</v>
      </c>
      <c r="BE119" s="8">
        <f t="shared" si="186"/>
        <v>0</v>
      </c>
      <c r="BF119" s="4">
        <f t="shared" ref="BF119" si="194">AVERAGE(BA119:BE119)</f>
        <v>0</v>
      </c>
      <c r="BG119" s="4">
        <f>STDEV(BA119:BE119)</f>
        <v>0</v>
      </c>
    </row>
    <row r="120" spans="1:65" x14ac:dyDescent="0.35">
      <c r="A120" s="8"/>
      <c r="B120" s="22">
        <v>3</v>
      </c>
      <c r="C120" s="8"/>
      <c r="D120" s="9" t="s">
        <v>27</v>
      </c>
      <c r="E120" s="9" t="s">
        <v>27</v>
      </c>
      <c r="F120" s="9" t="s">
        <v>27</v>
      </c>
      <c r="G120" s="9" t="s">
        <v>27</v>
      </c>
      <c r="H120" s="9" t="s">
        <v>27</v>
      </c>
      <c r="I120" s="4" t="e">
        <f>AVERAGE(D120:H120)</f>
        <v>#DIV/0!</v>
      </c>
      <c r="J120" s="4" t="e">
        <f>STDEV(D120:H120)</f>
        <v>#DIV/0!</v>
      </c>
      <c r="K120" s="9">
        <f>125*C85</f>
        <v>227.27500000000001</v>
      </c>
      <c r="L120" s="9">
        <f>113*C85</f>
        <v>205.45660000000001</v>
      </c>
      <c r="M120" s="9">
        <f>102*C85</f>
        <v>185.4564</v>
      </c>
      <c r="N120" s="9">
        <f>97*C85</f>
        <v>176.36539999999999</v>
      </c>
      <c r="O120" s="9">
        <f>101*C85</f>
        <v>183.63820000000001</v>
      </c>
      <c r="P120" s="4">
        <f>AVERAGE(K120:O120)</f>
        <v>195.63831999999999</v>
      </c>
      <c r="Q120" s="4">
        <f>STDEV(K120:O120)</f>
        <v>20.714716772188805</v>
      </c>
      <c r="R120" s="9">
        <f>17*C85</f>
        <v>30.909400000000002</v>
      </c>
      <c r="S120" s="9">
        <f>11*C85</f>
        <v>20.0002</v>
      </c>
      <c r="T120" s="9">
        <f>18*C85</f>
        <v>32.727600000000002</v>
      </c>
      <c r="U120" s="9">
        <f>19*C85</f>
        <v>34.5458</v>
      </c>
      <c r="V120" s="9">
        <f>21*C85</f>
        <v>38.182200000000002</v>
      </c>
      <c r="W120" s="4">
        <f>AVERAGE(R120:V120)</f>
        <v>31.273040000000002</v>
      </c>
      <c r="X120" s="4">
        <f>STDEV(R120:V120)</f>
        <v>6.8515025803103811</v>
      </c>
      <c r="Y120" s="9">
        <f>1*C85</f>
        <v>1.8182</v>
      </c>
      <c r="Z120" s="9">
        <f>0*C85</f>
        <v>0</v>
      </c>
      <c r="AA120" s="9">
        <f>5*C85</f>
        <v>9.0910000000000011</v>
      </c>
      <c r="AB120" s="9">
        <f>2*C85</f>
        <v>3.6364000000000001</v>
      </c>
      <c r="AC120" s="9">
        <f>2*C85</f>
        <v>3.6364000000000001</v>
      </c>
      <c r="AD120" s="4">
        <f>AVERAGE(Y120:AC120)</f>
        <v>3.6364000000000005</v>
      </c>
      <c r="AE120" s="4">
        <f>STDEV(Y120:AC120)</f>
        <v>3.40154073031619</v>
      </c>
      <c r="AF120" s="28">
        <f t="shared" si="183"/>
        <v>0</v>
      </c>
      <c r="AG120" s="9">
        <f t="shared" si="183"/>
        <v>0</v>
      </c>
      <c r="AH120" s="9">
        <f t="shared" si="183"/>
        <v>0</v>
      </c>
      <c r="AI120" s="9">
        <f t="shared" si="183"/>
        <v>0</v>
      </c>
      <c r="AJ120" s="9">
        <f t="shared" si="183"/>
        <v>0</v>
      </c>
      <c r="AK120" s="4">
        <f>AVERAGE(AF120:AJ120)</f>
        <v>0</v>
      </c>
      <c r="AL120" s="4">
        <f>STDEV(AF120:AJ120)</f>
        <v>0</v>
      </c>
      <c r="AM120" s="9">
        <f t="shared" si="184"/>
        <v>0</v>
      </c>
      <c r="AN120" s="9">
        <f t="shared" si="184"/>
        <v>0</v>
      </c>
      <c r="AO120" s="9">
        <f t="shared" si="184"/>
        <v>0</v>
      </c>
      <c r="AP120" s="9">
        <f t="shared" si="184"/>
        <v>0</v>
      </c>
      <c r="AQ120" s="9">
        <f t="shared" si="184"/>
        <v>0</v>
      </c>
      <c r="AR120" s="4">
        <f>AVERAGE(AM120:AQ120)</f>
        <v>0</v>
      </c>
      <c r="AS120" s="4">
        <f>STDEV(AM120:AQ120)</f>
        <v>0</v>
      </c>
      <c r="AT120" s="9">
        <f t="shared" si="185"/>
        <v>0</v>
      </c>
      <c r="AU120" s="9">
        <f t="shared" si="185"/>
        <v>0</v>
      </c>
      <c r="AV120" s="9">
        <f t="shared" si="185"/>
        <v>0</v>
      </c>
      <c r="AW120" s="9">
        <f t="shared" si="185"/>
        <v>0</v>
      </c>
      <c r="AX120" s="9">
        <f t="shared" si="185"/>
        <v>0</v>
      </c>
      <c r="AY120" s="4">
        <f>AVERAGE(AT120:AX120)</f>
        <v>0</v>
      </c>
      <c r="AZ120" s="4">
        <f>STDEV(AT120:AX120)</f>
        <v>0</v>
      </c>
      <c r="BA120" s="9">
        <f t="shared" si="186"/>
        <v>0</v>
      </c>
      <c r="BB120" s="9">
        <f t="shared" si="186"/>
        <v>0</v>
      </c>
      <c r="BC120" s="9">
        <f t="shared" si="186"/>
        <v>0</v>
      </c>
      <c r="BD120" s="9">
        <f t="shared" si="186"/>
        <v>0</v>
      </c>
      <c r="BE120" s="9">
        <f t="shared" si="186"/>
        <v>0</v>
      </c>
      <c r="BF120" s="4">
        <f>AVERAGE(BA120:BE120)</f>
        <v>0</v>
      </c>
      <c r="BG120" s="4">
        <f>STDEV(BA120:BE120)</f>
        <v>0</v>
      </c>
      <c r="BH120" s="22"/>
    </row>
    <row r="121" spans="1:65" x14ac:dyDescent="0.35">
      <c r="A121" s="5" t="s">
        <v>16</v>
      </c>
      <c r="B121" s="22"/>
      <c r="C121" s="8"/>
      <c r="D121" s="9"/>
      <c r="E121" s="9"/>
      <c r="F121" s="9"/>
      <c r="G121" s="9"/>
      <c r="H121" s="9"/>
      <c r="I121" s="10" t="e">
        <f>AVERAGE(I118:I120)</f>
        <v>#DIV/0!</v>
      </c>
      <c r="J121" s="10"/>
      <c r="K121" s="9"/>
      <c r="L121" s="9"/>
      <c r="M121" s="9"/>
      <c r="N121" s="9"/>
      <c r="O121" s="9"/>
      <c r="P121" s="10" t="e">
        <f>AVERAGE(P118:P120)</f>
        <v>#DIV/0!</v>
      </c>
      <c r="Q121" s="10"/>
      <c r="R121" s="9"/>
      <c r="S121" s="9"/>
      <c r="T121" s="9"/>
      <c r="U121" s="9"/>
      <c r="V121" s="9"/>
      <c r="W121" s="10">
        <f>AVERAGE(W118:W120)</f>
        <v>44.485293333333338</v>
      </c>
      <c r="X121" s="10"/>
      <c r="Y121" s="9"/>
      <c r="Z121" s="9"/>
      <c r="AA121" s="9"/>
      <c r="AB121" s="9"/>
      <c r="AC121" s="9"/>
      <c r="AD121" s="10">
        <f>AVERAGE(AD118:AD120)</f>
        <v>3.2727600000000003</v>
      </c>
      <c r="AE121" s="10"/>
      <c r="AG121" s="9"/>
      <c r="AH121" s="9"/>
      <c r="AI121" s="9"/>
      <c r="AJ121" s="9"/>
      <c r="AK121" s="10">
        <f>AVERAGE(AK118:AK120)</f>
        <v>0</v>
      </c>
      <c r="AL121" s="10"/>
      <c r="AM121" s="9"/>
      <c r="AN121" s="9"/>
      <c r="AO121" s="9"/>
      <c r="AP121" s="9"/>
      <c r="AQ121" s="9"/>
      <c r="AR121" s="10">
        <f>AVERAGE(AR118:AR120)</f>
        <v>0</v>
      </c>
      <c r="AS121" s="10"/>
      <c r="AT121" s="9"/>
      <c r="AU121" s="9"/>
      <c r="AV121" s="9"/>
      <c r="AW121" s="9"/>
      <c r="AX121" s="9"/>
      <c r="AY121" s="10">
        <f>AVERAGE(AY118:AY120)</f>
        <v>0</v>
      </c>
      <c r="AZ121" s="10"/>
      <c r="BA121" s="9"/>
      <c r="BB121" s="9"/>
      <c r="BC121" s="9"/>
      <c r="BD121" s="9"/>
      <c r="BE121" s="9"/>
      <c r="BF121" s="10">
        <f>AVERAGE(BF118:BF120)</f>
        <v>0</v>
      </c>
      <c r="BG121" s="10"/>
    </row>
    <row r="122" spans="1:65" x14ac:dyDescent="0.35">
      <c r="A122" s="5" t="s">
        <v>17</v>
      </c>
      <c r="B122" s="22"/>
      <c r="C122" s="8"/>
      <c r="D122" s="9"/>
      <c r="E122" s="9"/>
      <c r="F122" s="9"/>
      <c r="G122" s="9"/>
      <c r="H122" s="9"/>
      <c r="I122" s="10" t="e">
        <f>SUM(J118:J120)</f>
        <v>#DIV/0!</v>
      </c>
      <c r="J122" s="10"/>
      <c r="K122" s="9"/>
      <c r="L122" s="9"/>
      <c r="M122" s="9"/>
      <c r="N122" s="9"/>
      <c r="O122" s="9"/>
      <c r="P122" s="10" t="e">
        <f>SUM(Q118:Q120)</f>
        <v>#DIV/0!</v>
      </c>
      <c r="Q122" s="10"/>
      <c r="R122" s="9"/>
      <c r="S122" s="9"/>
      <c r="T122" s="9"/>
      <c r="U122" s="9"/>
      <c r="V122" s="9"/>
      <c r="W122" s="10">
        <f>SUM(X118:X120)</f>
        <v>16.949605262959373</v>
      </c>
      <c r="X122" s="10"/>
      <c r="Y122" s="9"/>
      <c r="Z122" s="9"/>
      <c r="AA122" s="9"/>
      <c r="AB122" s="9"/>
      <c r="AC122" s="9"/>
      <c r="AD122" s="10">
        <f>SUM(AE118:AE120)</f>
        <v>6.7602692377848221</v>
      </c>
      <c r="AE122" s="10"/>
      <c r="AG122" s="9"/>
      <c r="AH122" s="9"/>
      <c r="AI122" s="9"/>
      <c r="AJ122" s="9"/>
      <c r="AK122" s="10">
        <f>SUM(AL118:AL120)</f>
        <v>0</v>
      </c>
      <c r="AL122" s="10"/>
      <c r="AM122" s="9"/>
      <c r="AN122" s="9"/>
      <c r="AO122" s="9"/>
      <c r="AP122" s="9"/>
      <c r="AQ122" s="9"/>
      <c r="AR122" s="10">
        <f>SUM(AS118:AS120)</f>
        <v>0</v>
      </c>
      <c r="AS122" s="10"/>
      <c r="AT122" s="9"/>
      <c r="AU122" s="9"/>
      <c r="AV122" s="9"/>
      <c r="AW122" s="9"/>
      <c r="AX122" s="9"/>
      <c r="AY122" s="10">
        <f>SUM(AZ118:AZ120)</f>
        <v>0</v>
      </c>
      <c r="AZ122" s="10"/>
      <c r="BA122" s="9"/>
      <c r="BB122" s="9"/>
      <c r="BC122" s="9"/>
      <c r="BD122" s="9"/>
      <c r="BE122" s="9"/>
      <c r="BF122" s="10">
        <f>SUM(BG118:BG120)</f>
        <v>0</v>
      </c>
      <c r="BG122" s="10"/>
    </row>
    <row r="123" spans="1:65" s="8" customFormat="1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s="28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</row>
    <row r="124" spans="1:65" s="8" customFormat="1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s="28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</row>
    <row r="125" spans="1:65" x14ac:dyDescent="0.35">
      <c r="A125" s="8" t="s">
        <v>45</v>
      </c>
      <c r="B125" s="1">
        <v>43150</v>
      </c>
      <c r="C125" s="8"/>
      <c r="D125" s="8"/>
      <c r="E125" s="8"/>
      <c r="F125" s="8"/>
      <c r="G125" s="8"/>
      <c r="H125" s="8"/>
      <c r="I125" s="8"/>
      <c r="K125" s="8"/>
      <c r="L125" s="8"/>
      <c r="M125" s="8"/>
      <c r="N125" s="8"/>
      <c r="O125" s="8"/>
      <c r="P125" s="8"/>
      <c r="R125" s="8"/>
      <c r="S125" s="8"/>
      <c r="T125" s="8"/>
      <c r="U125" s="8"/>
      <c r="V125" s="8"/>
      <c r="W125" s="8"/>
      <c r="Y125" s="8"/>
      <c r="Z125" s="8"/>
      <c r="AA125" s="8"/>
      <c r="AB125" s="8"/>
      <c r="AC125" s="8"/>
      <c r="AD125" s="8"/>
      <c r="AG125" s="8"/>
      <c r="AH125" s="8"/>
      <c r="AI125" s="8"/>
      <c r="AJ125" s="8"/>
      <c r="AK125" s="8"/>
      <c r="AM125" s="8"/>
      <c r="AN125" s="8"/>
      <c r="AO125" s="8"/>
      <c r="AP125" s="8"/>
      <c r="AQ125" s="8"/>
      <c r="AR125" s="8"/>
      <c r="AT125" s="8"/>
      <c r="AU125" s="8"/>
      <c r="AV125" s="8"/>
      <c r="AW125" s="8"/>
      <c r="AX125" s="8"/>
      <c r="AY125" s="8"/>
      <c r="BA125" s="8"/>
      <c r="BB125" s="8"/>
      <c r="BC125" s="8"/>
      <c r="BD125" s="8"/>
      <c r="BE125" s="8"/>
      <c r="BF125" s="8"/>
    </row>
    <row r="126" spans="1:65" x14ac:dyDescent="0.35">
      <c r="A126" s="8" t="s">
        <v>12</v>
      </c>
      <c r="B126" s="8" t="s">
        <v>11</v>
      </c>
      <c r="C126" s="8"/>
      <c r="D126" s="8" t="s">
        <v>39</v>
      </c>
      <c r="E126" s="8"/>
      <c r="F126" s="8"/>
      <c r="G126" s="8"/>
      <c r="H126" s="8"/>
      <c r="I126" s="2" t="s">
        <v>15</v>
      </c>
      <c r="J126" s="2" t="s">
        <v>26</v>
      </c>
      <c r="K126" s="8" t="s">
        <v>30</v>
      </c>
      <c r="L126" s="8"/>
      <c r="M126" s="8"/>
      <c r="N126" s="8"/>
      <c r="O126" s="8"/>
      <c r="P126" s="2" t="s">
        <v>15</v>
      </c>
      <c r="Q126" s="2" t="s">
        <v>26</v>
      </c>
      <c r="R126" s="8" t="s">
        <v>29</v>
      </c>
      <c r="S126" s="8"/>
      <c r="T126" s="8"/>
      <c r="U126" s="8"/>
      <c r="V126" s="8"/>
      <c r="W126" s="2" t="s">
        <v>15</v>
      </c>
      <c r="X126" s="2" t="s">
        <v>26</v>
      </c>
      <c r="Y126" s="8" t="s">
        <v>31</v>
      </c>
      <c r="Z126" s="8"/>
      <c r="AA126" s="8"/>
      <c r="AB126" s="8"/>
      <c r="AC126" s="8"/>
      <c r="AD126" s="2" t="s">
        <v>15</v>
      </c>
      <c r="AE126" s="2" t="s">
        <v>26</v>
      </c>
      <c r="AF126" s="28" t="s">
        <v>32</v>
      </c>
      <c r="AG126" s="8"/>
      <c r="AH126" s="8"/>
      <c r="AI126" s="8"/>
      <c r="AJ126" s="8"/>
      <c r="AK126" s="2" t="s">
        <v>15</v>
      </c>
      <c r="AL126" s="2" t="s">
        <v>26</v>
      </c>
      <c r="AM126" s="20" t="s">
        <v>33</v>
      </c>
      <c r="AN126" s="8"/>
      <c r="AO126" s="8"/>
      <c r="AP126" s="8"/>
      <c r="AQ126" s="8"/>
      <c r="AR126" s="2" t="s">
        <v>15</v>
      </c>
      <c r="AS126" s="2" t="s">
        <v>26</v>
      </c>
      <c r="AT126" s="20" t="s">
        <v>34</v>
      </c>
      <c r="AU126" s="8"/>
      <c r="AV126" s="8"/>
      <c r="AW126" s="8"/>
      <c r="AX126" s="8"/>
      <c r="AY126" s="2" t="s">
        <v>15</v>
      </c>
      <c r="AZ126" s="2" t="s">
        <v>26</v>
      </c>
      <c r="BA126" s="20" t="s">
        <v>35</v>
      </c>
      <c r="BB126" s="8"/>
      <c r="BC126" s="8"/>
      <c r="BD126" s="8"/>
      <c r="BE126" s="8"/>
      <c r="BF126" s="2" t="s">
        <v>15</v>
      </c>
      <c r="BG126" s="2" t="s">
        <v>26</v>
      </c>
    </row>
    <row r="127" spans="1:65" x14ac:dyDescent="0.35">
      <c r="A127" s="8" t="s">
        <v>13</v>
      </c>
      <c r="B127" s="8">
        <v>1</v>
      </c>
      <c r="C127" s="8"/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2">
        <f>AVERAGE(D127:H127)</f>
        <v>0</v>
      </c>
      <c r="J127" s="2">
        <f>STDEV(D127:H127)</f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2">
        <f>AVERAGE(K127:O127)</f>
        <v>0</v>
      </c>
      <c r="Q127" s="2">
        <f>STDEV(K127:O127)</f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2">
        <f>AVERAGE(R127:V127)</f>
        <v>0</v>
      </c>
      <c r="X127" s="2">
        <f>STDEV(R127:V127)</f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2">
        <f>AVERAGE(Y127:AC127)</f>
        <v>0</v>
      </c>
      <c r="AE127" s="2">
        <f>STDEV(Y127:AC127)</f>
        <v>0</v>
      </c>
      <c r="AF127" s="28">
        <v>0</v>
      </c>
      <c r="AG127" s="8">
        <v>0</v>
      </c>
      <c r="AH127" s="8">
        <v>0</v>
      </c>
      <c r="AI127" s="8">
        <v>0</v>
      </c>
      <c r="AJ127" s="8">
        <v>0</v>
      </c>
      <c r="AK127" s="2">
        <f>AVERAGE(AF127:AJ127)</f>
        <v>0</v>
      </c>
      <c r="AL127" s="2">
        <f>STDEV(AF127:AJ127)</f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2">
        <f>AVERAGE(AM127:AQ127)</f>
        <v>0</v>
      </c>
      <c r="AS127" s="2">
        <f>STDEV(AM127:AQ127)</f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2">
        <f>AVERAGE(AT127:AX127)</f>
        <v>0</v>
      </c>
      <c r="AZ127" s="2">
        <f>STDEV(AT127:AX127)</f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2">
        <f>AVERAGE(BA127:BE127)</f>
        <v>0</v>
      </c>
      <c r="BG127" s="2">
        <f>STDEV(BA127:BE127)</f>
        <v>0</v>
      </c>
    </row>
    <row r="128" spans="1:65" s="8" customFormat="1" x14ac:dyDescent="0.35">
      <c r="B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2">
        <f t="shared" ref="I128" si="195">AVERAGE(D128:H128)</f>
        <v>0</v>
      </c>
      <c r="J128" s="2">
        <f>STDEV(D128:H128)</f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2">
        <f t="shared" ref="P128" si="196">AVERAGE(K128:O128)</f>
        <v>0</v>
      </c>
      <c r="Q128" s="2">
        <f>STDEV(K128:O128)</f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2">
        <f t="shared" ref="W128" si="197">AVERAGE(R128:V128)</f>
        <v>0</v>
      </c>
      <c r="X128" s="2">
        <f>STDEV(R128:V128)</f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2">
        <f t="shared" ref="AD128" si="198">AVERAGE(Y128:AC128)</f>
        <v>0</v>
      </c>
      <c r="AE128" s="2">
        <f>STDEV(Y128:AC128)</f>
        <v>0</v>
      </c>
      <c r="AF128" s="28">
        <v>0</v>
      </c>
      <c r="AG128" s="8">
        <v>0</v>
      </c>
      <c r="AH128" s="8">
        <v>0</v>
      </c>
      <c r="AI128" s="8">
        <v>0</v>
      </c>
      <c r="AJ128" s="8">
        <v>0</v>
      </c>
      <c r="AK128" s="2">
        <f t="shared" ref="AK128" si="199">AVERAGE(AF128:AJ128)</f>
        <v>0</v>
      </c>
      <c r="AL128" s="2">
        <f>STDEV(AF128:AJ128)</f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2">
        <f t="shared" ref="AR128" si="200">AVERAGE(AM128:AQ128)</f>
        <v>0</v>
      </c>
      <c r="AS128" s="2">
        <f>STDEV(AM128:AQ128)</f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2">
        <f t="shared" ref="AY128" si="201">AVERAGE(AT128:AX128)</f>
        <v>0</v>
      </c>
      <c r="AZ128" s="2">
        <f>STDEV(AT128:AX128)</f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2">
        <f t="shared" ref="BF128" si="202">AVERAGE(BA128:BE128)</f>
        <v>0</v>
      </c>
      <c r="BG128" s="2">
        <f>STDEV(BA128:BE128)</f>
        <v>0</v>
      </c>
    </row>
    <row r="129" spans="1:59" s="8" customFormat="1" x14ac:dyDescent="0.35">
      <c r="B129" s="8">
        <v>3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4">
        <f>AVERAGE(D129:H129)</f>
        <v>0</v>
      </c>
      <c r="J129" s="4">
        <f>STDEV(D129:H129)</f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4">
        <f>AVERAGE(K129:O129)</f>
        <v>0</v>
      </c>
      <c r="Q129" s="4">
        <f>STDEV(K129:O129)</f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4">
        <f>AVERAGE(R129:V129)</f>
        <v>0</v>
      </c>
      <c r="X129" s="4">
        <f>STDEV(R129:V129)</f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4">
        <f>AVERAGE(Y129:AC129)</f>
        <v>0</v>
      </c>
      <c r="AE129" s="4">
        <f>STDEV(Y129:AC129)</f>
        <v>0</v>
      </c>
      <c r="AF129" s="28">
        <v>0</v>
      </c>
      <c r="AG129" s="9">
        <v>0</v>
      </c>
      <c r="AH129" s="9">
        <v>0</v>
      </c>
      <c r="AI129" s="9">
        <v>0</v>
      </c>
      <c r="AJ129" s="9">
        <v>0</v>
      </c>
      <c r="AK129" s="4">
        <f>AVERAGE(AF129:AJ129)</f>
        <v>0</v>
      </c>
      <c r="AL129" s="4">
        <f>STDEV(AF129:AJ129)</f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4">
        <f>AVERAGE(AM129:AQ129)</f>
        <v>0</v>
      </c>
      <c r="AS129" s="4">
        <f>STDEV(AM129:AQ129)</f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4">
        <f>AVERAGE(AT129:AX129)</f>
        <v>0</v>
      </c>
      <c r="AZ129" s="4">
        <f>STDEV(AT129:AX129)</f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4">
        <f>AVERAGE(BA129:BE129)</f>
        <v>0</v>
      </c>
      <c r="BG129" s="4">
        <f>STDEV(BA129:BE129)</f>
        <v>0</v>
      </c>
    </row>
    <row r="130" spans="1:59" s="8" customFormat="1" x14ac:dyDescent="0.35">
      <c r="D130" s="9"/>
      <c r="E130" s="9"/>
      <c r="F130" s="9"/>
      <c r="G130" s="9"/>
      <c r="H130" s="9"/>
      <c r="I130" s="10">
        <f>AVERAGE(I127:I129)</f>
        <v>0</v>
      </c>
      <c r="J130" s="10"/>
      <c r="K130" s="9"/>
      <c r="L130" s="9"/>
      <c r="M130" s="9"/>
      <c r="N130" s="9"/>
      <c r="O130" s="9"/>
      <c r="P130" s="10">
        <f>AVERAGE(P127:P129)</f>
        <v>0</v>
      </c>
      <c r="Q130" s="10"/>
      <c r="R130" s="9"/>
      <c r="S130" s="9"/>
      <c r="T130" s="9"/>
      <c r="U130" s="9"/>
      <c r="V130" s="9"/>
      <c r="W130" s="10">
        <f>AVERAGE(W127:W129)</f>
        <v>0</v>
      </c>
      <c r="X130" s="10"/>
      <c r="Y130" s="9"/>
      <c r="Z130" s="9"/>
      <c r="AA130" s="9"/>
      <c r="AB130" s="9"/>
      <c r="AC130" s="9"/>
      <c r="AD130" s="10">
        <f>AVERAGE(AD127:AD129)</f>
        <v>0</v>
      </c>
      <c r="AE130" s="10"/>
      <c r="AF130" s="28"/>
      <c r="AG130" s="9"/>
      <c r="AH130" s="9"/>
      <c r="AI130" s="9"/>
      <c r="AJ130" s="9"/>
      <c r="AK130" s="10">
        <f>AVERAGE(AK127:AK129)</f>
        <v>0</v>
      </c>
      <c r="AL130" s="10"/>
      <c r="AM130" s="9"/>
      <c r="AN130" s="9"/>
      <c r="AO130" s="9"/>
      <c r="AP130" s="9"/>
      <c r="AQ130" s="9"/>
      <c r="AR130" s="10">
        <f>AVERAGE(AR127:AR129)</f>
        <v>0</v>
      </c>
      <c r="AS130" s="10"/>
      <c r="AT130" s="9"/>
      <c r="AU130" s="9"/>
      <c r="AV130" s="9"/>
      <c r="AW130" s="9"/>
      <c r="AX130" s="9"/>
      <c r="AY130" s="10">
        <f>AVERAGE(AY127:AY129)</f>
        <v>0</v>
      </c>
      <c r="AZ130" s="10"/>
      <c r="BA130" s="9"/>
      <c r="BB130" s="9"/>
      <c r="BC130" s="9"/>
      <c r="BD130" s="9"/>
      <c r="BE130" s="9"/>
      <c r="BF130" s="10">
        <f>AVERAGE(BF127:BF129)</f>
        <v>0</v>
      </c>
      <c r="BG130" s="10"/>
    </row>
    <row r="131" spans="1:59" s="8" customFormat="1" x14ac:dyDescent="0.35">
      <c r="D131" s="9"/>
      <c r="E131" s="9"/>
      <c r="F131" s="9"/>
      <c r="G131" s="9"/>
      <c r="H131" s="9"/>
      <c r="I131" s="10">
        <f>SUM(J127:J129)</f>
        <v>0</v>
      </c>
      <c r="J131" s="10"/>
      <c r="K131" s="9"/>
      <c r="L131" s="9"/>
      <c r="M131" s="9"/>
      <c r="N131" s="9"/>
      <c r="O131" s="9"/>
      <c r="P131" s="10">
        <f>SUM(Q127:Q129)</f>
        <v>0</v>
      </c>
      <c r="Q131" s="10"/>
      <c r="R131" s="9"/>
      <c r="S131" s="9"/>
      <c r="T131" s="9"/>
      <c r="U131" s="9"/>
      <c r="V131" s="9"/>
      <c r="W131" s="10">
        <f>SUM(X127:X129)</f>
        <v>0</v>
      </c>
      <c r="X131" s="10"/>
      <c r="Y131" s="9"/>
      <c r="Z131" s="9"/>
      <c r="AA131" s="9"/>
      <c r="AB131" s="9"/>
      <c r="AC131" s="9"/>
      <c r="AD131" s="10">
        <f>SUM(AE127:AE129)</f>
        <v>0</v>
      </c>
      <c r="AE131" s="10"/>
      <c r="AF131" s="28"/>
      <c r="AG131" s="9"/>
      <c r="AH131" s="9"/>
      <c r="AI131" s="9"/>
      <c r="AJ131" s="9"/>
      <c r="AK131" s="10">
        <f>SUM(AL127:AL129)</f>
        <v>0</v>
      </c>
      <c r="AL131" s="10"/>
      <c r="AM131" s="9"/>
      <c r="AN131" s="9"/>
      <c r="AO131" s="9"/>
      <c r="AP131" s="9"/>
      <c r="AQ131" s="9"/>
      <c r="AR131" s="10">
        <f>SUM(AS127:AS129)</f>
        <v>0</v>
      </c>
      <c r="AS131" s="10"/>
      <c r="AT131" s="9"/>
      <c r="AU131" s="9"/>
      <c r="AV131" s="9"/>
      <c r="AW131" s="9"/>
      <c r="AX131" s="9"/>
      <c r="AY131" s="10">
        <f>SUM(AZ127:AZ129)</f>
        <v>0</v>
      </c>
      <c r="AZ131" s="10"/>
      <c r="BA131" s="9"/>
      <c r="BB131" s="9"/>
      <c r="BC131" s="9"/>
      <c r="BD131" s="9"/>
      <c r="BE131" s="9"/>
      <c r="BF131" s="10">
        <f>SUM(BG127:BG129)</f>
        <v>0</v>
      </c>
      <c r="BG131" s="10"/>
    </row>
    <row r="132" spans="1:59" s="8" customFormat="1" x14ac:dyDescent="0.35">
      <c r="A132" s="8" t="s">
        <v>41</v>
      </c>
      <c r="B132" s="8">
        <v>1</v>
      </c>
      <c r="D132" s="9" t="s">
        <v>27</v>
      </c>
      <c r="E132" s="9" t="s">
        <v>27</v>
      </c>
      <c r="F132" s="9" t="s">
        <v>27</v>
      </c>
      <c r="G132" s="9" t="s">
        <v>27</v>
      </c>
      <c r="H132" s="9" t="s">
        <v>27</v>
      </c>
      <c r="I132" s="4" t="e">
        <f>AVERAGE(D132:H132)</f>
        <v>#DIV/0!</v>
      </c>
      <c r="J132" s="4" t="e">
        <f>STDEV(D132:H132)</f>
        <v>#DIV/0!</v>
      </c>
      <c r="K132" s="9" t="s">
        <v>27</v>
      </c>
      <c r="L132" s="9" t="s">
        <v>27</v>
      </c>
      <c r="M132" s="9" t="s">
        <v>27</v>
      </c>
      <c r="N132" s="9" t="s">
        <v>27</v>
      </c>
      <c r="O132" s="9" t="s">
        <v>27</v>
      </c>
      <c r="P132" s="4" t="e">
        <f>AVERAGE(K132:O132)</f>
        <v>#DIV/0!</v>
      </c>
      <c r="Q132" s="4" t="e">
        <f>STDEV(K132:O132)</f>
        <v>#DIV/0!</v>
      </c>
      <c r="R132" s="9" t="s">
        <v>27</v>
      </c>
      <c r="S132" s="9" t="s">
        <v>27</v>
      </c>
      <c r="T132" s="9" t="s">
        <v>27</v>
      </c>
      <c r="U132" s="9" t="s">
        <v>27</v>
      </c>
      <c r="V132" s="9" t="s">
        <v>27</v>
      </c>
      <c r="W132" s="4" t="e">
        <f>AVERAGE(R132:V132)</f>
        <v>#DIV/0!</v>
      </c>
      <c r="X132" s="4" t="e">
        <f>STDEV(R132:V132)</f>
        <v>#DIV/0!</v>
      </c>
      <c r="Y132" s="9" t="s">
        <v>27</v>
      </c>
      <c r="Z132" s="9" t="s">
        <v>27</v>
      </c>
      <c r="AA132" s="9" t="s">
        <v>27</v>
      </c>
      <c r="AB132" s="9" t="s">
        <v>27</v>
      </c>
      <c r="AC132" s="9" t="s">
        <v>27</v>
      </c>
      <c r="AD132" s="4" t="e">
        <f>AVERAGE(Y132:AC132)</f>
        <v>#DIV/0!</v>
      </c>
      <c r="AE132" s="4" t="e">
        <f>STDEV(Y132:AC132)</f>
        <v>#DIV/0!</v>
      </c>
      <c r="AF132" s="28">
        <v>228</v>
      </c>
      <c r="AG132" s="9">
        <v>209</v>
      </c>
      <c r="AH132" s="9">
        <v>232</v>
      </c>
      <c r="AI132" s="9">
        <v>229</v>
      </c>
      <c r="AJ132" s="9">
        <v>219</v>
      </c>
      <c r="AK132" s="4">
        <f>AVERAGE(AF132:AJ132)</f>
        <v>223.4</v>
      </c>
      <c r="AL132" s="4">
        <f>STDEV(AF132:AJ132)</f>
        <v>9.396807968666808</v>
      </c>
      <c r="AM132" s="8">
        <v>31</v>
      </c>
      <c r="AN132" s="8">
        <v>40</v>
      </c>
      <c r="AO132" s="8">
        <v>36</v>
      </c>
      <c r="AP132" s="8">
        <v>33</v>
      </c>
      <c r="AQ132" s="8">
        <v>22</v>
      </c>
      <c r="AR132" s="4">
        <f>AVERAGE(AM132:AQ132)</f>
        <v>32.4</v>
      </c>
      <c r="AS132" s="4">
        <f>STDEV(AM132:AQ132)</f>
        <v>6.7305274681855325</v>
      </c>
      <c r="AT132" s="8">
        <v>4</v>
      </c>
      <c r="AU132" s="8">
        <v>4</v>
      </c>
      <c r="AV132" s="8">
        <v>3</v>
      </c>
      <c r="AW132" s="8">
        <v>3</v>
      </c>
      <c r="AX132" s="8">
        <v>1</v>
      </c>
      <c r="AY132" s="4">
        <f>AVERAGE(AT132:AX132)</f>
        <v>3</v>
      </c>
      <c r="AZ132" s="4">
        <f>STDEV(AT132:AX132)</f>
        <v>1.2247448713915889</v>
      </c>
      <c r="BA132" s="8">
        <v>1</v>
      </c>
      <c r="BB132" s="8">
        <v>0</v>
      </c>
      <c r="BC132" s="8">
        <v>1</v>
      </c>
      <c r="BD132" s="8">
        <v>1</v>
      </c>
      <c r="BE132" s="8">
        <v>0</v>
      </c>
      <c r="BF132" s="4">
        <f>AVERAGE(BA132:BE132)</f>
        <v>0.6</v>
      </c>
      <c r="BG132" s="4">
        <f>STDEV(BA132:BE132)</f>
        <v>0.54772255750516607</v>
      </c>
    </row>
    <row r="133" spans="1:59" s="8" customFormat="1" x14ac:dyDescent="0.35">
      <c r="A133" s="8" t="s">
        <v>48</v>
      </c>
      <c r="B133" s="8">
        <v>2</v>
      </c>
      <c r="D133" s="9" t="s">
        <v>27</v>
      </c>
      <c r="E133" s="9" t="s">
        <v>27</v>
      </c>
      <c r="F133" s="9" t="s">
        <v>27</v>
      </c>
      <c r="G133" s="9" t="s">
        <v>27</v>
      </c>
      <c r="H133" s="9" t="s">
        <v>27</v>
      </c>
      <c r="I133" s="4" t="e">
        <f t="shared" ref="I133" si="203">AVERAGE(D133:H133)</f>
        <v>#DIV/0!</v>
      </c>
      <c r="J133" s="4" t="e">
        <f>STDEV(D133:H133)</f>
        <v>#DIV/0!</v>
      </c>
      <c r="K133" s="9" t="s">
        <v>27</v>
      </c>
      <c r="L133" s="9" t="s">
        <v>27</v>
      </c>
      <c r="M133" s="9" t="s">
        <v>27</v>
      </c>
      <c r="N133" s="9" t="s">
        <v>27</v>
      </c>
      <c r="O133" s="9" t="s">
        <v>27</v>
      </c>
      <c r="P133" s="4" t="e">
        <f t="shared" ref="P133" si="204">AVERAGE(K133:O133)</f>
        <v>#DIV/0!</v>
      </c>
      <c r="Q133" s="4" t="e">
        <f>STDEV(K133:O133)</f>
        <v>#DIV/0!</v>
      </c>
      <c r="R133" s="9" t="s">
        <v>27</v>
      </c>
      <c r="S133" s="9" t="s">
        <v>27</v>
      </c>
      <c r="T133" s="9" t="s">
        <v>27</v>
      </c>
      <c r="U133" s="9" t="s">
        <v>27</v>
      </c>
      <c r="V133" s="9" t="s">
        <v>27</v>
      </c>
      <c r="W133" s="4" t="e">
        <f t="shared" ref="W133" si="205">AVERAGE(R133:V133)</f>
        <v>#DIV/0!</v>
      </c>
      <c r="X133" s="4" t="e">
        <f>STDEV(R133:V133)</f>
        <v>#DIV/0!</v>
      </c>
      <c r="Y133" s="9" t="s">
        <v>27</v>
      </c>
      <c r="Z133" s="9" t="s">
        <v>27</v>
      </c>
      <c r="AA133" s="9" t="s">
        <v>27</v>
      </c>
      <c r="AB133" s="9" t="s">
        <v>27</v>
      </c>
      <c r="AC133" s="9" t="s">
        <v>27</v>
      </c>
      <c r="AD133" s="4" t="e">
        <f t="shared" ref="AD133" si="206">AVERAGE(Y133:AC133)</f>
        <v>#DIV/0!</v>
      </c>
      <c r="AE133" s="4" t="e">
        <f>STDEV(Y133:AC133)</f>
        <v>#DIV/0!</v>
      </c>
      <c r="AF133" s="28">
        <v>219</v>
      </c>
      <c r="AG133" s="9">
        <v>205</v>
      </c>
      <c r="AH133" s="9">
        <v>219</v>
      </c>
      <c r="AI133" s="9">
        <v>221</v>
      </c>
      <c r="AJ133" s="9">
        <v>211</v>
      </c>
      <c r="AK133" s="4">
        <f t="shared" ref="AK133" si="207">AVERAGE(AF133:AJ133)</f>
        <v>215</v>
      </c>
      <c r="AL133" s="4">
        <f>STDEV(AF133:AJ133)</f>
        <v>6.7823299831252681</v>
      </c>
      <c r="AM133" s="8">
        <v>33</v>
      </c>
      <c r="AN133" s="8">
        <v>35</v>
      </c>
      <c r="AO133" s="8">
        <v>31</v>
      </c>
      <c r="AP133" s="8">
        <v>35</v>
      </c>
      <c r="AQ133" s="8">
        <v>36</v>
      </c>
      <c r="AR133" s="4">
        <f t="shared" ref="AR133" si="208">AVERAGE(AM133:AQ133)</f>
        <v>34</v>
      </c>
      <c r="AS133" s="4">
        <f>STDEV(AM133:AQ133)</f>
        <v>2</v>
      </c>
      <c r="AT133" s="8">
        <v>6</v>
      </c>
      <c r="AU133" s="8">
        <v>1</v>
      </c>
      <c r="AV133" s="8">
        <v>1</v>
      </c>
      <c r="AW133" s="8">
        <v>7</v>
      </c>
      <c r="AX133" s="8">
        <v>3</v>
      </c>
      <c r="AY133" s="4">
        <f t="shared" ref="AY133" si="209">AVERAGE(AT133:AX133)</f>
        <v>3.6</v>
      </c>
      <c r="AZ133" s="4">
        <f>STDEV(AT133:AX133)</f>
        <v>2.7928480087537886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4">
        <f t="shared" ref="BF133" si="210">AVERAGE(BA133:BE133)</f>
        <v>0</v>
      </c>
      <c r="BG133" s="4">
        <f>STDEV(BA133:BE133)</f>
        <v>0</v>
      </c>
    </row>
    <row r="134" spans="1:59" s="8" customFormat="1" x14ac:dyDescent="0.35">
      <c r="B134" s="8">
        <v>3</v>
      </c>
      <c r="D134" s="9" t="s">
        <v>27</v>
      </c>
      <c r="E134" s="9" t="s">
        <v>27</v>
      </c>
      <c r="F134" s="9" t="s">
        <v>27</v>
      </c>
      <c r="G134" s="9" t="s">
        <v>27</v>
      </c>
      <c r="H134" s="9" t="s">
        <v>27</v>
      </c>
      <c r="I134" s="4" t="e">
        <f>AVERAGE(D134:H134)</f>
        <v>#DIV/0!</v>
      </c>
      <c r="J134" s="4" t="e">
        <f>STDEV(D134:H134)</f>
        <v>#DIV/0!</v>
      </c>
      <c r="K134" s="9" t="s">
        <v>27</v>
      </c>
      <c r="L134" s="9" t="s">
        <v>27</v>
      </c>
      <c r="M134" s="9" t="s">
        <v>27</v>
      </c>
      <c r="N134" s="9" t="s">
        <v>27</v>
      </c>
      <c r="O134" s="9" t="s">
        <v>27</v>
      </c>
      <c r="P134" s="4" t="e">
        <f>AVERAGE(K134:O134)</f>
        <v>#DIV/0!</v>
      </c>
      <c r="Q134" s="4" t="e">
        <f>STDEV(K134:O134)</f>
        <v>#DIV/0!</v>
      </c>
      <c r="R134" s="9" t="s">
        <v>27</v>
      </c>
      <c r="S134" s="9" t="s">
        <v>27</v>
      </c>
      <c r="T134" s="9" t="s">
        <v>27</v>
      </c>
      <c r="U134" s="9" t="s">
        <v>27</v>
      </c>
      <c r="V134" s="9" t="s">
        <v>27</v>
      </c>
      <c r="W134" s="4" t="e">
        <f>AVERAGE(R134:V134)</f>
        <v>#DIV/0!</v>
      </c>
      <c r="X134" s="4" t="e">
        <f>STDEV(R134:V134)</f>
        <v>#DIV/0!</v>
      </c>
      <c r="Y134" s="9" t="s">
        <v>27</v>
      </c>
      <c r="Z134" s="9" t="s">
        <v>27</v>
      </c>
      <c r="AA134" s="9" t="s">
        <v>27</v>
      </c>
      <c r="AB134" s="9" t="s">
        <v>27</v>
      </c>
      <c r="AC134" s="9" t="s">
        <v>27</v>
      </c>
      <c r="AD134" s="4" t="e">
        <f>AVERAGE(Y134:AC134)</f>
        <v>#DIV/0!</v>
      </c>
      <c r="AE134" s="4" t="e">
        <f>STDEV(Y134:AC134)</f>
        <v>#DIV/0!</v>
      </c>
      <c r="AF134" s="28">
        <v>209</v>
      </c>
      <c r="AG134" s="9">
        <v>229</v>
      </c>
      <c r="AH134" s="9">
        <v>216</v>
      </c>
      <c r="AI134" s="9">
        <v>228</v>
      </c>
      <c r="AJ134" s="9">
        <v>217</v>
      </c>
      <c r="AK134" s="4">
        <f>AVERAGE(AF134:AJ134)</f>
        <v>219.8</v>
      </c>
      <c r="AL134" s="4">
        <f>STDEV(AF134:AJ134)</f>
        <v>8.5264294989168832</v>
      </c>
      <c r="AM134" s="9">
        <v>33</v>
      </c>
      <c r="AN134" s="9">
        <v>26</v>
      </c>
      <c r="AO134" s="9">
        <v>31</v>
      </c>
      <c r="AP134" s="9">
        <v>30</v>
      </c>
      <c r="AQ134" s="9">
        <v>36</v>
      </c>
      <c r="AR134" s="4">
        <f>AVERAGE(AM134:AQ134)</f>
        <v>31.2</v>
      </c>
      <c r="AS134" s="4">
        <f>STDEV(AM134:AQ134)</f>
        <v>3.7013511046643557</v>
      </c>
      <c r="AT134" s="9">
        <v>2</v>
      </c>
      <c r="AU134" s="9">
        <v>4</v>
      </c>
      <c r="AV134" s="9">
        <v>6</v>
      </c>
      <c r="AW134" s="9">
        <v>2</v>
      </c>
      <c r="AX134" s="9">
        <v>4</v>
      </c>
      <c r="AY134" s="4">
        <f>AVERAGE(AT134:AX134)</f>
        <v>3.6</v>
      </c>
      <c r="AZ134" s="4">
        <f>STDEV(AT134:AX134)</f>
        <v>1.6733200530681513</v>
      </c>
      <c r="BA134" s="9">
        <v>0</v>
      </c>
      <c r="BB134" s="9">
        <v>0</v>
      </c>
      <c r="BC134" s="9">
        <v>1</v>
      </c>
      <c r="BD134" s="9">
        <v>0</v>
      </c>
      <c r="BE134" s="9">
        <v>0</v>
      </c>
      <c r="BF134" s="4">
        <f>AVERAGE(BA134:BE134)</f>
        <v>0.2</v>
      </c>
      <c r="BG134" s="4">
        <f>STDEV(BA134:BE134)</f>
        <v>0.44721359549995793</v>
      </c>
    </row>
    <row r="135" spans="1:59" s="8" customFormat="1" x14ac:dyDescent="0.35">
      <c r="A135" s="5" t="s">
        <v>16</v>
      </c>
      <c r="B135" s="22"/>
      <c r="D135" s="9"/>
      <c r="E135" s="9"/>
      <c r="F135" s="9"/>
      <c r="G135" s="9"/>
      <c r="H135" s="9"/>
      <c r="I135" s="10" t="e">
        <f>AVERAGE(I132:I134)</f>
        <v>#DIV/0!</v>
      </c>
      <c r="J135" s="10"/>
      <c r="K135" s="9"/>
      <c r="L135" s="9"/>
      <c r="M135" s="9"/>
      <c r="N135" s="9"/>
      <c r="O135" s="9"/>
      <c r="P135" s="10" t="e">
        <f>AVERAGE(P132:P134)</f>
        <v>#DIV/0!</v>
      </c>
      <c r="Q135" s="10"/>
      <c r="R135" s="9"/>
      <c r="S135" s="9"/>
      <c r="T135" s="9"/>
      <c r="U135" s="9"/>
      <c r="V135" s="9"/>
      <c r="W135" s="10" t="e">
        <f>AVERAGE(W132:W134)</f>
        <v>#DIV/0!</v>
      </c>
      <c r="X135" s="10"/>
      <c r="Y135" s="9"/>
      <c r="Z135" s="9"/>
      <c r="AA135" s="9"/>
      <c r="AB135" s="9"/>
      <c r="AC135" s="9"/>
      <c r="AD135" s="10" t="e">
        <f>AVERAGE(AD132:AD134)</f>
        <v>#DIV/0!</v>
      </c>
      <c r="AE135" s="10"/>
      <c r="AF135" s="28"/>
      <c r="AG135" s="9"/>
      <c r="AH135" s="9"/>
      <c r="AI135" s="9"/>
      <c r="AJ135" s="9"/>
      <c r="AK135" s="10">
        <f>AVERAGE(AK132:AK134)</f>
        <v>219.4</v>
      </c>
      <c r="AL135" s="10"/>
      <c r="AM135" s="9"/>
      <c r="AN135" s="9"/>
      <c r="AO135" s="9"/>
      <c r="AP135" s="9"/>
      <c r="AQ135" s="9"/>
      <c r="AR135" s="10">
        <f>AVERAGE(AR132:AR134)</f>
        <v>32.533333333333339</v>
      </c>
      <c r="AS135" s="10"/>
      <c r="AT135" s="9"/>
      <c r="AU135" s="9"/>
      <c r="AV135" s="9"/>
      <c r="AW135" s="9"/>
      <c r="AX135" s="9"/>
      <c r="AY135" s="10">
        <f>AVERAGE(AY132:AY134)</f>
        <v>3.4</v>
      </c>
      <c r="AZ135" s="10"/>
      <c r="BA135" s="9"/>
      <c r="BB135" s="9"/>
      <c r="BC135" s="9"/>
      <c r="BD135" s="9"/>
      <c r="BE135" s="9"/>
      <c r="BF135" s="10">
        <f>AVERAGE(BF132:BF134)</f>
        <v>0.26666666666666666</v>
      </c>
      <c r="BG135" s="10"/>
    </row>
    <row r="136" spans="1:59" s="8" customFormat="1" x14ac:dyDescent="0.35">
      <c r="A136" s="5" t="s">
        <v>17</v>
      </c>
      <c r="B136" s="22"/>
      <c r="D136" s="9"/>
      <c r="E136" s="9"/>
      <c r="F136" s="9"/>
      <c r="G136" s="9"/>
      <c r="H136" s="9"/>
      <c r="I136" s="10" t="e">
        <f>SUM(J132:J134)</f>
        <v>#DIV/0!</v>
      </c>
      <c r="J136" s="10"/>
      <c r="K136" s="9"/>
      <c r="L136" s="9"/>
      <c r="M136" s="9"/>
      <c r="N136" s="9"/>
      <c r="O136" s="9"/>
      <c r="P136" s="10" t="e">
        <f>SUM(Q132:Q134)</f>
        <v>#DIV/0!</v>
      </c>
      <c r="Q136" s="10"/>
      <c r="R136" s="9"/>
      <c r="S136" s="9"/>
      <c r="T136" s="9"/>
      <c r="U136" s="9"/>
      <c r="V136" s="9"/>
      <c r="W136" s="10" t="e">
        <f>SUM(X132:X134)</f>
        <v>#DIV/0!</v>
      </c>
      <c r="X136" s="10"/>
      <c r="Y136" s="9"/>
      <c r="Z136" s="9"/>
      <c r="AA136" s="9"/>
      <c r="AB136" s="9"/>
      <c r="AC136" s="9"/>
      <c r="AD136" s="10" t="e">
        <f>SUM(AE132:AE134)</f>
        <v>#DIV/0!</v>
      </c>
      <c r="AE136" s="10"/>
      <c r="AF136" s="28"/>
      <c r="AG136" s="9"/>
      <c r="AH136" s="9"/>
      <c r="AI136" s="9"/>
      <c r="AJ136" s="9"/>
      <c r="AK136" s="10">
        <f>SUM(AL132:AL134)</f>
        <v>24.705567450708958</v>
      </c>
      <c r="AL136" s="10"/>
      <c r="AM136" s="9"/>
      <c r="AN136" s="9"/>
      <c r="AO136" s="9"/>
      <c r="AP136" s="9"/>
      <c r="AQ136" s="9"/>
      <c r="AR136" s="10">
        <f>SUM(AS132:AS134)</f>
        <v>12.431878572849888</v>
      </c>
      <c r="AS136" s="10"/>
      <c r="AT136" s="9"/>
      <c r="AU136" s="9"/>
      <c r="AV136" s="9"/>
      <c r="AW136" s="9"/>
      <c r="AX136" s="9"/>
      <c r="AY136" s="10">
        <f>SUM(AZ132:AZ134)</f>
        <v>5.6909129332135286</v>
      </c>
      <c r="AZ136" s="10"/>
      <c r="BA136" s="9"/>
      <c r="BB136" s="9"/>
      <c r="BC136" s="9"/>
      <c r="BD136" s="9"/>
      <c r="BE136" s="9"/>
      <c r="BF136" s="10">
        <f>SUM(BG132:BG134)</f>
        <v>0.99493615300512395</v>
      </c>
      <c r="BG136" s="10"/>
    </row>
    <row r="137" spans="1:59" s="8" customFormat="1" x14ac:dyDescent="0.35">
      <c r="A137" s="8" t="s">
        <v>48</v>
      </c>
      <c r="B137" s="22">
        <v>1</v>
      </c>
      <c r="D137" s="8">
        <v>101</v>
      </c>
      <c r="E137" s="8">
        <v>92</v>
      </c>
      <c r="F137" s="8">
        <v>86</v>
      </c>
      <c r="G137" s="8">
        <v>96</v>
      </c>
      <c r="H137" s="8">
        <v>84</v>
      </c>
      <c r="I137" s="2">
        <f>AVERAGE(D137:H137)</f>
        <v>91.8</v>
      </c>
      <c r="J137" s="2">
        <f>STDEV(D137:H137)</f>
        <v>7.0142711667000723</v>
      </c>
      <c r="K137" s="8">
        <v>3</v>
      </c>
      <c r="L137" s="8">
        <v>6</v>
      </c>
      <c r="M137" s="8">
        <v>4</v>
      </c>
      <c r="N137" s="8">
        <v>3</v>
      </c>
      <c r="O137" s="8">
        <v>6</v>
      </c>
      <c r="P137" s="2">
        <f>AVERAGE(K137:O137)</f>
        <v>4.4000000000000004</v>
      </c>
      <c r="Q137" s="2">
        <f>STDEV(K137:O137)</f>
        <v>1.5165750888103104</v>
      </c>
      <c r="R137" s="8">
        <v>0</v>
      </c>
      <c r="S137" s="8">
        <v>1</v>
      </c>
      <c r="T137" s="8">
        <v>1</v>
      </c>
      <c r="U137" s="8">
        <v>1</v>
      </c>
      <c r="V137" s="8">
        <v>1</v>
      </c>
      <c r="W137" s="2">
        <f>AVERAGE(R137:V137)</f>
        <v>0.8</v>
      </c>
      <c r="X137" s="2">
        <f>STDEV(R137:V137)</f>
        <v>0.44721359549995787</v>
      </c>
      <c r="Y137" s="8">
        <v>1</v>
      </c>
      <c r="Z137" s="8">
        <v>0</v>
      </c>
      <c r="AA137" s="8">
        <v>5</v>
      </c>
      <c r="AB137" s="8">
        <v>1</v>
      </c>
      <c r="AC137" s="8">
        <v>2</v>
      </c>
      <c r="AD137" s="2">
        <f>AVERAGE(Y137:AC137)</f>
        <v>1.8</v>
      </c>
      <c r="AE137" s="2">
        <f>STDEV(Y137:AC137)</f>
        <v>1.9235384061671346</v>
      </c>
      <c r="AF137" s="28">
        <v>0</v>
      </c>
      <c r="AG137" s="8">
        <v>0</v>
      </c>
      <c r="AH137" s="8">
        <v>0</v>
      </c>
      <c r="AI137" s="8">
        <v>0</v>
      </c>
      <c r="AJ137" s="8">
        <v>0</v>
      </c>
      <c r="AK137" s="2">
        <f>AVERAGE(AF137:AJ137)</f>
        <v>0</v>
      </c>
      <c r="AL137" s="2">
        <f>STDEV(AF137:AJ137)</f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2">
        <f>AVERAGE(AM137:AQ137)</f>
        <v>0</v>
      </c>
      <c r="AS137" s="2">
        <f>STDEV(AM137:AQ137)</f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2">
        <f>AVERAGE(AT137:AX137)</f>
        <v>0</v>
      </c>
      <c r="AZ137" s="2">
        <f>STDEV(AT137:AX137)</f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2">
        <f>AVERAGE(BA137:BE137)</f>
        <v>0</v>
      </c>
      <c r="BG137" s="2">
        <f>STDEV(BA137:BE137)</f>
        <v>0</v>
      </c>
    </row>
    <row r="138" spans="1:59" x14ac:dyDescent="0.35">
      <c r="A138" s="8" t="s">
        <v>8</v>
      </c>
      <c r="B138" s="22">
        <v>2</v>
      </c>
      <c r="C138" s="8"/>
      <c r="D138" s="8" t="s">
        <v>27</v>
      </c>
      <c r="E138" s="8" t="s">
        <v>27</v>
      </c>
      <c r="F138" s="8" t="s">
        <v>27</v>
      </c>
      <c r="G138" s="8" t="s">
        <v>27</v>
      </c>
      <c r="H138" s="8" t="s">
        <v>27</v>
      </c>
      <c r="I138" s="2" t="e">
        <f t="shared" ref="I138" si="211">AVERAGE(D138:H138)</f>
        <v>#DIV/0!</v>
      </c>
      <c r="J138" s="2" t="e">
        <f>STDEV(D138:H138)</f>
        <v>#DIV/0!</v>
      </c>
      <c r="K138" s="8">
        <v>53</v>
      </c>
      <c r="L138" s="8">
        <v>57</v>
      </c>
      <c r="M138" s="8">
        <v>65</v>
      </c>
      <c r="N138" s="8">
        <v>45</v>
      </c>
      <c r="O138" s="8">
        <v>62</v>
      </c>
      <c r="P138" s="2">
        <f t="shared" ref="P138" si="212">AVERAGE(K138:O138)</f>
        <v>56.4</v>
      </c>
      <c r="Q138" s="2">
        <f>STDEV(K138:O138)</f>
        <v>7.8612976028134298</v>
      </c>
      <c r="R138" s="8">
        <v>8</v>
      </c>
      <c r="S138" s="8">
        <v>6</v>
      </c>
      <c r="T138" s="8">
        <v>7</v>
      </c>
      <c r="U138" s="8">
        <v>5</v>
      </c>
      <c r="V138" s="8">
        <v>6</v>
      </c>
      <c r="W138" s="2">
        <f t="shared" ref="W138" si="213">AVERAGE(R138:V138)</f>
        <v>6.4</v>
      </c>
      <c r="X138" s="2">
        <f>STDEV(R138:V138)</f>
        <v>1.1401754250991367</v>
      </c>
      <c r="Y138" s="8">
        <v>0</v>
      </c>
      <c r="Z138" s="8">
        <v>0</v>
      </c>
      <c r="AA138" s="8">
        <v>0</v>
      </c>
      <c r="AB138" s="8">
        <v>0</v>
      </c>
      <c r="AC138" s="8">
        <v>1</v>
      </c>
      <c r="AD138" s="2">
        <f t="shared" ref="AD138" si="214">AVERAGE(Y138:AC138)</f>
        <v>0.2</v>
      </c>
      <c r="AE138" s="2">
        <f>STDEV(Y138:AC138)</f>
        <v>0.44721359549995793</v>
      </c>
      <c r="AF138" s="28">
        <v>0</v>
      </c>
      <c r="AG138" s="8">
        <v>0</v>
      </c>
      <c r="AH138" s="8">
        <v>0</v>
      </c>
      <c r="AI138" s="8">
        <v>0</v>
      </c>
      <c r="AJ138" s="8">
        <v>0</v>
      </c>
      <c r="AK138" s="2">
        <f t="shared" ref="AK138" si="215">AVERAGE(AF138:AJ138)</f>
        <v>0</v>
      </c>
      <c r="AL138" s="2">
        <f>STDEV(AF138:AJ138)</f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2">
        <f t="shared" ref="AR138" si="216">AVERAGE(AM138:AQ138)</f>
        <v>0</v>
      </c>
      <c r="AS138" s="2">
        <f>STDEV(AM138:AQ138)</f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2">
        <f t="shared" ref="AY138" si="217">AVERAGE(AT138:AX138)</f>
        <v>0</v>
      </c>
      <c r="AZ138" s="2">
        <f>STDEV(AT138:AX138)</f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2">
        <f t="shared" ref="BF138" si="218">AVERAGE(BA138:BE138)</f>
        <v>0</v>
      </c>
      <c r="BG138" s="2">
        <f>STDEV(BA138:BE138)</f>
        <v>0</v>
      </c>
    </row>
    <row r="139" spans="1:59" x14ac:dyDescent="0.35">
      <c r="A139" s="8"/>
      <c r="B139" s="22">
        <v>3</v>
      </c>
      <c r="C139" s="8"/>
      <c r="D139" s="9">
        <v>77</v>
      </c>
      <c r="E139" s="9">
        <v>141</v>
      </c>
      <c r="F139" s="9">
        <v>117</v>
      </c>
      <c r="G139" s="9">
        <v>117</v>
      </c>
      <c r="H139" s="9">
        <v>122</v>
      </c>
      <c r="I139" s="4">
        <f>AVERAGE(D139:H139)</f>
        <v>114.8</v>
      </c>
      <c r="J139" s="4">
        <f>STDEV(D139:H139)</f>
        <v>23.328094650013764</v>
      </c>
      <c r="K139" s="9">
        <v>20</v>
      </c>
      <c r="L139" s="9">
        <v>18</v>
      </c>
      <c r="M139" s="9">
        <v>16</v>
      </c>
      <c r="N139" s="9">
        <v>15</v>
      </c>
      <c r="O139" s="9">
        <v>21</v>
      </c>
      <c r="P139" s="4">
        <f>AVERAGE(K139:O139)</f>
        <v>18</v>
      </c>
      <c r="Q139" s="4">
        <f>STDEV(K139:O139)</f>
        <v>2.5495097567963922</v>
      </c>
      <c r="R139" s="9">
        <v>23</v>
      </c>
      <c r="S139" s="9">
        <v>22</v>
      </c>
      <c r="T139" s="9">
        <v>28</v>
      </c>
      <c r="U139" s="9">
        <v>22</v>
      </c>
      <c r="V139" s="9">
        <v>26</v>
      </c>
      <c r="W139" s="4">
        <f>AVERAGE(R139:V139)</f>
        <v>24.2</v>
      </c>
      <c r="X139" s="4">
        <f>STDEV(R139:V139)</f>
        <v>2.6832815729997477</v>
      </c>
      <c r="Y139" s="9">
        <v>1</v>
      </c>
      <c r="Z139" s="9">
        <v>4</v>
      </c>
      <c r="AA139" s="9">
        <v>0</v>
      </c>
      <c r="AB139" s="9">
        <v>1</v>
      </c>
      <c r="AC139" s="9">
        <v>3</v>
      </c>
      <c r="AD139" s="4">
        <f>AVERAGE(Y139:AC139)</f>
        <v>1.8</v>
      </c>
      <c r="AE139" s="4">
        <f>STDEV(Y139:AC139)</f>
        <v>1.6431676725154984</v>
      </c>
      <c r="AF139" s="28">
        <v>0</v>
      </c>
      <c r="AG139" s="9">
        <v>0</v>
      </c>
      <c r="AH139" s="9">
        <v>0</v>
      </c>
      <c r="AI139" s="9">
        <v>0</v>
      </c>
      <c r="AJ139" s="9">
        <v>1</v>
      </c>
      <c r="AK139" s="4">
        <f>AVERAGE(AF139:AJ139)</f>
        <v>0.2</v>
      </c>
      <c r="AL139" s="4">
        <f>STDEV(AF139:AJ139)</f>
        <v>0.44721359549995793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4">
        <f>AVERAGE(AM139:AQ139)</f>
        <v>0</v>
      </c>
      <c r="AS139" s="4">
        <f>STDEV(AM139:AQ139)</f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4">
        <f>AVERAGE(AT139:AX139)</f>
        <v>0</v>
      </c>
      <c r="AZ139" s="4">
        <f>STDEV(AT139:AX139)</f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4">
        <f>AVERAGE(BA139:BE139)</f>
        <v>0</v>
      </c>
      <c r="BG139" s="4">
        <f>STDEV(BA139:BE139)</f>
        <v>0</v>
      </c>
    </row>
    <row r="140" spans="1:59" x14ac:dyDescent="0.35">
      <c r="A140" s="5" t="s">
        <v>16</v>
      </c>
      <c r="B140" s="22"/>
      <c r="C140" s="8"/>
      <c r="D140" s="9"/>
      <c r="E140" s="9"/>
      <c r="F140" s="9"/>
      <c r="G140" s="9"/>
      <c r="H140" s="9"/>
      <c r="I140" s="10" t="e">
        <f>AVERAGE(I137:I139)</f>
        <v>#DIV/0!</v>
      </c>
      <c r="J140" s="10"/>
      <c r="K140" s="9"/>
      <c r="L140" s="9"/>
      <c r="M140" s="9"/>
      <c r="N140" s="9"/>
      <c r="O140" s="9"/>
      <c r="P140" s="10">
        <f>AVERAGE(P137:P139)</f>
        <v>26.266666666666666</v>
      </c>
      <c r="Q140" s="10"/>
      <c r="R140" s="9"/>
      <c r="S140" s="9"/>
      <c r="T140" s="9"/>
      <c r="U140" s="9"/>
      <c r="V140" s="9"/>
      <c r="W140" s="10">
        <f>AVERAGE(W137:W139)</f>
        <v>10.466666666666667</v>
      </c>
      <c r="X140" s="10"/>
      <c r="Y140" s="9"/>
      <c r="Z140" s="9"/>
      <c r="AA140" s="9"/>
      <c r="AB140" s="9"/>
      <c r="AC140" s="9"/>
      <c r="AD140" s="10">
        <f>AVERAGE(AD137:AD139)</f>
        <v>1.2666666666666666</v>
      </c>
      <c r="AE140" s="10"/>
      <c r="AG140" s="9"/>
      <c r="AH140" s="9"/>
      <c r="AI140" s="9"/>
      <c r="AJ140" s="9"/>
      <c r="AK140" s="10">
        <f>AVERAGE(AK137:AK139)</f>
        <v>6.6666666666666666E-2</v>
      </c>
      <c r="AL140" s="10"/>
      <c r="AM140" s="9"/>
      <c r="AN140" s="9"/>
      <c r="AO140" s="9"/>
      <c r="AP140" s="9"/>
      <c r="AQ140" s="9"/>
      <c r="AR140" s="10">
        <f>AVERAGE(AR137:AR139)</f>
        <v>0</v>
      </c>
      <c r="AS140" s="10"/>
      <c r="AT140" s="9"/>
      <c r="AU140" s="9"/>
      <c r="AV140" s="9"/>
      <c r="AW140" s="9"/>
      <c r="AX140" s="9"/>
      <c r="AY140" s="10">
        <f>AVERAGE(AY137:AY139)</f>
        <v>0</v>
      </c>
      <c r="AZ140" s="10"/>
      <c r="BA140" s="9"/>
      <c r="BB140" s="9"/>
      <c r="BC140" s="9"/>
      <c r="BD140" s="9"/>
      <c r="BE140" s="9"/>
      <c r="BF140" s="10">
        <f>AVERAGE(BF137:BF139)</f>
        <v>0</v>
      </c>
      <c r="BG140" s="10"/>
    </row>
    <row r="141" spans="1:59" x14ac:dyDescent="0.35">
      <c r="A141" s="5" t="s">
        <v>17</v>
      </c>
      <c r="B141" s="22"/>
      <c r="C141" s="8"/>
      <c r="D141" s="9"/>
      <c r="E141" s="9"/>
      <c r="F141" s="9"/>
      <c r="G141" s="9"/>
      <c r="H141" s="9"/>
      <c r="I141" s="10" t="e">
        <f>SUM(J137:J139)</f>
        <v>#DIV/0!</v>
      </c>
      <c r="J141" s="10"/>
      <c r="K141" s="9"/>
      <c r="L141" s="9"/>
      <c r="M141" s="9"/>
      <c r="N141" s="9"/>
      <c r="O141" s="9"/>
      <c r="P141" s="10">
        <f>SUM(Q137:Q139)</f>
        <v>11.927382448420133</v>
      </c>
      <c r="Q141" s="10"/>
      <c r="R141" s="9"/>
      <c r="S141" s="9"/>
      <c r="T141" s="9"/>
      <c r="U141" s="9"/>
      <c r="V141" s="9"/>
      <c r="W141" s="10">
        <f>SUM(X137:X139)</f>
        <v>4.270670593598842</v>
      </c>
      <c r="X141" s="10"/>
      <c r="Y141" s="9"/>
      <c r="Z141" s="9"/>
      <c r="AA141" s="9"/>
      <c r="AB141" s="9"/>
      <c r="AC141" s="9"/>
      <c r="AD141" s="10">
        <f>SUM(AE137:AE139)</f>
        <v>4.0139196741825911</v>
      </c>
      <c r="AE141" s="10"/>
      <c r="AG141" s="9"/>
      <c r="AH141" s="9"/>
      <c r="AI141" s="9"/>
      <c r="AJ141" s="9"/>
      <c r="AK141" s="10">
        <f>SUM(AL137:AL139)</f>
        <v>0.44721359549995793</v>
      </c>
      <c r="AL141" s="10"/>
      <c r="AM141" s="9"/>
      <c r="AN141" s="9"/>
      <c r="AO141" s="9"/>
      <c r="AP141" s="9"/>
      <c r="AQ141" s="9"/>
      <c r="AR141" s="10">
        <f>SUM(AS137:AS139)</f>
        <v>0</v>
      </c>
      <c r="AS141" s="10"/>
      <c r="AT141" s="9"/>
      <c r="AU141" s="9"/>
      <c r="AV141" s="9"/>
      <c r="AW141" s="9"/>
      <c r="AX141" s="9"/>
      <c r="AY141" s="10">
        <f>SUM(AZ137:AZ139)</f>
        <v>0</v>
      </c>
      <c r="AZ141" s="10"/>
      <c r="BA141" s="9"/>
      <c r="BB141" s="9"/>
      <c r="BC141" s="9"/>
      <c r="BD141" s="9"/>
      <c r="BE141" s="9"/>
      <c r="BF141" s="10">
        <f>SUM(BG137:BG139)</f>
        <v>0</v>
      </c>
      <c r="BG141" s="10"/>
    </row>
    <row r="142" spans="1:59" x14ac:dyDescent="0.35">
      <c r="A142" s="8" t="s">
        <v>49</v>
      </c>
      <c r="B142" s="22">
        <v>1</v>
      </c>
      <c r="C142" s="8"/>
      <c r="D142" s="8">
        <v>159</v>
      </c>
      <c r="E142" s="8">
        <v>143</v>
      </c>
      <c r="F142" s="8">
        <v>162</v>
      </c>
      <c r="G142" s="8">
        <v>168</v>
      </c>
      <c r="H142" s="8">
        <v>167</v>
      </c>
      <c r="I142" s="2">
        <f>AVERAGE(D142:H142)</f>
        <v>159.80000000000001</v>
      </c>
      <c r="J142" s="2">
        <f>STDEV(D142:H142)</f>
        <v>10.084641788382967</v>
      </c>
      <c r="K142" s="8">
        <v>17</v>
      </c>
      <c r="L142" s="8">
        <v>10</v>
      </c>
      <c r="M142" s="8">
        <v>16</v>
      </c>
      <c r="N142" s="8">
        <v>17</v>
      </c>
      <c r="O142" s="8">
        <v>12</v>
      </c>
      <c r="P142" s="2">
        <f>AVERAGE(K142:O142)</f>
        <v>14.4</v>
      </c>
      <c r="Q142" s="2">
        <f>STDEV(K142:O142)</f>
        <v>3.2093613071762443</v>
      </c>
      <c r="R142" s="8">
        <v>3</v>
      </c>
      <c r="S142" s="8">
        <v>2</v>
      </c>
      <c r="T142" s="8">
        <v>0</v>
      </c>
      <c r="U142" s="8">
        <v>3</v>
      </c>
      <c r="V142" s="8">
        <v>1</v>
      </c>
      <c r="W142" s="2">
        <f>AVERAGE(R142:V142)</f>
        <v>1.8</v>
      </c>
      <c r="X142" s="2">
        <f>STDEV(R142:V142)</f>
        <v>1.3038404810405297</v>
      </c>
      <c r="Y142" s="8">
        <v>2</v>
      </c>
      <c r="Z142" s="8">
        <v>0</v>
      </c>
      <c r="AA142" s="8">
        <v>0</v>
      </c>
      <c r="AB142" s="8">
        <v>0</v>
      </c>
      <c r="AC142" s="8">
        <v>0</v>
      </c>
      <c r="AD142" s="2">
        <f>AVERAGE(Y142:AC142)</f>
        <v>0.4</v>
      </c>
      <c r="AE142" s="2">
        <f>STDEV(Y142:AC142)</f>
        <v>0.89442719099991586</v>
      </c>
      <c r="AF142" s="28">
        <v>0</v>
      </c>
      <c r="AG142" s="8">
        <v>0</v>
      </c>
      <c r="AH142" s="8">
        <v>0</v>
      </c>
      <c r="AI142" s="8">
        <v>0</v>
      </c>
      <c r="AJ142" s="8">
        <v>0</v>
      </c>
      <c r="AK142" s="2">
        <f>AVERAGE(AF142:AJ142)</f>
        <v>0</v>
      </c>
      <c r="AL142" s="2">
        <f>STDEV(AF142:AJ142)</f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2">
        <f>AVERAGE(AM142:AQ142)</f>
        <v>0</v>
      </c>
      <c r="AS142" s="2">
        <f>STDEV(AM142:AQ142)</f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2">
        <f>AVERAGE(AT142:AX142)</f>
        <v>0</v>
      </c>
      <c r="AZ142" s="2">
        <f>STDEV(AT142:AX142)</f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2">
        <f>AVERAGE(BA142:BE142)</f>
        <v>0</v>
      </c>
      <c r="BG142" s="2">
        <f>STDEV(BA142:BE142)</f>
        <v>0</v>
      </c>
    </row>
    <row r="143" spans="1:59" x14ac:dyDescent="0.35">
      <c r="A143" s="8" t="s">
        <v>8</v>
      </c>
      <c r="B143" s="22">
        <v>2</v>
      </c>
      <c r="C143" s="8"/>
      <c r="D143" s="8" t="s">
        <v>27</v>
      </c>
      <c r="E143" s="8" t="s">
        <v>27</v>
      </c>
      <c r="F143" s="8" t="s">
        <v>27</v>
      </c>
      <c r="G143" s="8" t="s">
        <v>27</v>
      </c>
      <c r="H143" s="8" t="s">
        <v>27</v>
      </c>
      <c r="I143" s="2" t="e">
        <f t="shared" ref="I143" si="219">AVERAGE(D143:H143)</f>
        <v>#DIV/0!</v>
      </c>
      <c r="J143" s="2" t="e">
        <f>STDEV(D143:H143)</f>
        <v>#DIV/0!</v>
      </c>
      <c r="K143" s="8">
        <v>58</v>
      </c>
      <c r="L143" s="8">
        <v>55</v>
      </c>
      <c r="M143" s="8">
        <v>63</v>
      </c>
      <c r="N143" s="8">
        <v>66</v>
      </c>
      <c r="O143" s="8">
        <v>71</v>
      </c>
      <c r="P143" s="2">
        <f t="shared" ref="P143" si="220">AVERAGE(K143:O143)</f>
        <v>62.6</v>
      </c>
      <c r="Q143" s="2">
        <f>STDEV(K143:O143)</f>
        <v>6.3482280992415507</v>
      </c>
      <c r="R143" s="8">
        <v>8</v>
      </c>
      <c r="S143" s="8">
        <v>5</v>
      </c>
      <c r="T143" s="8">
        <v>11</v>
      </c>
      <c r="U143" s="8">
        <v>7</v>
      </c>
      <c r="V143" s="8">
        <v>10</v>
      </c>
      <c r="W143" s="2">
        <f t="shared" ref="W143" si="221">AVERAGE(R143:V143)</f>
        <v>8.1999999999999993</v>
      </c>
      <c r="X143" s="2">
        <f>STDEV(R143:V143)</f>
        <v>2.3874672772626648</v>
      </c>
      <c r="Y143" s="8">
        <v>0</v>
      </c>
      <c r="Z143" s="8">
        <v>0</v>
      </c>
      <c r="AA143" s="8">
        <v>1</v>
      </c>
      <c r="AB143" s="8">
        <v>0</v>
      </c>
      <c r="AC143" s="8">
        <v>1</v>
      </c>
      <c r="AD143" s="2">
        <f t="shared" ref="AD143" si="222">AVERAGE(Y143:AC143)</f>
        <v>0.4</v>
      </c>
      <c r="AE143" s="2">
        <f>STDEV(Y143:AC143)</f>
        <v>0.54772255750516607</v>
      </c>
      <c r="AF143" s="28">
        <v>0</v>
      </c>
      <c r="AG143" s="8">
        <v>0</v>
      </c>
      <c r="AH143" s="8">
        <v>0</v>
      </c>
      <c r="AI143" s="8">
        <v>0</v>
      </c>
      <c r="AJ143" s="8">
        <v>0</v>
      </c>
      <c r="AK143" s="2">
        <f t="shared" ref="AK143" si="223">AVERAGE(AF143:AJ143)</f>
        <v>0</v>
      </c>
      <c r="AL143" s="2">
        <f>STDEV(AF143:AJ143)</f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2">
        <f t="shared" ref="AR143" si="224">AVERAGE(AM143:AQ143)</f>
        <v>0</v>
      </c>
      <c r="AS143" s="2">
        <f>STDEV(AM143:AQ143)</f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2">
        <f t="shared" ref="AY143" si="225">AVERAGE(AT143:AX143)</f>
        <v>0</v>
      </c>
      <c r="AZ143" s="2">
        <f>STDEV(AT143:AX143)</f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2">
        <f t="shared" ref="BF143" si="226">AVERAGE(BA143:BE143)</f>
        <v>0</v>
      </c>
      <c r="BG143" s="2">
        <f>STDEV(BA143:BE143)</f>
        <v>0</v>
      </c>
    </row>
    <row r="144" spans="1:59" x14ac:dyDescent="0.35">
      <c r="A144" s="8"/>
      <c r="B144" s="22">
        <v>3</v>
      </c>
      <c r="C144" s="8"/>
      <c r="D144" s="9" t="s">
        <v>27</v>
      </c>
      <c r="E144" s="9" t="s">
        <v>27</v>
      </c>
      <c r="F144" s="9" t="s">
        <v>27</v>
      </c>
      <c r="G144" s="9" t="s">
        <v>27</v>
      </c>
      <c r="H144" s="9" t="s">
        <v>27</v>
      </c>
      <c r="I144" s="4" t="e">
        <f>AVERAGE(D144:H144)</f>
        <v>#DIV/0!</v>
      </c>
      <c r="J144" s="4" t="e">
        <f>STDEV(D144:H144)</f>
        <v>#DIV/0!</v>
      </c>
      <c r="K144" s="9">
        <v>52</v>
      </c>
      <c r="L144" s="9">
        <v>64</v>
      </c>
      <c r="M144" s="9">
        <v>66</v>
      </c>
      <c r="N144" s="9">
        <v>47</v>
      </c>
      <c r="O144" s="9">
        <v>55</v>
      </c>
      <c r="P144" s="4">
        <f>AVERAGE(K144:O144)</f>
        <v>56.8</v>
      </c>
      <c r="Q144" s="4">
        <f>STDEV(K144:O144)</f>
        <v>8.0436310208760702</v>
      </c>
      <c r="R144" s="9">
        <v>10</v>
      </c>
      <c r="S144" s="9">
        <v>7</v>
      </c>
      <c r="T144" s="9">
        <v>4</v>
      </c>
      <c r="U144" s="9">
        <v>11</v>
      </c>
      <c r="V144" s="9">
        <v>7</v>
      </c>
      <c r="W144" s="4">
        <f>AVERAGE(R144:V144)</f>
        <v>7.8</v>
      </c>
      <c r="X144" s="4">
        <f>STDEV(R144:V144)</f>
        <v>2.7748873851023221</v>
      </c>
      <c r="Y144" s="9">
        <v>0</v>
      </c>
      <c r="Z144" s="9">
        <v>1</v>
      </c>
      <c r="AA144" s="9">
        <v>0</v>
      </c>
      <c r="AB144" s="9">
        <v>0</v>
      </c>
      <c r="AC144" s="9">
        <v>1</v>
      </c>
      <c r="AD144" s="4">
        <f>AVERAGE(Y144:AC144)</f>
        <v>0.4</v>
      </c>
      <c r="AE144" s="4">
        <f>STDEV(Y144:AC144)</f>
        <v>0.54772255750516607</v>
      </c>
      <c r="AF144" s="28">
        <v>1</v>
      </c>
      <c r="AG144" s="9">
        <v>0</v>
      </c>
      <c r="AH144" s="9">
        <v>0</v>
      </c>
      <c r="AI144" s="9">
        <v>0</v>
      </c>
      <c r="AJ144" s="9">
        <v>0</v>
      </c>
      <c r="AK144" s="4">
        <f>AVERAGE(AF144:AJ144)</f>
        <v>0.2</v>
      </c>
      <c r="AL144" s="4">
        <f>STDEV(AF144:AJ144)</f>
        <v>0.44721359549995793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4">
        <f>AVERAGE(AM144:AQ144)</f>
        <v>0</v>
      </c>
      <c r="AS144" s="4">
        <f>STDEV(AM144:AQ144)</f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4">
        <f>AVERAGE(AT144:AX144)</f>
        <v>0</v>
      </c>
      <c r="AZ144" s="4">
        <f>STDEV(AT144:AX144)</f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4">
        <f>AVERAGE(BA144:BE144)</f>
        <v>0</v>
      </c>
      <c r="BG144" s="4">
        <f>STDEV(BA144:BE144)</f>
        <v>0</v>
      </c>
    </row>
    <row r="145" spans="1:59" x14ac:dyDescent="0.35">
      <c r="A145" s="5" t="s">
        <v>16</v>
      </c>
      <c r="B145" s="22"/>
      <c r="C145" s="8"/>
      <c r="D145" s="9"/>
      <c r="E145" s="9"/>
      <c r="F145" s="9"/>
      <c r="G145" s="9"/>
      <c r="H145" s="9"/>
      <c r="I145" s="10" t="e">
        <f>AVERAGE(I142:I144)</f>
        <v>#DIV/0!</v>
      </c>
      <c r="J145" s="10"/>
      <c r="K145" s="9"/>
      <c r="L145" s="9"/>
      <c r="M145" s="9"/>
      <c r="N145" s="9"/>
      <c r="O145" s="9"/>
      <c r="P145" s="10">
        <f>AVERAGE(P142:P144)</f>
        <v>44.6</v>
      </c>
      <c r="Q145" s="10"/>
      <c r="R145" s="9"/>
      <c r="S145" s="9"/>
      <c r="T145" s="9"/>
      <c r="U145" s="9"/>
      <c r="V145" s="9"/>
      <c r="W145" s="10">
        <f>AVERAGE(W142:W144)</f>
        <v>5.9333333333333336</v>
      </c>
      <c r="X145" s="10"/>
      <c r="Y145" s="9"/>
      <c r="Z145" s="9"/>
      <c r="AA145" s="9"/>
      <c r="AB145" s="9"/>
      <c r="AC145" s="9"/>
      <c r="AD145" s="10">
        <f>AVERAGE(AD142:AD144)</f>
        <v>0.40000000000000008</v>
      </c>
      <c r="AE145" s="10"/>
      <c r="AG145" s="9"/>
      <c r="AH145" s="9"/>
      <c r="AI145" s="9"/>
      <c r="AJ145" s="9"/>
      <c r="AK145" s="10">
        <f>AVERAGE(AK142:AK144)</f>
        <v>6.6666666666666666E-2</v>
      </c>
      <c r="AL145" s="10"/>
      <c r="AM145" s="9"/>
      <c r="AN145" s="9"/>
      <c r="AO145" s="9"/>
      <c r="AP145" s="9"/>
      <c r="AQ145" s="9"/>
      <c r="AR145" s="10">
        <f>AVERAGE(AR142:AR144)</f>
        <v>0</v>
      </c>
      <c r="AS145" s="10"/>
      <c r="AT145" s="9"/>
      <c r="AU145" s="9"/>
      <c r="AV145" s="9"/>
      <c r="AW145" s="9"/>
      <c r="AX145" s="9"/>
      <c r="AY145" s="10">
        <f>AVERAGE(AY142:AY144)</f>
        <v>0</v>
      </c>
      <c r="AZ145" s="10"/>
      <c r="BA145" s="9"/>
      <c r="BB145" s="9"/>
      <c r="BC145" s="9"/>
      <c r="BD145" s="9"/>
      <c r="BE145" s="9"/>
      <c r="BF145" s="10">
        <f>AVERAGE(BF142:BF144)</f>
        <v>0</v>
      </c>
      <c r="BG145" s="10"/>
    </row>
    <row r="146" spans="1:59" x14ac:dyDescent="0.35">
      <c r="A146" s="5" t="s">
        <v>17</v>
      </c>
      <c r="B146" s="22"/>
      <c r="C146" s="8"/>
      <c r="D146" s="9"/>
      <c r="E146" s="9"/>
      <c r="F146" s="9"/>
      <c r="G146" s="9"/>
      <c r="H146" s="9"/>
      <c r="I146" s="10" t="e">
        <f>SUM(J142:J144)</f>
        <v>#DIV/0!</v>
      </c>
      <c r="J146" s="10"/>
      <c r="K146" s="9"/>
      <c r="L146" s="9"/>
      <c r="M146" s="9"/>
      <c r="N146" s="9"/>
      <c r="O146" s="9"/>
      <c r="P146" s="10">
        <f>SUM(Q142:Q144)</f>
        <v>17.601220427293867</v>
      </c>
      <c r="Q146" s="10"/>
      <c r="R146" s="9"/>
      <c r="S146" s="9"/>
      <c r="T146" s="9"/>
      <c r="U146" s="9"/>
      <c r="V146" s="9"/>
      <c r="W146" s="10">
        <f>SUM(X142:X144)</f>
        <v>6.4661951434055167</v>
      </c>
      <c r="X146" s="10"/>
      <c r="Y146" s="9"/>
      <c r="Z146" s="9"/>
      <c r="AA146" s="9"/>
      <c r="AB146" s="9"/>
      <c r="AC146" s="9"/>
      <c r="AD146" s="10">
        <f>SUM(AE142:AE144)</f>
        <v>1.9898723060102481</v>
      </c>
      <c r="AE146" s="10"/>
      <c r="AG146" s="9"/>
      <c r="AH146" s="9"/>
      <c r="AI146" s="9"/>
      <c r="AJ146" s="9"/>
      <c r="AK146" s="10">
        <f>SUM(AL142:AL144)</f>
        <v>0.44721359549995793</v>
      </c>
      <c r="AL146" s="10"/>
      <c r="AM146" s="9"/>
      <c r="AN146" s="9"/>
      <c r="AO146" s="9"/>
      <c r="AP146" s="9"/>
      <c r="AQ146" s="9"/>
      <c r="AR146" s="10">
        <f>SUM(AS142:AS144)</f>
        <v>0</v>
      </c>
      <c r="AS146" s="10"/>
      <c r="AT146" s="9"/>
      <c r="AU146" s="9"/>
      <c r="AV146" s="9"/>
      <c r="AW146" s="9"/>
      <c r="AX146" s="9"/>
      <c r="AY146" s="10">
        <f>SUM(AZ142:AZ144)</f>
        <v>0</v>
      </c>
      <c r="AZ146" s="10"/>
      <c r="BA146" s="9"/>
      <c r="BB146" s="9"/>
      <c r="BC146" s="9"/>
      <c r="BD146" s="9"/>
      <c r="BE146" s="9"/>
      <c r="BF146" s="10">
        <f>SUM(BG142:BG144)</f>
        <v>0</v>
      </c>
      <c r="BG146" s="10"/>
    </row>
    <row r="147" spans="1:59" x14ac:dyDescent="0.35">
      <c r="A147" s="8" t="s">
        <v>60</v>
      </c>
      <c r="B147" s="22">
        <v>1</v>
      </c>
      <c r="C147" s="8"/>
      <c r="D147" s="9">
        <v>38</v>
      </c>
      <c r="E147" s="9">
        <v>36</v>
      </c>
      <c r="F147" s="9">
        <v>34</v>
      </c>
      <c r="G147" s="9">
        <v>45</v>
      </c>
      <c r="H147" s="9">
        <v>66</v>
      </c>
      <c r="I147" s="4">
        <f>AVERAGE(D147:H147)</f>
        <v>43.8</v>
      </c>
      <c r="J147" s="4">
        <f>STDEV(D147:H147)</f>
        <v>13.084341787036895</v>
      </c>
      <c r="K147" s="9">
        <v>14</v>
      </c>
      <c r="L147" s="9">
        <v>9</v>
      </c>
      <c r="M147" s="9">
        <v>7</v>
      </c>
      <c r="N147" s="9">
        <v>7</v>
      </c>
      <c r="O147" s="9">
        <v>10</v>
      </c>
      <c r="P147" s="4">
        <f>AVERAGE(K147:O147)</f>
        <v>9.4</v>
      </c>
      <c r="Q147" s="4">
        <f>STDEV(K147:O147)</f>
        <v>2.8809720581775862</v>
      </c>
      <c r="R147" s="9">
        <v>1</v>
      </c>
      <c r="S147" s="9">
        <v>2</v>
      </c>
      <c r="T147" s="9">
        <v>2</v>
      </c>
      <c r="U147" s="9">
        <v>5</v>
      </c>
      <c r="V147" s="9">
        <v>1</v>
      </c>
      <c r="W147" s="4">
        <f>AVERAGE(R147:V147)</f>
        <v>2.2000000000000002</v>
      </c>
      <c r="X147" s="4">
        <f>STDEV(R147:V147)</f>
        <v>1.6431676725154984</v>
      </c>
      <c r="Y147" s="9">
        <v>0</v>
      </c>
      <c r="Z147" s="9">
        <v>0</v>
      </c>
      <c r="AA147" s="9">
        <v>0</v>
      </c>
      <c r="AB147" s="9">
        <v>1</v>
      </c>
      <c r="AC147" s="9">
        <v>0</v>
      </c>
      <c r="AD147" s="4">
        <f>AVERAGE(Y147:AC147)</f>
        <v>0.2</v>
      </c>
      <c r="AE147" s="4">
        <f>STDEV(Y147:AC147)</f>
        <v>0.44721359549995793</v>
      </c>
      <c r="AF147" s="28">
        <v>0</v>
      </c>
      <c r="AG147" s="9">
        <v>1</v>
      </c>
      <c r="AH147" s="9">
        <v>0</v>
      </c>
      <c r="AI147" s="9">
        <v>0</v>
      </c>
      <c r="AJ147" s="9">
        <v>0</v>
      </c>
      <c r="AK147" s="4">
        <f>AVERAGE(AF147:AJ147)</f>
        <v>0.2</v>
      </c>
      <c r="AL147" s="4">
        <f>STDEV(AF147:AJ147)</f>
        <v>0.44721359549995793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4">
        <f>AVERAGE(AM147:AQ147)</f>
        <v>0</v>
      </c>
      <c r="AS147" s="4">
        <f>STDEV(AM147:AQ147)</f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4">
        <f>AVERAGE(AT147:AX147)</f>
        <v>0</v>
      </c>
      <c r="AZ147" s="4">
        <f>STDEV(AT147:AX147)</f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4">
        <f>AVERAGE(BA147:BE147)</f>
        <v>0</v>
      </c>
      <c r="BG147" s="4">
        <f>STDEV(BA147:BE147)</f>
        <v>0</v>
      </c>
    </row>
    <row r="148" spans="1:59" x14ac:dyDescent="0.35">
      <c r="A148" s="8"/>
      <c r="B148" s="22">
        <v>2</v>
      </c>
      <c r="C148" s="8"/>
      <c r="D148" s="9" t="s">
        <v>27</v>
      </c>
      <c r="E148" s="9" t="s">
        <v>27</v>
      </c>
      <c r="F148" s="9" t="s">
        <v>27</v>
      </c>
      <c r="G148" s="9" t="s">
        <v>27</v>
      </c>
      <c r="H148" s="9" t="s">
        <v>27</v>
      </c>
      <c r="I148" s="4" t="e">
        <f t="shared" ref="I148" si="227">AVERAGE(D148:H148)</f>
        <v>#DIV/0!</v>
      </c>
      <c r="J148" s="4" t="e">
        <f>STDEV(D148:H148)</f>
        <v>#DIV/0!</v>
      </c>
      <c r="K148" s="9">
        <v>44</v>
      </c>
      <c r="L148" s="9">
        <v>55</v>
      </c>
      <c r="M148" s="9">
        <v>51</v>
      </c>
      <c r="N148" s="9">
        <v>36</v>
      </c>
      <c r="O148" s="9">
        <v>27</v>
      </c>
      <c r="P148" s="4">
        <f t="shared" ref="P148" si="228">AVERAGE(K148:O148)</f>
        <v>42.6</v>
      </c>
      <c r="Q148" s="4">
        <f>STDEV(K148:O148)</f>
        <v>11.326958991715305</v>
      </c>
      <c r="R148" s="9">
        <v>6</v>
      </c>
      <c r="S148" s="9">
        <v>4</v>
      </c>
      <c r="T148" s="9">
        <v>8</v>
      </c>
      <c r="U148" s="9">
        <v>3</v>
      </c>
      <c r="V148" s="9">
        <v>4</v>
      </c>
      <c r="W148" s="4">
        <f t="shared" ref="W148" si="229">AVERAGE(R148:V148)</f>
        <v>5</v>
      </c>
      <c r="X148" s="4">
        <f>STDEV(R148:V148)</f>
        <v>2</v>
      </c>
      <c r="Y148" s="9">
        <v>0</v>
      </c>
      <c r="Z148" s="9">
        <v>0</v>
      </c>
      <c r="AA148" s="9">
        <v>1</v>
      </c>
      <c r="AB148" s="9">
        <v>0</v>
      </c>
      <c r="AC148" s="9">
        <v>1</v>
      </c>
      <c r="AD148" s="4">
        <f t="shared" ref="AD148" si="230">AVERAGE(Y148:AC148)</f>
        <v>0.4</v>
      </c>
      <c r="AE148" s="4">
        <f>STDEV(Y148:AC148)</f>
        <v>0.54772255750516607</v>
      </c>
      <c r="AF148" s="28">
        <v>0</v>
      </c>
      <c r="AG148" s="9">
        <v>0</v>
      </c>
      <c r="AH148" s="9">
        <v>0</v>
      </c>
      <c r="AI148" s="9">
        <v>0</v>
      </c>
      <c r="AJ148" s="9">
        <v>0</v>
      </c>
      <c r="AK148" s="4">
        <f t="shared" ref="AK148" si="231">AVERAGE(AF148:AJ148)</f>
        <v>0</v>
      </c>
      <c r="AL148" s="4">
        <f>STDEV(AF148:AJ148)</f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4">
        <f t="shared" ref="AR148" si="232">AVERAGE(AM148:AQ148)</f>
        <v>0</v>
      </c>
      <c r="AS148" s="4">
        <f>STDEV(AM148:AQ148)</f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4">
        <f t="shared" ref="AY148" si="233">AVERAGE(AT148:AX148)</f>
        <v>0</v>
      </c>
      <c r="AZ148" s="4">
        <f>STDEV(AT148:AX148)</f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4">
        <f t="shared" ref="BF148" si="234">AVERAGE(BA148:BE148)</f>
        <v>0</v>
      </c>
      <c r="BG148" s="4">
        <f>STDEV(BA148:BE148)</f>
        <v>0</v>
      </c>
    </row>
    <row r="149" spans="1:59" x14ac:dyDescent="0.35">
      <c r="A149" s="8"/>
      <c r="B149" s="22">
        <v>3</v>
      </c>
      <c r="C149" s="8"/>
      <c r="D149" s="9" t="s">
        <v>27</v>
      </c>
      <c r="E149" s="9" t="s">
        <v>27</v>
      </c>
      <c r="F149" s="9" t="s">
        <v>27</v>
      </c>
      <c r="G149" s="9" t="s">
        <v>27</v>
      </c>
      <c r="H149" s="9" t="s">
        <v>27</v>
      </c>
      <c r="I149" s="4" t="e">
        <f>AVERAGE(D149:H149)</f>
        <v>#DIV/0!</v>
      </c>
      <c r="J149" s="4" t="e">
        <f>STDEV(D149:H149)</f>
        <v>#DIV/0!</v>
      </c>
      <c r="K149" s="9">
        <v>59</v>
      </c>
      <c r="L149" s="9">
        <v>35</v>
      </c>
      <c r="M149" s="9">
        <v>45</v>
      </c>
      <c r="N149" s="9">
        <v>54</v>
      </c>
      <c r="O149" s="9">
        <v>55</v>
      </c>
      <c r="P149" s="4">
        <f>AVERAGE(K149:O149)</f>
        <v>49.6</v>
      </c>
      <c r="Q149" s="4">
        <f>STDEV(K149:O149)</f>
        <v>9.6332756630338459</v>
      </c>
      <c r="R149" s="9">
        <v>8</v>
      </c>
      <c r="S149" s="9">
        <v>4</v>
      </c>
      <c r="T149" s="9">
        <v>7</v>
      </c>
      <c r="U149" s="9">
        <v>4</v>
      </c>
      <c r="V149" s="9">
        <v>11</v>
      </c>
      <c r="W149" s="4">
        <f>AVERAGE(R149:V149)</f>
        <v>6.8</v>
      </c>
      <c r="X149" s="4">
        <f>STDEV(R149:V149)</f>
        <v>2.9495762407505257</v>
      </c>
      <c r="Y149" s="9">
        <v>1</v>
      </c>
      <c r="Z149" s="9">
        <v>2</v>
      </c>
      <c r="AA149" s="9">
        <v>0</v>
      </c>
      <c r="AB149" s="9">
        <v>0</v>
      </c>
      <c r="AC149" s="9">
        <v>1</v>
      </c>
      <c r="AD149" s="4">
        <f>AVERAGE(Y149:AC149)</f>
        <v>0.8</v>
      </c>
      <c r="AE149" s="4">
        <f>STDEV(Y149:AC149)</f>
        <v>0.83666002653407556</v>
      </c>
      <c r="AF149" s="28">
        <v>0</v>
      </c>
      <c r="AG149" s="9">
        <v>0</v>
      </c>
      <c r="AH149" s="9">
        <v>0</v>
      </c>
      <c r="AI149" s="9">
        <v>0</v>
      </c>
      <c r="AJ149" s="9">
        <v>0</v>
      </c>
      <c r="AK149" s="4">
        <f>AVERAGE(AF149:AJ149)</f>
        <v>0</v>
      </c>
      <c r="AL149" s="4">
        <f>STDEV(AF149:AJ149)</f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4">
        <f>AVERAGE(AM149:AQ149)</f>
        <v>0</v>
      </c>
      <c r="AS149" s="4">
        <f>STDEV(AM149:AQ149)</f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4">
        <f>AVERAGE(AT149:AX149)</f>
        <v>0</v>
      </c>
      <c r="AZ149" s="4">
        <f>STDEV(AT149:AX149)</f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4">
        <f>AVERAGE(BA149:BE149)</f>
        <v>0</v>
      </c>
      <c r="BG149" s="4">
        <f>STDEV(BA149:BE149)</f>
        <v>0</v>
      </c>
    </row>
    <row r="150" spans="1:59" x14ac:dyDescent="0.35">
      <c r="A150" s="5" t="s">
        <v>16</v>
      </c>
      <c r="B150" s="22"/>
      <c r="C150" s="8"/>
      <c r="D150" s="9"/>
      <c r="E150" s="9"/>
      <c r="F150" s="9"/>
      <c r="G150" s="9"/>
      <c r="H150" s="9"/>
      <c r="I150" s="10" t="e">
        <f>AVERAGE(I147:I149)</f>
        <v>#DIV/0!</v>
      </c>
      <c r="J150" s="10"/>
      <c r="K150" s="9"/>
      <c r="L150" s="9"/>
      <c r="M150" s="9"/>
      <c r="N150" s="9"/>
      <c r="O150" s="9"/>
      <c r="P150" s="10">
        <f>AVERAGE(P147:P149)</f>
        <v>33.866666666666667</v>
      </c>
      <c r="Q150" s="10"/>
      <c r="R150" s="9"/>
      <c r="S150" s="9"/>
      <c r="T150" s="9"/>
      <c r="U150" s="9"/>
      <c r="V150" s="9"/>
      <c r="W150" s="10">
        <f>AVERAGE(W147:W149)</f>
        <v>4.666666666666667</v>
      </c>
      <c r="X150" s="10"/>
      <c r="Y150" s="9"/>
      <c r="Z150" s="9"/>
      <c r="AA150" s="9"/>
      <c r="AB150" s="9"/>
      <c r="AC150" s="9"/>
      <c r="AD150" s="10">
        <f>AVERAGE(AD147:AD149)</f>
        <v>0.46666666666666673</v>
      </c>
      <c r="AE150" s="10"/>
      <c r="AG150" s="9"/>
      <c r="AH150" s="9"/>
      <c r="AI150" s="9"/>
      <c r="AJ150" s="9"/>
      <c r="AK150" s="10">
        <f>AVERAGE(AK147:AK149)</f>
        <v>6.6666666666666666E-2</v>
      </c>
      <c r="AL150" s="10"/>
      <c r="AM150" s="9"/>
      <c r="AN150" s="9"/>
      <c r="AO150" s="9"/>
      <c r="AP150" s="9"/>
      <c r="AQ150" s="9"/>
      <c r="AR150" s="10">
        <f>AVERAGE(AR147:AR149)</f>
        <v>0</v>
      </c>
      <c r="AS150" s="10"/>
      <c r="AT150" s="9"/>
      <c r="AU150" s="9"/>
      <c r="AV150" s="9"/>
      <c r="AW150" s="9"/>
      <c r="AX150" s="9"/>
      <c r="AY150" s="10">
        <f>AVERAGE(AY147:AY149)</f>
        <v>0</v>
      </c>
      <c r="AZ150" s="10"/>
      <c r="BA150" s="9"/>
      <c r="BB150" s="9"/>
      <c r="BC150" s="9"/>
      <c r="BD150" s="9"/>
      <c r="BE150" s="9"/>
      <c r="BF150" s="10">
        <f>AVERAGE(BF147:BF149)</f>
        <v>0</v>
      </c>
      <c r="BG150" s="10"/>
    </row>
    <row r="151" spans="1:59" x14ac:dyDescent="0.35">
      <c r="A151" s="5" t="s">
        <v>17</v>
      </c>
      <c r="B151" s="22"/>
      <c r="C151" s="8"/>
      <c r="D151" s="9"/>
      <c r="E151" s="9"/>
      <c r="F151" s="9"/>
      <c r="G151" s="9"/>
      <c r="H151" s="9"/>
      <c r="I151" s="10" t="e">
        <f>SUM(J147:J149)</f>
        <v>#DIV/0!</v>
      </c>
      <c r="J151" s="10"/>
      <c r="K151" s="9"/>
      <c r="L151" s="9"/>
      <c r="M151" s="9"/>
      <c r="N151" s="9"/>
      <c r="O151" s="9"/>
      <c r="P151" s="10">
        <f>SUM(Q147:Q149)</f>
        <v>23.841206712926738</v>
      </c>
      <c r="Q151" s="10"/>
      <c r="R151" s="9"/>
      <c r="S151" s="9"/>
      <c r="T151" s="9"/>
      <c r="U151" s="9"/>
      <c r="V151" s="9"/>
      <c r="W151" s="10">
        <f>SUM(X147:X149)</f>
        <v>6.5927439132660242</v>
      </c>
      <c r="X151" s="10"/>
      <c r="Y151" s="9"/>
      <c r="Z151" s="9"/>
      <c r="AA151" s="9"/>
      <c r="AB151" s="9"/>
      <c r="AC151" s="9"/>
      <c r="AD151" s="10">
        <f>SUM(AE147:AE149)</f>
        <v>1.8315961795391995</v>
      </c>
      <c r="AE151" s="10"/>
      <c r="AG151" s="9"/>
      <c r="AH151" s="9"/>
      <c r="AI151" s="9"/>
      <c r="AJ151" s="9"/>
      <c r="AK151" s="10">
        <f>SUM(AL147:AL149)</f>
        <v>0.44721359549995793</v>
      </c>
      <c r="AL151" s="10"/>
      <c r="AM151" s="9"/>
      <c r="AN151" s="9"/>
      <c r="AO151" s="9"/>
      <c r="AP151" s="9"/>
      <c r="AQ151" s="9"/>
      <c r="AR151" s="10">
        <f>SUM(AS147:AS149)</f>
        <v>0</v>
      </c>
      <c r="AS151" s="10"/>
      <c r="AT151" s="9"/>
      <c r="AU151" s="9"/>
      <c r="AV151" s="9"/>
      <c r="AW151" s="9"/>
      <c r="AX151" s="9"/>
      <c r="AY151" s="10">
        <f>SUM(AZ147:AZ149)</f>
        <v>0</v>
      </c>
      <c r="AZ151" s="10"/>
      <c r="BA151" s="9"/>
      <c r="BB151" s="9"/>
      <c r="BC151" s="9"/>
      <c r="BD151" s="9"/>
      <c r="BE151" s="9"/>
      <c r="BF151" s="10">
        <f>SUM(BG147:BG149)</f>
        <v>0</v>
      </c>
      <c r="BG151" s="10"/>
    </row>
    <row r="152" spans="1:59" x14ac:dyDescent="0.35">
      <c r="A152" s="8" t="s">
        <v>50</v>
      </c>
      <c r="B152" s="22">
        <v>1</v>
      </c>
      <c r="C152" s="8"/>
      <c r="D152" s="8" t="s">
        <v>27</v>
      </c>
      <c r="E152" s="8">
        <v>174</v>
      </c>
      <c r="F152" s="8">
        <v>170</v>
      </c>
      <c r="G152" s="8">
        <v>113</v>
      </c>
      <c r="H152" s="8">
        <v>123</v>
      </c>
      <c r="I152" s="2">
        <f>AVERAGE(D152:H152)</f>
        <v>145</v>
      </c>
      <c r="J152" s="2">
        <f>STDEV(D152:H152)</f>
        <v>31.485446373417247</v>
      </c>
      <c r="K152" s="8">
        <v>35</v>
      </c>
      <c r="L152" s="8">
        <v>38</v>
      </c>
      <c r="M152" s="8">
        <v>29</v>
      </c>
      <c r="N152" s="8">
        <v>31</v>
      </c>
      <c r="O152" s="8">
        <v>36</v>
      </c>
      <c r="P152" s="2">
        <f>AVERAGE(K152:O152)</f>
        <v>33.799999999999997</v>
      </c>
      <c r="Q152" s="2">
        <f>STDEV(K152:O152)</f>
        <v>3.7013511046643495</v>
      </c>
      <c r="R152" s="8">
        <v>6</v>
      </c>
      <c r="S152" s="8">
        <v>6</v>
      </c>
      <c r="T152" s="8">
        <v>3</v>
      </c>
      <c r="U152" s="8">
        <v>7</v>
      </c>
      <c r="V152" s="8">
        <v>7</v>
      </c>
      <c r="W152" s="2">
        <f>AVERAGE(R152:V152)</f>
        <v>5.8</v>
      </c>
      <c r="X152" s="2">
        <f>STDEV(R152:V152)</f>
        <v>1.6431676725154991</v>
      </c>
      <c r="Y152" s="8">
        <v>0</v>
      </c>
      <c r="Z152" s="8">
        <v>0</v>
      </c>
      <c r="AA152" s="8">
        <v>0</v>
      </c>
      <c r="AB152" s="8">
        <v>2</v>
      </c>
      <c r="AC152" s="8">
        <v>0</v>
      </c>
      <c r="AD152" s="2">
        <f>AVERAGE(Y152:AC152)</f>
        <v>0.4</v>
      </c>
      <c r="AE152" s="2">
        <f>STDEV(Y152:AC152)</f>
        <v>0.89442719099991586</v>
      </c>
      <c r="AF152" s="28">
        <v>0</v>
      </c>
      <c r="AG152" s="8">
        <v>0</v>
      </c>
      <c r="AH152" s="8">
        <v>0</v>
      </c>
      <c r="AI152" s="8">
        <v>0</v>
      </c>
      <c r="AJ152" s="8">
        <v>0</v>
      </c>
      <c r="AK152" s="2">
        <f>AVERAGE(AF152:AJ152)</f>
        <v>0</v>
      </c>
      <c r="AL152" s="2">
        <f>STDEV(AF152:AJ152)</f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2">
        <f>AVERAGE(AM152:AQ152)</f>
        <v>0</v>
      </c>
      <c r="AS152" s="2">
        <f>STDEV(AM152:AQ152)</f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2">
        <f>AVERAGE(AT152:AX152)</f>
        <v>0</v>
      </c>
      <c r="AZ152" s="2">
        <f>STDEV(AT152:AX152)</f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2">
        <f>AVERAGE(BA152:BE152)</f>
        <v>0</v>
      </c>
      <c r="BG152" s="2">
        <f>STDEV(BA152:BE152)</f>
        <v>0</v>
      </c>
    </row>
    <row r="153" spans="1:59" x14ac:dyDescent="0.35">
      <c r="A153" s="8" t="s">
        <v>8</v>
      </c>
      <c r="B153" s="22">
        <v>2</v>
      </c>
      <c r="C153" s="8"/>
      <c r="D153" s="8" t="s">
        <v>27</v>
      </c>
      <c r="E153" s="8" t="s">
        <v>27</v>
      </c>
      <c r="F153" s="8" t="s">
        <v>27</v>
      </c>
      <c r="G153" s="8" t="s">
        <v>27</v>
      </c>
      <c r="H153" s="8" t="s">
        <v>27</v>
      </c>
      <c r="I153" s="2" t="e">
        <f t="shared" ref="I153" si="235">AVERAGE(D153:H153)</f>
        <v>#DIV/0!</v>
      </c>
      <c r="J153" s="2" t="e">
        <f>STDEV(D153:H153)</f>
        <v>#DIV/0!</v>
      </c>
      <c r="K153" s="8">
        <v>111</v>
      </c>
      <c r="L153" s="8">
        <v>115</v>
      </c>
      <c r="M153" s="8">
        <v>133</v>
      </c>
      <c r="N153" s="8">
        <v>119</v>
      </c>
      <c r="O153" s="8">
        <v>119</v>
      </c>
      <c r="P153" s="2">
        <f t="shared" ref="P153" si="236">AVERAGE(K153:O153)</f>
        <v>119.4</v>
      </c>
      <c r="Q153" s="2">
        <f>STDEV(K153:O153)</f>
        <v>8.2945765413310895</v>
      </c>
      <c r="R153" s="8">
        <v>13</v>
      </c>
      <c r="S153" s="8">
        <v>22</v>
      </c>
      <c r="T153" s="8">
        <v>18</v>
      </c>
      <c r="U153" s="8">
        <v>6</v>
      </c>
      <c r="V153" s="8">
        <v>20</v>
      </c>
      <c r="W153" s="2">
        <f t="shared" ref="W153" si="237">AVERAGE(R153:V153)</f>
        <v>15.8</v>
      </c>
      <c r="X153" s="2">
        <f>STDEV(R153:V153)</f>
        <v>6.4187226143524843</v>
      </c>
      <c r="Y153" s="8">
        <v>3</v>
      </c>
      <c r="Z153" s="8">
        <v>0</v>
      </c>
      <c r="AA153" s="8">
        <v>0</v>
      </c>
      <c r="AB153" s="8">
        <v>0</v>
      </c>
      <c r="AC153" s="8">
        <v>2</v>
      </c>
      <c r="AD153" s="2">
        <f t="shared" ref="AD153" si="238">AVERAGE(Y153:AC153)</f>
        <v>1</v>
      </c>
      <c r="AE153" s="2">
        <f>STDEV(Y153:AC153)</f>
        <v>1.4142135623730951</v>
      </c>
      <c r="AF153" s="28">
        <v>0</v>
      </c>
      <c r="AG153" s="8">
        <v>0</v>
      </c>
      <c r="AH153" s="8">
        <v>0</v>
      </c>
      <c r="AI153" s="8">
        <v>0</v>
      </c>
      <c r="AJ153" s="8">
        <v>0</v>
      </c>
      <c r="AK153" s="2">
        <f t="shared" ref="AK153" si="239">AVERAGE(AF153:AJ153)</f>
        <v>0</v>
      </c>
      <c r="AL153" s="2">
        <f>STDEV(AF153:AJ153)</f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2">
        <f t="shared" ref="AR153" si="240">AVERAGE(AM153:AQ153)</f>
        <v>0</v>
      </c>
      <c r="AS153" s="2">
        <f>STDEV(AM153:AQ153)</f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2">
        <f t="shared" ref="AY153" si="241">AVERAGE(AT153:AX153)</f>
        <v>0</v>
      </c>
      <c r="AZ153" s="2">
        <f>STDEV(AT153:AX153)</f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2">
        <f t="shared" ref="BF153" si="242">AVERAGE(BA153:BE153)</f>
        <v>0</v>
      </c>
      <c r="BG153" s="2">
        <f>STDEV(BA153:BE153)</f>
        <v>0</v>
      </c>
    </row>
    <row r="154" spans="1:59" x14ac:dyDescent="0.35">
      <c r="A154" s="8"/>
      <c r="B154" s="22">
        <v>3</v>
      </c>
      <c r="C154" s="8"/>
      <c r="D154" s="9">
        <v>100</v>
      </c>
      <c r="E154" s="9">
        <v>94</v>
      </c>
      <c r="F154" s="9">
        <v>104</v>
      </c>
      <c r="G154" s="9">
        <v>95</v>
      </c>
      <c r="H154" s="9">
        <v>111</v>
      </c>
      <c r="I154" s="4">
        <f>AVERAGE(D154:H154)</f>
        <v>100.8</v>
      </c>
      <c r="J154" s="4">
        <f>STDEV(D154:H154)</f>
        <v>6.9785385289471611</v>
      </c>
      <c r="K154" s="9">
        <v>14</v>
      </c>
      <c r="L154" s="9">
        <v>13</v>
      </c>
      <c r="M154" s="9">
        <v>12</v>
      </c>
      <c r="N154" s="9">
        <v>18</v>
      </c>
      <c r="O154" s="9">
        <v>12</v>
      </c>
      <c r="P154" s="4">
        <f>AVERAGE(K154:O154)</f>
        <v>13.8</v>
      </c>
      <c r="Q154" s="4">
        <f>STDEV(K154:O154)</f>
        <v>2.4899799195977441</v>
      </c>
      <c r="R154" s="9">
        <v>1</v>
      </c>
      <c r="S154" s="9">
        <v>1</v>
      </c>
      <c r="T154" s="9">
        <v>1</v>
      </c>
      <c r="U154" s="9">
        <v>1</v>
      </c>
      <c r="V154" s="9">
        <v>0</v>
      </c>
      <c r="W154" s="4">
        <f>AVERAGE(R154:V154)</f>
        <v>0.8</v>
      </c>
      <c r="X154" s="4">
        <f>STDEV(R154:V154)</f>
        <v>0.44721359549995787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4">
        <f>AVERAGE(Y154:AC154)</f>
        <v>0</v>
      </c>
      <c r="AE154" s="4">
        <f>STDEV(Y154:AC154)</f>
        <v>0</v>
      </c>
      <c r="AF154" s="28">
        <v>0</v>
      </c>
      <c r="AG154" s="9">
        <v>0</v>
      </c>
      <c r="AH154" s="9">
        <v>0</v>
      </c>
      <c r="AI154" s="9">
        <v>0</v>
      </c>
      <c r="AJ154" s="9">
        <v>0</v>
      </c>
      <c r="AK154" s="4">
        <f>AVERAGE(AF154:AJ154)</f>
        <v>0</v>
      </c>
      <c r="AL154" s="4">
        <f>STDEV(AF154:AJ154)</f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4">
        <f>AVERAGE(AM154:AQ154)</f>
        <v>0</v>
      </c>
      <c r="AS154" s="4">
        <f>STDEV(AM154:AQ154)</f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4">
        <f>AVERAGE(AT154:AX154)</f>
        <v>0</v>
      </c>
      <c r="AZ154" s="4">
        <f>STDEV(AT154:AX154)</f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4">
        <f>AVERAGE(BA154:BE154)</f>
        <v>0</v>
      </c>
      <c r="BG154" s="4">
        <f>STDEV(BA154:BE154)</f>
        <v>0</v>
      </c>
    </row>
    <row r="155" spans="1:59" x14ac:dyDescent="0.35">
      <c r="A155" s="5" t="s">
        <v>16</v>
      </c>
      <c r="B155" s="22"/>
      <c r="C155" s="8"/>
      <c r="D155" s="9"/>
      <c r="E155" s="9"/>
      <c r="F155" s="9"/>
      <c r="G155" s="9"/>
      <c r="H155" s="9"/>
      <c r="I155" s="10" t="e">
        <f>AVERAGE(I152:I154)</f>
        <v>#DIV/0!</v>
      </c>
      <c r="J155" s="10"/>
      <c r="K155" s="9"/>
      <c r="L155" s="9"/>
      <c r="M155" s="9"/>
      <c r="N155" s="9"/>
      <c r="O155" s="9"/>
      <c r="P155" s="10">
        <f>AVERAGE(P152:P154)</f>
        <v>55.666666666666664</v>
      </c>
      <c r="Q155" s="10"/>
      <c r="R155" s="9"/>
      <c r="S155" s="9"/>
      <c r="T155" s="9"/>
      <c r="U155" s="9"/>
      <c r="V155" s="9"/>
      <c r="W155" s="10">
        <f>AVERAGE(W152:W154)</f>
        <v>7.4666666666666677</v>
      </c>
      <c r="X155" s="10"/>
      <c r="Y155" s="9"/>
      <c r="Z155" s="9"/>
      <c r="AA155" s="9"/>
      <c r="AB155" s="9"/>
      <c r="AC155" s="9"/>
      <c r="AD155" s="10">
        <f>AVERAGE(AD152:AD154)</f>
        <v>0.46666666666666662</v>
      </c>
      <c r="AE155" s="10"/>
      <c r="AG155" s="9"/>
      <c r="AH155" s="9"/>
      <c r="AI155" s="9"/>
      <c r="AJ155" s="9"/>
      <c r="AK155" s="10">
        <f>AVERAGE(AK152:AK154)</f>
        <v>0</v>
      </c>
      <c r="AL155" s="10"/>
      <c r="AM155" s="9"/>
      <c r="AN155" s="9"/>
      <c r="AO155" s="9"/>
      <c r="AP155" s="9"/>
      <c r="AQ155" s="9"/>
      <c r="AR155" s="10">
        <f>AVERAGE(AR152:AR154)</f>
        <v>0</v>
      </c>
      <c r="AS155" s="10"/>
      <c r="AT155" s="9"/>
      <c r="AU155" s="9"/>
      <c r="AV155" s="9"/>
      <c r="AW155" s="9"/>
      <c r="AX155" s="9"/>
      <c r="AY155" s="10">
        <f>AVERAGE(AY152:AY154)</f>
        <v>0</v>
      </c>
      <c r="AZ155" s="10"/>
      <c r="BA155" s="9"/>
      <c r="BB155" s="9"/>
      <c r="BC155" s="9"/>
      <c r="BD155" s="9"/>
      <c r="BE155" s="9"/>
      <c r="BF155" s="10">
        <f>AVERAGE(BF152:BF154)</f>
        <v>0</v>
      </c>
      <c r="BG155" s="10"/>
    </row>
    <row r="156" spans="1:59" x14ac:dyDescent="0.35">
      <c r="A156" s="5" t="s">
        <v>17</v>
      </c>
      <c r="B156" s="22"/>
      <c r="C156" s="8"/>
      <c r="D156" s="9"/>
      <c r="E156" s="9"/>
      <c r="F156" s="9"/>
      <c r="G156" s="9"/>
      <c r="H156" s="9"/>
      <c r="I156" s="10" t="e">
        <f>SUM(J152:J154)</f>
        <v>#DIV/0!</v>
      </c>
      <c r="J156" s="10"/>
      <c r="K156" s="9"/>
      <c r="L156" s="9"/>
      <c r="M156" s="9"/>
      <c r="N156" s="9"/>
      <c r="O156" s="9"/>
      <c r="P156" s="10">
        <f>SUM(Q152:Q154)</f>
        <v>14.485907565593182</v>
      </c>
      <c r="Q156" s="10"/>
      <c r="R156" s="9"/>
      <c r="S156" s="9"/>
      <c r="T156" s="9"/>
      <c r="U156" s="9"/>
      <c r="V156" s="9"/>
      <c r="W156" s="10">
        <f>SUM(X152:X154)</f>
        <v>8.5091038823679419</v>
      </c>
      <c r="X156" s="10"/>
      <c r="Y156" s="9"/>
      <c r="Z156" s="9"/>
      <c r="AA156" s="9"/>
      <c r="AB156" s="9"/>
      <c r="AC156" s="9"/>
      <c r="AD156" s="10">
        <f>SUM(AE152:AE154)</f>
        <v>2.3086407533730111</v>
      </c>
      <c r="AE156" s="10"/>
      <c r="AG156" s="9"/>
      <c r="AH156" s="9"/>
      <c r="AI156" s="9"/>
      <c r="AJ156" s="9"/>
      <c r="AK156" s="10">
        <f>SUM(AL152:AL154)</f>
        <v>0</v>
      </c>
      <c r="AL156" s="10"/>
      <c r="AM156" s="9"/>
      <c r="AN156" s="9"/>
      <c r="AO156" s="9"/>
      <c r="AP156" s="9"/>
      <c r="AQ156" s="9"/>
      <c r="AR156" s="10">
        <f>SUM(AS152:AS154)</f>
        <v>0</v>
      </c>
      <c r="AS156" s="10"/>
      <c r="AT156" s="9"/>
      <c r="AU156" s="9"/>
      <c r="AV156" s="9"/>
      <c r="AW156" s="9"/>
      <c r="AX156" s="9"/>
      <c r="AY156" s="10">
        <f>SUM(AZ152:AZ154)</f>
        <v>0</v>
      </c>
      <c r="AZ156" s="10"/>
      <c r="BA156" s="9"/>
      <c r="BB156" s="9"/>
      <c r="BC156" s="9"/>
      <c r="BD156" s="9"/>
      <c r="BE156" s="9"/>
      <c r="BF156" s="10">
        <f>SUM(BG152:BG154)</f>
        <v>0</v>
      </c>
      <c r="BG156" s="10"/>
    </row>
    <row r="157" spans="1:59" x14ac:dyDescent="0.35">
      <c r="A157" s="8" t="s">
        <v>60</v>
      </c>
      <c r="B157" s="22">
        <v>1</v>
      </c>
      <c r="C157" s="8"/>
      <c r="D157" s="9" t="s">
        <v>27</v>
      </c>
      <c r="E157" s="9" t="s">
        <v>27</v>
      </c>
      <c r="F157" s="9" t="s">
        <v>27</v>
      </c>
      <c r="G157" s="9" t="s">
        <v>27</v>
      </c>
      <c r="H157" s="9" t="s">
        <v>27</v>
      </c>
      <c r="I157" s="4" t="e">
        <f>AVERAGE(D157:H157)</f>
        <v>#DIV/0!</v>
      </c>
      <c r="J157" s="4" t="e">
        <f>STDEV(D157:H157)</f>
        <v>#DIV/0!</v>
      </c>
      <c r="K157" s="9">
        <v>38</v>
      </c>
      <c r="L157" s="9">
        <v>35</v>
      </c>
      <c r="M157" s="9">
        <v>40</v>
      </c>
      <c r="N157" s="9">
        <v>46</v>
      </c>
      <c r="O157" s="9">
        <v>32</v>
      </c>
      <c r="P157" s="4">
        <f>AVERAGE(K157:O157)</f>
        <v>38.200000000000003</v>
      </c>
      <c r="Q157" s="4">
        <f>STDEV(K157:O157)</f>
        <v>5.3103672189407058</v>
      </c>
      <c r="R157" s="9">
        <v>10</v>
      </c>
      <c r="S157" s="9">
        <v>1</v>
      </c>
      <c r="T157" s="9">
        <v>7</v>
      </c>
      <c r="U157" s="9">
        <v>3</v>
      </c>
      <c r="V157" s="9">
        <v>10</v>
      </c>
      <c r="W157" s="4">
        <f>AVERAGE(R157:V157)</f>
        <v>6.2</v>
      </c>
      <c r="X157" s="4">
        <f>STDEV(R157:V157)</f>
        <v>4.0865633483405102</v>
      </c>
      <c r="Y157" s="9">
        <v>1</v>
      </c>
      <c r="Z157" s="9">
        <v>2</v>
      </c>
      <c r="AA157" s="9">
        <v>0</v>
      </c>
      <c r="AB157" s="9">
        <v>0</v>
      </c>
      <c r="AC157" s="9">
        <v>0</v>
      </c>
      <c r="AD157" s="4">
        <f>AVERAGE(Y157:AC157)</f>
        <v>0.6</v>
      </c>
      <c r="AE157" s="4">
        <f>STDEV(Y157:AC157)</f>
        <v>0.89442719099991586</v>
      </c>
      <c r="AF157" s="28">
        <v>0</v>
      </c>
      <c r="AG157" s="9">
        <v>0</v>
      </c>
      <c r="AH157" s="9">
        <v>0</v>
      </c>
      <c r="AI157" s="9">
        <v>0</v>
      </c>
      <c r="AJ157" s="9">
        <v>0</v>
      </c>
      <c r="AK157" s="4">
        <f>AVERAGE(AF157:AJ157)</f>
        <v>0</v>
      </c>
      <c r="AL157" s="4">
        <f>STDEV(AF157:AJ157)</f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4">
        <f>AVERAGE(AM157:AQ157)</f>
        <v>0</v>
      </c>
      <c r="AS157" s="4">
        <f>STDEV(AM157:AQ157)</f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4">
        <f>AVERAGE(AT157:AX157)</f>
        <v>0</v>
      </c>
      <c r="AZ157" s="4">
        <f>STDEV(AT157:AX157)</f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4">
        <f>AVERAGE(BA157:BE157)</f>
        <v>0</v>
      </c>
      <c r="BG157" s="4">
        <f>STDEV(BA157:BE157)</f>
        <v>0</v>
      </c>
    </row>
    <row r="158" spans="1:59" x14ac:dyDescent="0.35">
      <c r="A158" s="8"/>
      <c r="B158" s="22">
        <v>2</v>
      </c>
      <c r="C158" s="8"/>
      <c r="D158" s="9" t="s">
        <v>27</v>
      </c>
      <c r="E158" s="9" t="s">
        <v>27</v>
      </c>
      <c r="F158" s="9" t="s">
        <v>27</v>
      </c>
      <c r="G158" s="9" t="s">
        <v>27</v>
      </c>
      <c r="H158" s="9" t="s">
        <v>27</v>
      </c>
      <c r="I158" s="4" t="e">
        <f t="shared" ref="I158" si="243">AVERAGE(D158:H158)</f>
        <v>#DIV/0!</v>
      </c>
      <c r="J158" s="4" t="e">
        <f>STDEV(D158:H158)</f>
        <v>#DIV/0!</v>
      </c>
      <c r="K158" s="9">
        <v>125</v>
      </c>
      <c r="L158" s="9">
        <v>129</v>
      </c>
      <c r="M158" s="9">
        <v>141</v>
      </c>
      <c r="N158" s="9">
        <v>121</v>
      </c>
      <c r="O158" s="9">
        <v>136</v>
      </c>
      <c r="P158" s="4">
        <f t="shared" ref="P158" si="244">AVERAGE(K158:O158)</f>
        <v>130.4</v>
      </c>
      <c r="Q158" s="4">
        <f>STDEV(K158:O158)</f>
        <v>8.1117199162692994</v>
      </c>
      <c r="R158" s="9">
        <v>9</v>
      </c>
      <c r="S158" s="9">
        <v>16</v>
      </c>
      <c r="T158" s="9">
        <v>17</v>
      </c>
      <c r="U158" s="9">
        <v>22</v>
      </c>
      <c r="V158" s="9">
        <v>19</v>
      </c>
      <c r="W158" s="4">
        <f t="shared" ref="W158" si="245">AVERAGE(R158:V158)</f>
        <v>16.600000000000001</v>
      </c>
      <c r="X158" s="4">
        <f>STDEV(R158:V158)</f>
        <v>4.8270073544588694</v>
      </c>
      <c r="Y158" s="9">
        <v>0</v>
      </c>
      <c r="Z158" s="9">
        <v>1</v>
      </c>
      <c r="AA158" s="9">
        <v>0</v>
      </c>
      <c r="AB158" s="9">
        <v>0</v>
      </c>
      <c r="AC158" s="9">
        <v>2</v>
      </c>
      <c r="AD158" s="4">
        <f t="shared" ref="AD158" si="246">AVERAGE(Y158:AC158)</f>
        <v>0.6</v>
      </c>
      <c r="AE158" s="4">
        <f>STDEV(Y158:AC158)</f>
        <v>0.89442719099991586</v>
      </c>
      <c r="AF158" s="28">
        <v>0</v>
      </c>
      <c r="AG158" s="9">
        <v>0</v>
      </c>
      <c r="AH158" s="9">
        <v>0</v>
      </c>
      <c r="AI158" s="9">
        <v>0</v>
      </c>
      <c r="AJ158" s="9">
        <v>0</v>
      </c>
      <c r="AK158" s="4">
        <f t="shared" ref="AK158" si="247">AVERAGE(AF158:AJ158)</f>
        <v>0</v>
      </c>
      <c r="AL158" s="4">
        <f>STDEV(AF158:AJ158)</f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4">
        <f t="shared" ref="AR158" si="248">AVERAGE(AM158:AQ158)</f>
        <v>0</v>
      </c>
      <c r="AS158" s="4">
        <f>STDEV(AM158:AQ158)</f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4">
        <f t="shared" ref="AY158" si="249">AVERAGE(AT158:AX158)</f>
        <v>0</v>
      </c>
      <c r="AZ158" s="4">
        <f>STDEV(AT158:AX158)</f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4">
        <f t="shared" ref="BF158" si="250">AVERAGE(BA158:BE158)</f>
        <v>0</v>
      </c>
      <c r="BG158" s="4">
        <f>STDEV(BA158:BE158)</f>
        <v>0</v>
      </c>
    </row>
    <row r="159" spans="1:59" x14ac:dyDescent="0.35">
      <c r="A159" s="8"/>
      <c r="B159" s="22">
        <v>3</v>
      </c>
      <c r="C159" s="8"/>
      <c r="D159" s="9" t="s">
        <v>27</v>
      </c>
      <c r="E159" s="9" t="s">
        <v>27</v>
      </c>
      <c r="F159" s="9" t="s">
        <v>27</v>
      </c>
      <c r="G159" s="9" t="s">
        <v>27</v>
      </c>
      <c r="H159" s="9" t="s">
        <v>27</v>
      </c>
      <c r="I159" s="4" t="e">
        <f>AVERAGE(D159:H159)</f>
        <v>#DIV/0!</v>
      </c>
      <c r="J159" s="4" t="e">
        <f>STDEV(D159:H159)</f>
        <v>#DIV/0!</v>
      </c>
      <c r="K159" s="9">
        <v>74</v>
      </c>
      <c r="L159" s="9">
        <v>72</v>
      </c>
      <c r="M159" s="9">
        <v>81</v>
      </c>
      <c r="N159" s="9">
        <v>66</v>
      </c>
      <c r="O159" s="9">
        <v>62</v>
      </c>
      <c r="P159" s="4">
        <f>AVERAGE(K159:O159)</f>
        <v>71</v>
      </c>
      <c r="Q159" s="4">
        <f>STDEV(K159:O159)</f>
        <v>7.3484692283495345</v>
      </c>
      <c r="R159" s="9">
        <v>12</v>
      </c>
      <c r="S159" s="9">
        <v>11</v>
      </c>
      <c r="T159" s="9">
        <v>10</v>
      </c>
      <c r="U159" s="9">
        <v>11</v>
      </c>
      <c r="V159" s="9">
        <v>8</v>
      </c>
      <c r="W159" s="4">
        <f>AVERAGE(R159:V159)</f>
        <v>10.4</v>
      </c>
      <c r="X159" s="4">
        <f>STDEV(R159:V159)</f>
        <v>1.5165750888103138</v>
      </c>
      <c r="Y159" s="9">
        <v>0</v>
      </c>
      <c r="Z159" s="9">
        <v>1</v>
      </c>
      <c r="AA159" s="9">
        <v>1</v>
      </c>
      <c r="AB159" s="9">
        <v>1</v>
      </c>
      <c r="AC159" s="9">
        <v>1</v>
      </c>
      <c r="AD159" s="4">
        <f>AVERAGE(Y159:AC159)</f>
        <v>0.8</v>
      </c>
      <c r="AE159" s="4">
        <f>STDEV(Y159:AC159)</f>
        <v>0.44721359549995787</v>
      </c>
      <c r="AF159" s="28">
        <v>0</v>
      </c>
      <c r="AG159" s="9">
        <v>0</v>
      </c>
      <c r="AH159" s="9">
        <v>0</v>
      </c>
      <c r="AI159" s="9">
        <v>0</v>
      </c>
      <c r="AJ159" s="9">
        <v>0</v>
      </c>
      <c r="AK159" s="4">
        <f>AVERAGE(AF159:AJ159)</f>
        <v>0</v>
      </c>
      <c r="AL159" s="4">
        <f>STDEV(AF159:AJ159)</f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4">
        <f>AVERAGE(AM159:AQ159)</f>
        <v>0</v>
      </c>
      <c r="AS159" s="4">
        <f>STDEV(AM159:AQ159)</f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4">
        <f>AVERAGE(AT159:AX159)</f>
        <v>0</v>
      </c>
      <c r="AZ159" s="4">
        <f>STDEV(AT159:AX159)</f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4">
        <f>AVERAGE(BA159:BE159)</f>
        <v>0</v>
      </c>
      <c r="BG159" s="4">
        <f>STDEV(BA159:BE159)</f>
        <v>0</v>
      </c>
    </row>
    <row r="160" spans="1:59" x14ac:dyDescent="0.35">
      <c r="A160" s="5" t="s">
        <v>16</v>
      </c>
      <c r="B160" s="22"/>
      <c r="C160" s="8"/>
      <c r="D160" s="9"/>
      <c r="E160" s="9"/>
      <c r="F160" s="9"/>
      <c r="G160" s="9"/>
      <c r="H160" s="9"/>
      <c r="I160" s="10" t="e">
        <f>AVERAGE(I157:I159)</f>
        <v>#DIV/0!</v>
      </c>
      <c r="J160" s="10"/>
      <c r="K160" s="9"/>
      <c r="L160" s="9"/>
      <c r="M160" s="9"/>
      <c r="N160" s="9"/>
      <c r="O160" s="9"/>
      <c r="P160" s="10">
        <f>AVERAGE(P157:P159)</f>
        <v>79.866666666666674</v>
      </c>
      <c r="Q160" s="10"/>
      <c r="R160" s="9"/>
      <c r="S160" s="9"/>
      <c r="T160" s="9"/>
      <c r="U160" s="9"/>
      <c r="V160" s="9"/>
      <c r="W160" s="10">
        <f>AVERAGE(W157:W159)</f>
        <v>11.066666666666668</v>
      </c>
      <c r="X160" s="10"/>
      <c r="Y160" s="9"/>
      <c r="Z160" s="9"/>
      <c r="AA160" s="9"/>
      <c r="AB160" s="9"/>
      <c r="AC160" s="9"/>
      <c r="AD160" s="10">
        <f>AVERAGE(AD157:AD159)</f>
        <v>0.66666666666666663</v>
      </c>
      <c r="AE160" s="10"/>
      <c r="AG160" s="9"/>
      <c r="AH160" s="9"/>
      <c r="AI160" s="9"/>
      <c r="AJ160" s="9"/>
      <c r="AK160" s="10">
        <f>AVERAGE(AK157:AK159)</f>
        <v>0</v>
      </c>
      <c r="AL160" s="10"/>
      <c r="AM160" s="9"/>
      <c r="AN160" s="9"/>
      <c r="AO160" s="9"/>
      <c r="AP160" s="9"/>
      <c r="AQ160" s="9"/>
      <c r="AR160" s="10">
        <f>AVERAGE(AR157:AR159)</f>
        <v>0</v>
      </c>
      <c r="AS160" s="10"/>
      <c r="AT160" s="9"/>
      <c r="AU160" s="9"/>
      <c r="AV160" s="9"/>
      <c r="AW160" s="9"/>
      <c r="AX160" s="9"/>
      <c r="AY160" s="10">
        <f>AVERAGE(AY157:AY159)</f>
        <v>0</v>
      </c>
      <c r="AZ160" s="10"/>
      <c r="BA160" s="9"/>
      <c r="BB160" s="9"/>
      <c r="BC160" s="9"/>
      <c r="BD160" s="9"/>
      <c r="BE160" s="9"/>
      <c r="BF160" s="10">
        <f>AVERAGE(BF157:BF159)</f>
        <v>0</v>
      </c>
      <c r="BG160" s="10"/>
    </row>
    <row r="161" spans="1:59" x14ac:dyDescent="0.35">
      <c r="A161" s="5" t="s">
        <v>17</v>
      </c>
      <c r="B161" s="22"/>
      <c r="C161" s="8"/>
      <c r="D161" s="9"/>
      <c r="E161" s="9"/>
      <c r="F161" s="9"/>
      <c r="G161" s="9"/>
      <c r="H161" s="9"/>
      <c r="I161" s="10" t="e">
        <f>SUM(J157:J159)</f>
        <v>#DIV/0!</v>
      </c>
      <c r="J161" s="10"/>
      <c r="K161" s="9"/>
      <c r="L161" s="9"/>
      <c r="M161" s="9"/>
      <c r="N161" s="9"/>
      <c r="O161" s="9"/>
      <c r="P161" s="10">
        <f>SUM(Q157:Q159)</f>
        <v>20.770556363559542</v>
      </c>
      <c r="Q161" s="10"/>
      <c r="R161" s="9"/>
      <c r="S161" s="9"/>
      <c r="T161" s="9"/>
      <c r="U161" s="9"/>
      <c r="V161" s="9"/>
      <c r="W161" s="10">
        <f>SUM(X157:X159)</f>
        <v>10.430145791609693</v>
      </c>
      <c r="X161" s="10"/>
      <c r="Y161" s="9"/>
      <c r="Z161" s="9"/>
      <c r="AA161" s="9"/>
      <c r="AB161" s="9"/>
      <c r="AC161" s="9"/>
      <c r="AD161" s="10">
        <f>SUM(AE157:AE159)</f>
        <v>2.2360679774997898</v>
      </c>
      <c r="AE161" s="10"/>
      <c r="AG161" s="9"/>
      <c r="AH161" s="9"/>
      <c r="AI161" s="9"/>
      <c r="AJ161" s="9"/>
      <c r="AK161" s="10">
        <f>SUM(AL157:AL159)</f>
        <v>0</v>
      </c>
      <c r="AL161" s="10"/>
      <c r="AM161" s="9"/>
      <c r="AN161" s="9"/>
      <c r="AO161" s="9"/>
      <c r="AP161" s="9"/>
      <c r="AQ161" s="9"/>
      <c r="AR161" s="10">
        <f>SUM(AS157:AS159)</f>
        <v>0</v>
      </c>
      <c r="AS161" s="10"/>
      <c r="AT161" s="9"/>
      <c r="AU161" s="9"/>
      <c r="AV161" s="9"/>
      <c r="AW161" s="9"/>
      <c r="AX161" s="9"/>
      <c r="AY161" s="10">
        <f>SUM(AZ157:AZ159)</f>
        <v>0</v>
      </c>
      <c r="AZ161" s="10"/>
      <c r="BA161" s="9"/>
      <c r="BB161" s="9"/>
      <c r="BC161" s="9"/>
      <c r="BD161" s="9"/>
      <c r="BE161" s="9"/>
      <c r="BF161" s="10">
        <f>SUM(BG157:BG159)</f>
        <v>0</v>
      </c>
      <c r="BG161" s="10"/>
    </row>
    <row r="162" spans="1:59" x14ac:dyDescent="0.35">
      <c r="J162"/>
      <c r="Q162"/>
      <c r="X162"/>
      <c r="AE162"/>
      <c r="AL162"/>
      <c r="AS162"/>
      <c r="AZ162"/>
      <c r="BG162"/>
    </row>
    <row r="163" spans="1:59" x14ac:dyDescent="0.35">
      <c r="J163"/>
      <c r="Q163"/>
      <c r="X163"/>
      <c r="AE163"/>
      <c r="AL163"/>
      <c r="AS163"/>
      <c r="AZ163"/>
      <c r="BG163"/>
    </row>
    <row r="164" spans="1:59" x14ac:dyDescent="0.35">
      <c r="A164" s="8" t="s">
        <v>54</v>
      </c>
      <c r="B164" s="1">
        <v>43153</v>
      </c>
      <c r="C164" s="8"/>
      <c r="D164" s="8"/>
      <c r="E164" s="8"/>
      <c r="F164" s="8"/>
      <c r="G164" s="8"/>
      <c r="H164" s="8"/>
      <c r="I164" s="8"/>
      <c r="K164" s="8"/>
      <c r="L164" s="8"/>
      <c r="M164" s="8"/>
      <c r="N164" s="8"/>
      <c r="O164" s="8"/>
      <c r="P164" s="8"/>
      <c r="R164" s="8"/>
      <c r="S164" s="8"/>
      <c r="T164" s="8"/>
      <c r="U164" s="8"/>
      <c r="V164" s="8"/>
      <c r="W164" s="8"/>
      <c r="Y164" s="8"/>
      <c r="Z164" s="8"/>
      <c r="AA164" s="8"/>
      <c r="AB164" s="8"/>
      <c r="AC164" s="8"/>
      <c r="AD164" s="8"/>
      <c r="AG164" s="8"/>
      <c r="AH164" s="8"/>
      <c r="AI164" s="8"/>
      <c r="AJ164" s="8"/>
      <c r="AK164" s="8"/>
      <c r="AM164" s="8"/>
      <c r="AN164" s="8"/>
      <c r="AO164" s="8"/>
      <c r="AP164" s="8"/>
      <c r="AQ164" s="8"/>
      <c r="AR164" s="8"/>
      <c r="AT164" s="8"/>
      <c r="AU164" s="8"/>
      <c r="AV164" s="8"/>
      <c r="AW164" s="8"/>
      <c r="AX164" s="8"/>
      <c r="AY164" s="8"/>
      <c r="BA164" s="8"/>
      <c r="BB164" s="8"/>
      <c r="BC164" s="8"/>
      <c r="BD164" s="8"/>
      <c r="BE164" s="8"/>
      <c r="BF164" s="8"/>
    </row>
    <row r="165" spans="1:59" s="8" customFormat="1" x14ac:dyDescent="0.35">
      <c r="A165" s="8" t="s">
        <v>12</v>
      </c>
      <c r="B165" s="8" t="s">
        <v>11</v>
      </c>
      <c r="D165" s="8" t="s">
        <v>39</v>
      </c>
      <c r="I165" s="2" t="s">
        <v>15</v>
      </c>
      <c r="J165" s="2" t="s">
        <v>26</v>
      </c>
      <c r="K165" s="8" t="s">
        <v>30</v>
      </c>
      <c r="P165" s="2" t="s">
        <v>15</v>
      </c>
      <c r="Q165" s="2" t="s">
        <v>26</v>
      </c>
      <c r="R165" s="8" t="s">
        <v>29</v>
      </c>
      <c r="W165" s="2" t="s">
        <v>15</v>
      </c>
      <c r="X165" s="2" t="s">
        <v>26</v>
      </c>
      <c r="Y165" s="8" t="s">
        <v>31</v>
      </c>
      <c r="AD165" s="2" t="s">
        <v>15</v>
      </c>
      <c r="AE165" s="2" t="s">
        <v>26</v>
      </c>
      <c r="AF165" s="28" t="s">
        <v>32</v>
      </c>
      <c r="AK165" s="2" t="s">
        <v>15</v>
      </c>
      <c r="AL165" s="2" t="s">
        <v>26</v>
      </c>
      <c r="AM165" s="20" t="s">
        <v>33</v>
      </c>
      <c r="AR165" s="2" t="s">
        <v>15</v>
      </c>
      <c r="AS165" s="2" t="s">
        <v>26</v>
      </c>
      <c r="AT165" s="20" t="s">
        <v>34</v>
      </c>
      <c r="AY165" s="2" t="s">
        <v>15</v>
      </c>
      <c r="AZ165" s="2" t="s">
        <v>26</v>
      </c>
      <c r="BA165" s="20" t="s">
        <v>35</v>
      </c>
      <c r="BF165" s="2" t="s">
        <v>15</v>
      </c>
      <c r="BG165" s="2" t="s">
        <v>26</v>
      </c>
    </row>
    <row r="166" spans="1:59" s="8" customFormat="1" x14ac:dyDescent="0.35">
      <c r="A166" s="8" t="s">
        <v>13</v>
      </c>
      <c r="B166" s="8">
        <v>1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2">
        <f>AVERAGE(D166:H166)</f>
        <v>0</v>
      </c>
      <c r="J166" s="2">
        <f>STDEV(D166:H166)</f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2">
        <f>AVERAGE(K166:O166)</f>
        <v>0</v>
      </c>
      <c r="Q166" s="2">
        <f>STDEV(K166:O166)</f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2">
        <f>AVERAGE(R166:V166)</f>
        <v>0</v>
      </c>
      <c r="X166" s="2">
        <f>STDEV(R166:V166)</f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2">
        <f>AVERAGE(Y166:AC166)</f>
        <v>0</v>
      </c>
      <c r="AE166" s="2">
        <f>STDEV(Y166:AC166)</f>
        <v>0</v>
      </c>
      <c r="AF166" s="28">
        <v>0</v>
      </c>
      <c r="AG166" s="8">
        <v>0</v>
      </c>
      <c r="AH166" s="8">
        <v>0</v>
      </c>
      <c r="AI166" s="8">
        <v>0</v>
      </c>
      <c r="AJ166" s="8">
        <v>0</v>
      </c>
      <c r="AK166" s="2">
        <f>AVERAGE(AF166:AJ166)</f>
        <v>0</v>
      </c>
      <c r="AL166" s="2">
        <f>STDEV(AF166:AJ166)</f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2">
        <f>AVERAGE(AM166:AQ166)</f>
        <v>0</v>
      </c>
      <c r="AS166" s="2">
        <f>STDEV(AM166:AQ166)</f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2">
        <f>AVERAGE(AT166:AX166)</f>
        <v>0</v>
      </c>
      <c r="AZ166" s="2">
        <f>STDEV(AT166:AX166)</f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2">
        <f>AVERAGE(BA166:BE166)</f>
        <v>0</v>
      </c>
      <c r="BG166" s="2">
        <f>STDEV(BA166:BE166)</f>
        <v>0</v>
      </c>
    </row>
    <row r="167" spans="1:59" s="8" customFormat="1" x14ac:dyDescent="0.35">
      <c r="B167" s="8">
        <v>2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2">
        <f t="shared" ref="I167" si="251">AVERAGE(D167:H167)</f>
        <v>0</v>
      </c>
      <c r="J167" s="2">
        <f>STDEV(D167:H167)</f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2">
        <f t="shared" ref="P167" si="252">AVERAGE(K167:O167)</f>
        <v>0</v>
      </c>
      <c r="Q167" s="2">
        <f>STDEV(K167:O167)</f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2">
        <f t="shared" ref="W167" si="253">AVERAGE(R167:V167)</f>
        <v>0</v>
      </c>
      <c r="X167" s="2">
        <f>STDEV(R167:V167)</f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2">
        <f t="shared" ref="AD167" si="254">AVERAGE(Y167:AC167)</f>
        <v>0</v>
      </c>
      <c r="AE167" s="2">
        <f>STDEV(Y167:AC167)</f>
        <v>0</v>
      </c>
      <c r="AF167" s="28">
        <v>0</v>
      </c>
      <c r="AG167" s="8">
        <v>0</v>
      </c>
      <c r="AH167" s="8">
        <v>0</v>
      </c>
      <c r="AI167" s="8">
        <v>0</v>
      </c>
      <c r="AJ167" s="8">
        <v>0</v>
      </c>
      <c r="AK167" s="2">
        <f t="shared" ref="AK167" si="255">AVERAGE(AF167:AJ167)</f>
        <v>0</v>
      </c>
      <c r="AL167" s="2">
        <f>STDEV(AF167:AJ167)</f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2">
        <f t="shared" ref="AR167" si="256">AVERAGE(AM167:AQ167)</f>
        <v>0</v>
      </c>
      <c r="AS167" s="2">
        <f>STDEV(AM167:AQ167)</f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2">
        <f t="shared" ref="AY167" si="257">AVERAGE(AT167:AX167)</f>
        <v>0</v>
      </c>
      <c r="AZ167" s="2">
        <f>STDEV(AT167:AX167)</f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2">
        <f t="shared" ref="BF167" si="258">AVERAGE(BA167:BE167)</f>
        <v>0</v>
      </c>
      <c r="BG167" s="2">
        <f>STDEV(BA167:BE167)</f>
        <v>0</v>
      </c>
    </row>
    <row r="168" spans="1:59" s="8" customFormat="1" x14ac:dyDescent="0.35">
      <c r="B168" s="8">
        <v>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4">
        <f>AVERAGE(D168:H168)</f>
        <v>0</v>
      </c>
      <c r="J168" s="4">
        <f>STDEV(D168:H168)</f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4">
        <f>AVERAGE(K168:O168)</f>
        <v>0</v>
      </c>
      <c r="Q168" s="4">
        <f>STDEV(K168:O168)</f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4">
        <f>AVERAGE(R168:V168)</f>
        <v>0</v>
      </c>
      <c r="X168" s="4">
        <f>STDEV(R168:V168)</f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4">
        <f>AVERAGE(Y168:AC168)</f>
        <v>0</v>
      </c>
      <c r="AE168" s="4">
        <f>STDEV(Y168:AC168)</f>
        <v>0</v>
      </c>
      <c r="AF168" s="28">
        <v>0</v>
      </c>
      <c r="AG168" s="9">
        <v>0</v>
      </c>
      <c r="AH168" s="9">
        <v>0</v>
      </c>
      <c r="AI168" s="9">
        <v>0</v>
      </c>
      <c r="AJ168" s="9">
        <v>0</v>
      </c>
      <c r="AK168" s="4">
        <f>AVERAGE(AF168:AJ168)</f>
        <v>0</v>
      </c>
      <c r="AL168" s="4">
        <f>STDEV(AF168:AJ168)</f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4">
        <f>AVERAGE(AM168:AQ168)</f>
        <v>0</v>
      </c>
      <c r="AS168" s="4">
        <f>STDEV(AM168:AQ168)</f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4">
        <f>AVERAGE(AT168:AX168)</f>
        <v>0</v>
      </c>
      <c r="AZ168" s="4">
        <f>STDEV(AT168:AX168)</f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4">
        <f>AVERAGE(BA168:BE168)</f>
        <v>0</v>
      </c>
      <c r="BG168" s="4">
        <f>STDEV(BA168:BE168)</f>
        <v>0</v>
      </c>
    </row>
    <row r="169" spans="1:59" s="8" customFormat="1" x14ac:dyDescent="0.35">
      <c r="D169" s="9"/>
      <c r="E169" s="9"/>
      <c r="F169" s="9"/>
      <c r="G169" s="9"/>
      <c r="H169" s="9"/>
      <c r="I169" s="10">
        <f>AVERAGE(I166:I168)</f>
        <v>0</v>
      </c>
      <c r="J169" s="10"/>
      <c r="K169" s="9"/>
      <c r="L169" s="9"/>
      <c r="M169" s="9"/>
      <c r="N169" s="9"/>
      <c r="O169" s="9"/>
      <c r="P169" s="10">
        <f>AVERAGE(P166:P168)</f>
        <v>0</v>
      </c>
      <c r="Q169" s="10"/>
      <c r="R169" s="9"/>
      <c r="S169" s="9"/>
      <c r="T169" s="9"/>
      <c r="U169" s="9"/>
      <c r="V169" s="9"/>
      <c r="W169" s="10">
        <f>AVERAGE(W166:W168)</f>
        <v>0</v>
      </c>
      <c r="X169" s="10"/>
      <c r="Y169" s="9"/>
      <c r="Z169" s="9"/>
      <c r="AA169" s="9"/>
      <c r="AB169" s="9"/>
      <c r="AC169" s="9"/>
      <c r="AD169" s="10">
        <f>AVERAGE(AD166:AD168)</f>
        <v>0</v>
      </c>
      <c r="AE169" s="10"/>
      <c r="AF169" s="28"/>
      <c r="AG169" s="9"/>
      <c r="AH169" s="9"/>
      <c r="AI169" s="9"/>
      <c r="AJ169" s="9"/>
      <c r="AK169" s="10">
        <f>AVERAGE(AK166:AK168)</f>
        <v>0</v>
      </c>
      <c r="AL169" s="10"/>
      <c r="AM169" s="9"/>
      <c r="AN169" s="9"/>
      <c r="AO169" s="9"/>
      <c r="AP169" s="9"/>
      <c r="AQ169" s="9"/>
      <c r="AR169" s="10">
        <f>AVERAGE(AR166:AR168)</f>
        <v>0</v>
      </c>
      <c r="AS169" s="10"/>
      <c r="AT169" s="9"/>
      <c r="AU169" s="9"/>
      <c r="AV169" s="9"/>
      <c r="AW169" s="9"/>
      <c r="AX169" s="9"/>
      <c r="AY169" s="10">
        <f>AVERAGE(AY166:AY168)</f>
        <v>0</v>
      </c>
      <c r="AZ169" s="10"/>
      <c r="BA169" s="9"/>
      <c r="BB169" s="9"/>
      <c r="BC169" s="9"/>
      <c r="BD169" s="9"/>
      <c r="BE169" s="9"/>
      <c r="BF169" s="10">
        <f>AVERAGE(BF166:BF168)</f>
        <v>0</v>
      </c>
      <c r="BG169" s="10"/>
    </row>
    <row r="170" spans="1:59" s="8" customFormat="1" x14ac:dyDescent="0.35">
      <c r="D170" s="9"/>
      <c r="E170" s="9"/>
      <c r="F170" s="9"/>
      <c r="G170" s="9"/>
      <c r="H170" s="9"/>
      <c r="I170" s="10">
        <f>SUM(J166:J168)</f>
        <v>0</v>
      </c>
      <c r="J170" s="10"/>
      <c r="K170" s="9"/>
      <c r="L170" s="9"/>
      <c r="M170" s="9"/>
      <c r="N170" s="9"/>
      <c r="O170" s="9"/>
      <c r="P170" s="10">
        <f>SUM(Q166:Q168)</f>
        <v>0</v>
      </c>
      <c r="Q170" s="10"/>
      <c r="R170" s="9"/>
      <c r="S170" s="9"/>
      <c r="T170" s="9"/>
      <c r="U170" s="9"/>
      <c r="V170" s="9"/>
      <c r="W170" s="10">
        <f>SUM(X166:X168)</f>
        <v>0</v>
      </c>
      <c r="X170" s="10"/>
      <c r="Y170" s="9"/>
      <c r="Z170" s="9"/>
      <c r="AA170" s="9"/>
      <c r="AB170" s="9"/>
      <c r="AC170" s="9"/>
      <c r="AD170" s="10">
        <f>SUM(AE166:AE168)</f>
        <v>0</v>
      </c>
      <c r="AE170" s="10"/>
      <c r="AF170" s="28"/>
      <c r="AG170" s="9"/>
      <c r="AH170" s="9"/>
      <c r="AI170" s="9"/>
      <c r="AJ170" s="9"/>
      <c r="AK170" s="10">
        <f>SUM(AL166:AL168)</f>
        <v>0</v>
      </c>
      <c r="AL170" s="10"/>
      <c r="AM170" s="9"/>
      <c r="AN170" s="9"/>
      <c r="AO170" s="9"/>
      <c r="AP170" s="9"/>
      <c r="AQ170" s="9"/>
      <c r="AR170" s="10">
        <f>SUM(AS166:AS168)</f>
        <v>0</v>
      </c>
      <c r="AS170" s="10"/>
      <c r="AT170" s="9"/>
      <c r="AU170" s="9"/>
      <c r="AV170" s="9"/>
      <c r="AW170" s="9"/>
      <c r="AX170" s="9"/>
      <c r="AY170" s="10">
        <f>SUM(AZ166:AZ168)</f>
        <v>0</v>
      </c>
      <c r="AZ170" s="10"/>
      <c r="BA170" s="9"/>
      <c r="BB170" s="9"/>
      <c r="BC170" s="9"/>
      <c r="BD170" s="9"/>
      <c r="BE170" s="9"/>
      <c r="BF170" s="10">
        <f>SUM(BG166:BG168)</f>
        <v>0</v>
      </c>
      <c r="BG170" s="10"/>
    </row>
    <row r="171" spans="1:59" s="8" customFormat="1" x14ac:dyDescent="0.35">
      <c r="A171" s="8" t="s">
        <v>41</v>
      </c>
      <c r="B171" s="8">
        <v>1</v>
      </c>
      <c r="D171" s="9" t="s">
        <v>27</v>
      </c>
      <c r="E171" s="9" t="s">
        <v>27</v>
      </c>
      <c r="F171" s="9" t="s">
        <v>27</v>
      </c>
      <c r="G171" s="9" t="s">
        <v>27</v>
      </c>
      <c r="H171" s="9" t="s">
        <v>27</v>
      </c>
      <c r="I171" s="4" t="e">
        <f>AVERAGE(D171:H171)</f>
        <v>#DIV/0!</v>
      </c>
      <c r="J171" s="4" t="e">
        <f>STDEV(D171:H171)</f>
        <v>#DIV/0!</v>
      </c>
      <c r="K171" s="9" t="s">
        <v>27</v>
      </c>
      <c r="L171" s="9" t="s">
        <v>27</v>
      </c>
      <c r="M171" s="9" t="s">
        <v>27</v>
      </c>
      <c r="N171" s="9" t="s">
        <v>27</v>
      </c>
      <c r="O171" s="9" t="s">
        <v>27</v>
      </c>
      <c r="P171" s="4" t="e">
        <f>AVERAGE(K171:O171)</f>
        <v>#DIV/0!</v>
      </c>
      <c r="Q171" s="4" t="e">
        <f>STDEV(K171:O171)</f>
        <v>#DIV/0!</v>
      </c>
      <c r="R171" s="9" t="s">
        <v>27</v>
      </c>
      <c r="S171" s="9" t="s">
        <v>27</v>
      </c>
      <c r="T171" s="9" t="s">
        <v>27</v>
      </c>
      <c r="U171" s="9" t="s">
        <v>27</v>
      </c>
      <c r="V171" s="9" t="s">
        <v>27</v>
      </c>
      <c r="W171" s="4" t="e">
        <f>AVERAGE(R171:V171)</f>
        <v>#DIV/0!</v>
      </c>
      <c r="X171" s="4" t="e">
        <f>STDEV(R171:V171)</f>
        <v>#DIV/0!</v>
      </c>
      <c r="Y171" s="9" t="s">
        <v>27</v>
      </c>
      <c r="Z171" s="9" t="s">
        <v>27</v>
      </c>
      <c r="AA171" s="9" t="s">
        <v>27</v>
      </c>
      <c r="AB171" s="9" t="s">
        <v>27</v>
      </c>
      <c r="AC171" s="9" t="s">
        <v>27</v>
      </c>
      <c r="AD171" s="4" t="e">
        <f>AVERAGE(Y171:AC171)</f>
        <v>#DIV/0!</v>
      </c>
      <c r="AE171" s="4" t="e">
        <f>STDEV(Y171:AC171)</f>
        <v>#DIV/0!</v>
      </c>
      <c r="AF171" s="8">
        <v>227</v>
      </c>
      <c r="AG171" s="8">
        <v>184</v>
      </c>
      <c r="AH171" s="8">
        <v>221</v>
      </c>
      <c r="AI171" s="8">
        <v>212</v>
      </c>
      <c r="AJ171" s="8">
        <v>196</v>
      </c>
      <c r="AK171" s="4">
        <f>AVERAGE(AF171:AJ171)</f>
        <v>208</v>
      </c>
      <c r="AL171" s="4">
        <f>STDEV(AF171:AJ171)</f>
        <v>17.790446874657196</v>
      </c>
      <c r="AM171" s="8">
        <v>37</v>
      </c>
      <c r="AN171" s="8">
        <v>43</v>
      </c>
      <c r="AO171" s="8">
        <v>33</v>
      </c>
      <c r="AP171" s="8">
        <v>35</v>
      </c>
      <c r="AQ171" s="8">
        <v>34</v>
      </c>
      <c r="AR171" s="4">
        <f>AVERAGE(AM171:AQ171)</f>
        <v>36.4</v>
      </c>
      <c r="AS171" s="4">
        <f>STDEV(AM171:AQ171)</f>
        <v>3.9749213828703578</v>
      </c>
      <c r="AT171" s="8">
        <v>5</v>
      </c>
      <c r="AU171" s="8">
        <v>1</v>
      </c>
      <c r="AV171" s="8">
        <v>2</v>
      </c>
      <c r="AW171" s="8">
        <v>1</v>
      </c>
      <c r="AX171" s="8">
        <v>3</v>
      </c>
      <c r="AY171" s="4">
        <f>AVERAGE(AT171:AX171)</f>
        <v>2.4</v>
      </c>
      <c r="AZ171" s="4">
        <f>STDEV(AT171:AX171)</f>
        <v>1.6733200530681511</v>
      </c>
      <c r="BA171" s="8">
        <v>0</v>
      </c>
      <c r="BB171" s="8">
        <v>1</v>
      </c>
      <c r="BC171" s="8">
        <v>1</v>
      </c>
      <c r="BD171" s="8">
        <v>0</v>
      </c>
      <c r="BE171" s="8">
        <v>0</v>
      </c>
      <c r="BF171" s="4">
        <f>AVERAGE(BA171:BE171)</f>
        <v>0.4</v>
      </c>
      <c r="BG171" s="4">
        <f>STDEV(BA171:BE171)</f>
        <v>0.54772255750516607</v>
      </c>
    </row>
    <row r="172" spans="1:59" s="8" customFormat="1" x14ac:dyDescent="0.35">
      <c r="A172" s="8" t="s">
        <v>48</v>
      </c>
      <c r="B172" s="8">
        <v>2</v>
      </c>
      <c r="D172" s="9" t="s">
        <v>27</v>
      </c>
      <c r="E172" s="9" t="s">
        <v>27</v>
      </c>
      <c r="F172" s="9" t="s">
        <v>27</v>
      </c>
      <c r="G172" s="9" t="s">
        <v>27</v>
      </c>
      <c r="H172" s="9" t="s">
        <v>27</v>
      </c>
      <c r="I172" s="4" t="e">
        <f t="shared" ref="I172" si="259">AVERAGE(D172:H172)</f>
        <v>#DIV/0!</v>
      </c>
      <c r="J172" s="4" t="e">
        <f>STDEV(D172:H172)</f>
        <v>#DIV/0!</v>
      </c>
      <c r="K172" s="9" t="s">
        <v>27</v>
      </c>
      <c r="L172" s="9" t="s">
        <v>27</v>
      </c>
      <c r="M172" s="9" t="s">
        <v>27</v>
      </c>
      <c r="N172" s="9" t="s">
        <v>27</v>
      </c>
      <c r="O172" s="9" t="s">
        <v>27</v>
      </c>
      <c r="P172" s="4" t="e">
        <f t="shared" ref="P172" si="260">AVERAGE(K172:O172)</f>
        <v>#DIV/0!</v>
      </c>
      <c r="Q172" s="4" t="e">
        <f>STDEV(K172:O172)</f>
        <v>#DIV/0!</v>
      </c>
      <c r="R172" s="9" t="s">
        <v>27</v>
      </c>
      <c r="S172" s="9" t="s">
        <v>27</v>
      </c>
      <c r="T172" s="9" t="s">
        <v>27</v>
      </c>
      <c r="U172" s="9" t="s">
        <v>27</v>
      </c>
      <c r="V172" s="9" t="s">
        <v>27</v>
      </c>
      <c r="W172" s="4" t="e">
        <f t="shared" ref="W172" si="261">AVERAGE(R172:V172)</f>
        <v>#DIV/0!</v>
      </c>
      <c r="X172" s="4" t="e">
        <f>STDEV(R172:V172)</f>
        <v>#DIV/0!</v>
      </c>
      <c r="Y172" s="9" t="s">
        <v>27</v>
      </c>
      <c r="Z172" s="9" t="s">
        <v>27</v>
      </c>
      <c r="AA172" s="9" t="s">
        <v>27</v>
      </c>
      <c r="AB172" s="9" t="s">
        <v>27</v>
      </c>
      <c r="AC172" s="9" t="s">
        <v>27</v>
      </c>
      <c r="AD172" s="4" t="e">
        <f t="shared" ref="AD172" si="262">AVERAGE(Y172:AC172)</f>
        <v>#DIV/0!</v>
      </c>
      <c r="AE172" s="4" t="e">
        <f>STDEV(Y172:AC172)</f>
        <v>#DIV/0!</v>
      </c>
      <c r="AF172" s="8">
        <v>224</v>
      </c>
      <c r="AG172" s="8">
        <v>205</v>
      </c>
      <c r="AH172" s="8">
        <v>203</v>
      </c>
      <c r="AI172" s="8">
        <v>203</v>
      </c>
      <c r="AJ172" s="8">
        <v>207</v>
      </c>
      <c r="AK172" s="4">
        <f t="shared" ref="AK172" si="263">AVERAGE(AF172:AJ172)</f>
        <v>208.4</v>
      </c>
      <c r="AL172" s="4">
        <f>STDEV(AF172:AJ172)</f>
        <v>8.8769364084688593</v>
      </c>
      <c r="AM172" s="8">
        <v>46</v>
      </c>
      <c r="AN172" s="8">
        <v>39</v>
      </c>
      <c r="AO172" s="8">
        <v>30</v>
      </c>
      <c r="AP172" s="8">
        <v>30</v>
      </c>
      <c r="AQ172" s="8">
        <v>42</v>
      </c>
      <c r="AR172" s="4">
        <f t="shared" ref="AR172" si="264">AVERAGE(AM172:AQ172)</f>
        <v>37.4</v>
      </c>
      <c r="AS172" s="4">
        <f>STDEV(AM172:AQ172)</f>
        <v>7.1972216861786293</v>
      </c>
      <c r="AT172" s="8">
        <v>7</v>
      </c>
      <c r="AU172" s="8">
        <v>6</v>
      </c>
      <c r="AV172" s="8">
        <v>5</v>
      </c>
      <c r="AW172" s="8">
        <v>2</v>
      </c>
      <c r="AX172" s="8">
        <v>4</v>
      </c>
      <c r="AY172" s="4">
        <f t="shared" ref="AY172" si="265">AVERAGE(AT172:AX172)</f>
        <v>4.8</v>
      </c>
      <c r="AZ172" s="4">
        <f>STDEV(AT172:AX172)</f>
        <v>1.9235384061671343</v>
      </c>
      <c r="BA172" s="8">
        <v>2</v>
      </c>
      <c r="BB172" s="8">
        <v>0</v>
      </c>
      <c r="BC172" s="8">
        <v>0</v>
      </c>
      <c r="BD172" s="8">
        <v>0</v>
      </c>
      <c r="BE172" s="8">
        <v>0</v>
      </c>
      <c r="BF172" s="4">
        <f t="shared" ref="BF172" si="266">AVERAGE(BA172:BE172)</f>
        <v>0.4</v>
      </c>
      <c r="BG172" s="4">
        <f>STDEV(BA172:BE172)</f>
        <v>0.89442719099991586</v>
      </c>
    </row>
    <row r="173" spans="1:59" s="8" customFormat="1" x14ac:dyDescent="0.35">
      <c r="B173" s="8">
        <v>3</v>
      </c>
      <c r="D173" s="9" t="s">
        <v>27</v>
      </c>
      <c r="E173" s="9" t="s">
        <v>27</v>
      </c>
      <c r="F173" s="9" t="s">
        <v>27</v>
      </c>
      <c r="G173" s="9" t="s">
        <v>27</v>
      </c>
      <c r="H173" s="9" t="s">
        <v>27</v>
      </c>
      <c r="I173" s="4" t="e">
        <f>AVERAGE(D173:H173)</f>
        <v>#DIV/0!</v>
      </c>
      <c r="J173" s="4" t="e">
        <f>STDEV(D173:H173)</f>
        <v>#DIV/0!</v>
      </c>
      <c r="K173" s="9" t="s">
        <v>27</v>
      </c>
      <c r="L173" s="9" t="s">
        <v>27</v>
      </c>
      <c r="M173" s="9" t="s">
        <v>27</v>
      </c>
      <c r="N173" s="9" t="s">
        <v>27</v>
      </c>
      <c r="O173" s="9" t="s">
        <v>27</v>
      </c>
      <c r="P173" s="4" t="e">
        <f>AVERAGE(K173:O173)</f>
        <v>#DIV/0!</v>
      </c>
      <c r="Q173" s="4" t="e">
        <f>STDEV(K173:O173)</f>
        <v>#DIV/0!</v>
      </c>
      <c r="R173" s="9" t="s">
        <v>27</v>
      </c>
      <c r="S173" s="9" t="s">
        <v>27</v>
      </c>
      <c r="T173" s="9" t="s">
        <v>27</v>
      </c>
      <c r="U173" s="9" t="s">
        <v>27</v>
      </c>
      <c r="V173" s="9" t="s">
        <v>27</v>
      </c>
      <c r="W173" s="4" t="e">
        <f>AVERAGE(R173:V173)</f>
        <v>#DIV/0!</v>
      </c>
      <c r="X173" s="4" t="e">
        <f>STDEV(R173:V173)</f>
        <v>#DIV/0!</v>
      </c>
      <c r="Y173" s="9" t="s">
        <v>27</v>
      </c>
      <c r="Z173" s="9" t="s">
        <v>27</v>
      </c>
      <c r="AA173" s="9" t="s">
        <v>27</v>
      </c>
      <c r="AB173" s="9" t="s">
        <v>27</v>
      </c>
      <c r="AC173" s="9" t="s">
        <v>27</v>
      </c>
      <c r="AD173" s="4" t="e">
        <f>AVERAGE(Y173:AC173)</f>
        <v>#DIV/0!</v>
      </c>
      <c r="AE173" s="4" t="e">
        <f>STDEV(Y173:AC173)</f>
        <v>#DIV/0!</v>
      </c>
      <c r="AF173" s="9" t="s">
        <v>27</v>
      </c>
      <c r="AG173" s="9" t="s">
        <v>27</v>
      </c>
      <c r="AH173" s="9" t="s">
        <v>27</v>
      </c>
      <c r="AI173" s="9" t="s">
        <v>27</v>
      </c>
      <c r="AJ173" s="9" t="s">
        <v>27</v>
      </c>
      <c r="AK173" s="4" t="e">
        <f>AVERAGE(AF173:AJ173)</f>
        <v>#DIV/0!</v>
      </c>
      <c r="AL173" s="4" t="e">
        <f>STDEV(AF173:AJ173)</f>
        <v>#DIV/0!</v>
      </c>
      <c r="AM173" s="9">
        <v>37</v>
      </c>
      <c r="AN173" s="9">
        <v>36</v>
      </c>
      <c r="AO173" s="9">
        <v>28</v>
      </c>
      <c r="AP173" s="9">
        <v>48</v>
      </c>
      <c r="AQ173" s="9">
        <v>32</v>
      </c>
      <c r="AR173" s="4">
        <f>AVERAGE(AM173:AQ173)</f>
        <v>36.200000000000003</v>
      </c>
      <c r="AS173" s="4">
        <f>STDEV(AM173:AQ173)</f>
        <v>7.4966659255965276</v>
      </c>
      <c r="AT173" s="9">
        <v>5</v>
      </c>
      <c r="AU173" s="9">
        <v>5</v>
      </c>
      <c r="AV173" s="9">
        <v>2</v>
      </c>
      <c r="AW173" s="9">
        <v>6</v>
      </c>
      <c r="AX173" s="9">
        <v>6</v>
      </c>
      <c r="AY173" s="4">
        <f>AVERAGE(AT173:AX173)</f>
        <v>4.8</v>
      </c>
      <c r="AZ173" s="4">
        <f>STDEV(AT173:AX173)</f>
        <v>1.6431676725154982</v>
      </c>
      <c r="BA173" s="9">
        <v>0</v>
      </c>
      <c r="BB173" s="9">
        <v>0</v>
      </c>
      <c r="BC173" s="9">
        <v>1</v>
      </c>
      <c r="BD173" s="9">
        <v>1</v>
      </c>
      <c r="BE173" s="9">
        <v>0</v>
      </c>
      <c r="BF173" s="4">
        <f>AVERAGE(BA173:BE173)</f>
        <v>0.4</v>
      </c>
      <c r="BG173" s="4">
        <f>STDEV(BA173:BE173)</f>
        <v>0.54772255750516607</v>
      </c>
    </row>
    <row r="174" spans="1:59" s="8" customFormat="1" x14ac:dyDescent="0.35">
      <c r="A174" s="5" t="s">
        <v>16</v>
      </c>
      <c r="B174" s="22"/>
      <c r="D174" s="9"/>
      <c r="E174" s="9"/>
      <c r="F174" s="9"/>
      <c r="G174" s="9"/>
      <c r="H174" s="9"/>
      <c r="I174" s="10" t="e">
        <f>AVERAGE(I171:I173)</f>
        <v>#DIV/0!</v>
      </c>
      <c r="J174" s="10"/>
      <c r="K174" s="9"/>
      <c r="L174" s="9"/>
      <c r="M174" s="9"/>
      <c r="N174" s="9"/>
      <c r="O174" s="9"/>
      <c r="P174" s="10" t="e">
        <f>AVERAGE(P171:P173)</f>
        <v>#DIV/0!</v>
      </c>
      <c r="Q174" s="10"/>
      <c r="R174" s="9"/>
      <c r="S174" s="9"/>
      <c r="T174" s="9"/>
      <c r="U174" s="9"/>
      <c r="V174" s="9"/>
      <c r="W174" s="10" t="e">
        <f>AVERAGE(W171:W173)</f>
        <v>#DIV/0!</v>
      </c>
      <c r="X174" s="10"/>
      <c r="Y174" s="9"/>
      <c r="Z174" s="9"/>
      <c r="AA174" s="9"/>
      <c r="AB174" s="9"/>
      <c r="AC174" s="9"/>
      <c r="AD174" s="10" t="e">
        <f>AVERAGE(AD171:AD173)</f>
        <v>#DIV/0!</v>
      </c>
      <c r="AE174" s="10"/>
      <c r="AF174" s="9"/>
      <c r="AG174" s="9"/>
      <c r="AH174" s="9"/>
      <c r="AI174" s="9"/>
      <c r="AJ174" s="9"/>
      <c r="AK174" s="10" t="e">
        <f>AVERAGE(AK171:AK173)</f>
        <v>#DIV/0!</v>
      </c>
      <c r="AL174" s="10"/>
      <c r="AM174" s="9"/>
      <c r="AN174" s="9"/>
      <c r="AO174" s="9"/>
      <c r="AP174" s="9"/>
      <c r="AQ174" s="9"/>
      <c r="AR174" s="10">
        <f>AVERAGE(AR171:AR173)</f>
        <v>36.666666666666664</v>
      </c>
      <c r="AS174" s="10"/>
      <c r="AT174" s="9"/>
      <c r="AU174" s="9"/>
      <c r="AV174" s="9"/>
      <c r="AW174" s="9"/>
      <c r="AX174" s="9"/>
      <c r="AY174" s="10">
        <f>AVERAGE(AY171:AY173)</f>
        <v>4</v>
      </c>
      <c r="AZ174" s="10"/>
      <c r="BA174" s="9"/>
      <c r="BB174" s="9"/>
      <c r="BC174" s="9"/>
      <c r="BD174" s="9"/>
      <c r="BE174" s="9"/>
      <c r="BF174" s="10">
        <f>AVERAGE(BF171:BF173)</f>
        <v>0.40000000000000008</v>
      </c>
      <c r="BG174" s="10"/>
    </row>
    <row r="175" spans="1:59" x14ac:dyDescent="0.35">
      <c r="A175" s="5" t="s">
        <v>17</v>
      </c>
      <c r="B175" s="22"/>
      <c r="C175" s="8"/>
      <c r="D175" s="9"/>
      <c r="E175" s="9"/>
      <c r="F175" s="9"/>
      <c r="G175" s="9"/>
      <c r="H175" s="9"/>
      <c r="I175" s="10" t="e">
        <f>SUM(J171:J173)</f>
        <v>#DIV/0!</v>
      </c>
      <c r="J175" s="10"/>
      <c r="K175" s="9"/>
      <c r="L175" s="9"/>
      <c r="M175" s="9"/>
      <c r="N175" s="9"/>
      <c r="O175" s="9"/>
      <c r="P175" s="10" t="e">
        <f>SUM(Q171:Q173)</f>
        <v>#DIV/0!</v>
      </c>
      <c r="Q175" s="10"/>
      <c r="R175" s="9"/>
      <c r="S175" s="9"/>
      <c r="T175" s="9"/>
      <c r="U175" s="9"/>
      <c r="V175" s="9"/>
      <c r="W175" s="10" t="e">
        <f>SUM(X171:X173)</f>
        <v>#DIV/0!</v>
      </c>
      <c r="X175" s="10"/>
      <c r="Y175" s="9"/>
      <c r="Z175" s="9"/>
      <c r="AA175" s="9"/>
      <c r="AB175" s="9"/>
      <c r="AC175" s="9"/>
      <c r="AD175" s="10" t="e">
        <f>SUM(AE171:AE173)</f>
        <v>#DIV/0!</v>
      </c>
      <c r="AE175" s="10"/>
      <c r="AF175" s="9"/>
      <c r="AG175" s="9"/>
      <c r="AH175" s="9"/>
      <c r="AI175" s="9"/>
      <c r="AJ175" s="9"/>
      <c r="AK175" s="10" t="e">
        <f>SUM(AL171:AL173)</f>
        <v>#DIV/0!</v>
      </c>
      <c r="AL175" s="10"/>
      <c r="AM175" s="9"/>
      <c r="AN175" s="9"/>
      <c r="AO175" s="9"/>
      <c r="AP175" s="9"/>
      <c r="AQ175" s="9"/>
      <c r="AR175" s="10">
        <f>SUM(AS171:AS173)</f>
        <v>18.668808994645516</v>
      </c>
      <c r="AS175" s="10"/>
      <c r="AT175" s="9"/>
      <c r="AU175" s="9"/>
      <c r="AV175" s="9"/>
      <c r="AW175" s="9"/>
      <c r="AX175" s="9"/>
      <c r="AY175" s="10">
        <f>SUM(AZ171:AZ173)</f>
        <v>5.2400261317507839</v>
      </c>
      <c r="AZ175" s="10"/>
      <c r="BA175" s="9"/>
      <c r="BB175" s="9"/>
      <c r="BC175" s="9"/>
      <c r="BD175" s="9"/>
      <c r="BE175" s="9"/>
      <c r="BF175" s="10">
        <f>SUM(BG171:BG173)</f>
        <v>1.9898723060102481</v>
      </c>
      <c r="BG175" s="10"/>
    </row>
    <row r="176" spans="1:59" x14ac:dyDescent="0.35">
      <c r="A176" s="8" t="s">
        <v>48</v>
      </c>
      <c r="B176" s="22">
        <v>1</v>
      </c>
      <c r="C176" s="8"/>
      <c r="D176" s="8">
        <v>34</v>
      </c>
      <c r="E176" s="8">
        <v>34</v>
      </c>
      <c r="F176" s="8">
        <v>44</v>
      </c>
      <c r="G176" s="8">
        <v>41</v>
      </c>
      <c r="H176" s="8">
        <v>32</v>
      </c>
      <c r="I176" s="2">
        <f>AVERAGE(D176:H176)</f>
        <v>37</v>
      </c>
      <c r="J176" s="2">
        <f>STDEV(D176:H176)</f>
        <v>5.196152422706632</v>
      </c>
      <c r="K176" s="8">
        <v>2</v>
      </c>
      <c r="L176" s="8">
        <v>5</v>
      </c>
      <c r="M176" s="8">
        <v>6</v>
      </c>
      <c r="N176" s="8">
        <v>4</v>
      </c>
      <c r="O176" s="8">
        <v>3</v>
      </c>
      <c r="P176" s="2">
        <f>AVERAGE(K176:O176)</f>
        <v>4</v>
      </c>
      <c r="Q176" s="2">
        <f>STDEV(K176:O176)</f>
        <v>1.5811388300841898</v>
      </c>
      <c r="R176" s="8">
        <v>0</v>
      </c>
      <c r="S176" s="8">
        <v>0</v>
      </c>
      <c r="T176" s="8">
        <v>1</v>
      </c>
      <c r="U176" s="8">
        <v>0</v>
      </c>
      <c r="V176" s="8">
        <v>1</v>
      </c>
      <c r="W176" s="2">
        <f>AVERAGE(R176:V176)</f>
        <v>0.4</v>
      </c>
      <c r="X176" s="2">
        <f>STDEV(R176:V176)</f>
        <v>0.54772255750516607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2">
        <f>AVERAGE(Y176:AC176)</f>
        <v>0</v>
      </c>
      <c r="AE176" s="2">
        <f>STDEV(Y176:AC176)</f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2">
        <f>AVERAGE(AF176:AJ176)</f>
        <v>0</v>
      </c>
      <c r="AL176" s="2">
        <f>STDEV(AF176:AJ176)</f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2">
        <f>AVERAGE(AM176:AQ176)</f>
        <v>0</v>
      </c>
      <c r="AS176" s="2">
        <f>STDEV(AM176:AQ176)</f>
        <v>0</v>
      </c>
      <c r="AT176" s="8">
        <v>0</v>
      </c>
      <c r="AU176" s="8">
        <v>0</v>
      </c>
      <c r="AV176" s="8">
        <v>0</v>
      </c>
      <c r="AW176" s="8">
        <v>0</v>
      </c>
      <c r="AX176" s="8">
        <v>0</v>
      </c>
      <c r="AY176" s="2">
        <f>AVERAGE(AT176:AX176)</f>
        <v>0</v>
      </c>
      <c r="AZ176" s="2">
        <f>STDEV(AT176:AX176)</f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2">
        <f>AVERAGE(BA176:BE176)</f>
        <v>0</v>
      </c>
      <c r="BG176" s="2">
        <f>STDEV(BA176:BE176)</f>
        <v>0</v>
      </c>
    </row>
    <row r="177" spans="1:59" x14ac:dyDescent="0.35">
      <c r="A177" s="8" t="s">
        <v>8</v>
      </c>
      <c r="B177" s="22">
        <v>2</v>
      </c>
      <c r="C177" s="8"/>
      <c r="D177" s="8" t="s">
        <v>27</v>
      </c>
      <c r="E177" s="8" t="s">
        <v>27</v>
      </c>
      <c r="F177" s="8" t="s">
        <v>27</v>
      </c>
      <c r="G177" s="8" t="s">
        <v>27</v>
      </c>
      <c r="H177" s="8" t="s">
        <v>27</v>
      </c>
      <c r="I177" s="2" t="e">
        <f t="shared" ref="I177" si="267">AVERAGE(D177:H177)</f>
        <v>#DIV/0!</v>
      </c>
      <c r="J177" s="2" t="e">
        <f>STDEV(D177:H177)</f>
        <v>#DIV/0!</v>
      </c>
      <c r="K177" s="8">
        <v>47</v>
      </c>
      <c r="L177" s="8">
        <v>44</v>
      </c>
      <c r="M177" s="8">
        <v>40</v>
      </c>
      <c r="N177" s="8">
        <v>50</v>
      </c>
      <c r="O177" s="8">
        <v>54</v>
      </c>
      <c r="P177" s="2">
        <f t="shared" ref="P177" si="268">AVERAGE(K177:O177)</f>
        <v>47</v>
      </c>
      <c r="Q177" s="2">
        <f>STDEV(K177:O177)</f>
        <v>5.3851648071345037</v>
      </c>
      <c r="R177" s="8">
        <v>7</v>
      </c>
      <c r="S177" s="8">
        <v>3</v>
      </c>
      <c r="T177" s="8">
        <v>9</v>
      </c>
      <c r="U177" s="8">
        <v>7</v>
      </c>
      <c r="V177" s="8">
        <v>8</v>
      </c>
      <c r="W177" s="2">
        <f t="shared" ref="W177" si="269">AVERAGE(R177:V177)</f>
        <v>6.8</v>
      </c>
      <c r="X177" s="2">
        <f>STDEV(R177:V177)</f>
        <v>2.2803508501982765</v>
      </c>
      <c r="Y177" s="8">
        <v>2</v>
      </c>
      <c r="Z177" s="8">
        <v>1</v>
      </c>
      <c r="AA177" s="8">
        <v>0</v>
      </c>
      <c r="AB177" s="8">
        <v>0</v>
      </c>
      <c r="AC177" s="8">
        <v>1</v>
      </c>
      <c r="AD177" s="2">
        <f t="shared" ref="AD177" si="270">AVERAGE(Y177:AC177)</f>
        <v>0.8</v>
      </c>
      <c r="AE177" s="2">
        <f>STDEV(Y177:AC177)</f>
        <v>0.83666002653407556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2">
        <f t="shared" ref="AK177" si="271">AVERAGE(AF177:AJ177)</f>
        <v>0</v>
      </c>
      <c r="AL177" s="2">
        <f>STDEV(AF177:AJ177)</f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2">
        <f t="shared" ref="AR177" si="272">AVERAGE(AM177:AQ177)</f>
        <v>0</v>
      </c>
      <c r="AS177" s="2">
        <f>STDEV(AM177:AQ177)</f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2">
        <f t="shared" ref="AY177" si="273">AVERAGE(AT177:AX177)</f>
        <v>0</v>
      </c>
      <c r="AZ177" s="2">
        <f>STDEV(AT177:AX177)</f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2">
        <f t="shared" ref="BF177" si="274">AVERAGE(BA177:BE177)</f>
        <v>0</v>
      </c>
      <c r="BG177" s="2">
        <f>STDEV(BA177:BE177)</f>
        <v>0</v>
      </c>
    </row>
    <row r="178" spans="1:59" x14ac:dyDescent="0.35">
      <c r="A178" s="8"/>
      <c r="B178" s="22">
        <v>3</v>
      </c>
      <c r="C178" s="8"/>
      <c r="D178" s="9">
        <v>114</v>
      </c>
      <c r="E178" s="9">
        <v>100</v>
      </c>
      <c r="F178" s="9">
        <v>94</v>
      </c>
      <c r="G178" s="9">
        <v>96</v>
      </c>
      <c r="H178" s="9">
        <v>92</v>
      </c>
      <c r="I178" s="4">
        <f>AVERAGE(D178:H178)</f>
        <v>99.2</v>
      </c>
      <c r="J178" s="4">
        <f>STDEV(D178:H178)</f>
        <v>8.7863530545955175</v>
      </c>
      <c r="K178" s="9">
        <v>19</v>
      </c>
      <c r="L178" s="9">
        <v>19</v>
      </c>
      <c r="M178" s="9">
        <v>19</v>
      </c>
      <c r="N178" s="9">
        <v>19</v>
      </c>
      <c r="O178" s="9">
        <v>16</v>
      </c>
      <c r="P178" s="4">
        <f>AVERAGE(K178:O178)</f>
        <v>18.399999999999999</v>
      </c>
      <c r="Q178" s="4">
        <f>STDEV(K178:O178)</f>
        <v>1.3416407864998738</v>
      </c>
      <c r="R178" s="9">
        <v>2</v>
      </c>
      <c r="S178" s="9">
        <v>4</v>
      </c>
      <c r="T178" s="9">
        <v>2</v>
      </c>
      <c r="U178" s="9">
        <v>0</v>
      </c>
      <c r="V178" s="9">
        <v>2</v>
      </c>
      <c r="W178" s="4">
        <f>AVERAGE(R178:V178)</f>
        <v>2</v>
      </c>
      <c r="X178" s="4">
        <f>STDEV(R178:V178)</f>
        <v>1.4142135623730951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4">
        <f>AVERAGE(Y178:AC178)</f>
        <v>0</v>
      </c>
      <c r="AE178" s="4">
        <f>STDEV(Y178:AC178)</f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4">
        <f>AVERAGE(AF178:AJ178)</f>
        <v>0</v>
      </c>
      <c r="AL178" s="4">
        <f>STDEV(AF178:AJ178)</f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4">
        <f>AVERAGE(AM178:AQ178)</f>
        <v>0</v>
      </c>
      <c r="AS178" s="4">
        <f>STDEV(AM178:AQ178)</f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4">
        <f>AVERAGE(AT178:AX178)</f>
        <v>0</v>
      </c>
      <c r="AZ178" s="4">
        <f>STDEV(AT178:AX178)</f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4">
        <f>AVERAGE(BA178:BE178)</f>
        <v>0</v>
      </c>
      <c r="BG178" s="4">
        <f>STDEV(BA178:BE178)</f>
        <v>0</v>
      </c>
    </row>
    <row r="179" spans="1:59" x14ac:dyDescent="0.35">
      <c r="A179" s="5" t="s">
        <v>16</v>
      </c>
      <c r="B179" s="22"/>
      <c r="C179" s="8"/>
      <c r="D179" s="9"/>
      <c r="E179" s="9"/>
      <c r="F179" s="9"/>
      <c r="G179" s="9"/>
      <c r="H179" s="9"/>
      <c r="I179" s="10" t="e">
        <f>AVERAGE(I176:I178)</f>
        <v>#DIV/0!</v>
      </c>
      <c r="J179" s="10"/>
      <c r="K179" s="9"/>
      <c r="L179" s="9"/>
      <c r="M179" s="9"/>
      <c r="N179" s="9"/>
      <c r="O179" s="9"/>
      <c r="P179" s="10">
        <f>AVERAGE(P176:P178)</f>
        <v>23.133333333333336</v>
      </c>
      <c r="Q179" s="10"/>
      <c r="R179" s="9"/>
      <c r="S179" s="9"/>
      <c r="T179" s="9"/>
      <c r="U179" s="9"/>
      <c r="V179" s="9"/>
      <c r="W179" s="10">
        <f>AVERAGE(W176:W178)</f>
        <v>3.0666666666666664</v>
      </c>
      <c r="X179" s="10"/>
      <c r="Y179" s="9"/>
      <c r="Z179" s="9"/>
      <c r="AA179" s="9"/>
      <c r="AB179" s="9"/>
      <c r="AC179" s="9"/>
      <c r="AD179" s="10">
        <f>AVERAGE(AD176:AD178)</f>
        <v>0.26666666666666666</v>
      </c>
      <c r="AE179" s="10"/>
      <c r="AF179" s="9"/>
      <c r="AG179" s="9"/>
      <c r="AH179" s="9"/>
      <c r="AI179" s="9"/>
      <c r="AJ179" s="9"/>
      <c r="AK179" s="10">
        <f>AVERAGE(AK176:AK178)</f>
        <v>0</v>
      </c>
      <c r="AL179" s="10"/>
      <c r="AM179" s="9"/>
      <c r="AN179" s="9"/>
      <c r="AO179" s="9"/>
      <c r="AP179" s="9"/>
      <c r="AQ179" s="9"/>
      <c r="AR179" s="10">
        <f>AVERAGE(AR176:AR178)</f>
        <v>0</v>
      </c>
      <c r="AS179" s="10"/>
      <c r="AT179" s="9"/>
      <c r="AU179" s="9"/>
      <c r="AV179" s="9"/>
      <c r="AW179" s="9"/>
      <c r="AX179" s="9"/>
      <c r="AY179" s="10">
        <f>AVERAGE(AY176:AY178)</f>
        <v>0</v>
      </c>
      <c r="AZ179" s="10"/>
      <c r="BA179" s="9"/>
      <c r="BB179" s="9"/>
      <c r="BC179" s="9"/>
      <c r="BD179" s="9"/>
      <c r="BE179" s="9"/>
      <c r="BF179" s="10">
        <f>AVERAGE(BF176:BF178)</f>
        <v>0</v>
      </c>
      <c r="BG179" s="10"/>
    </row>
    <row r="180" spans="1:59" x14ac:dyDescent="0.35">
      <c r="A180" s="5" t="s">
        <v>17</v>
      </c>
      <c r="B180" s="22"/>
      <c r="C180" s="8"/>
      <c r="D180" s="9"/>
      <c r="E180" s="9"/>
      <c r="F180" s="9"/>
      <c r="G180" s="9"/>
      <c r="H180" s="9"/>
      <c r="I180" s="10" t="e">
        <f>SUM(J176:J178)</f>
        <v>#DIV/0!</v>
      </c>
      <c r="J180" s="10"/>
      <c r="K180" s="9"/>
      <c r="L180" s="9"/>
      <c r="M180" s="9"/>
      <c r="N180" s="9"/>
      <c r="O180" s="9"/>
      <c r="P180" s="10">
        <f>SUM(Q176:Q178)</f>
        <v>8.3079444237185669</v>
      </c>
      <c r="Q180" s="10"/>
      <c r="R180" s="9"/>
      <c r="S180" s="9"/>
      <c r="T180" s="9"/>
      <c r="U180" s="9"/>
      <c r="V180" s="9"/>
      <c r="W180" s="10">
        <f>SUM(X176:X178)</f>
        <v>4.2422869700765373</v>
      </c>
      <c r="X180" s="10"/>
      <c r="Y180" s="9"/>
      <c r="Z180" s="9"/>
      <c r="AA180" s="9"/>
      <c r="AB180" s="9"/>
      <c r="AC180" s="9"/>
      <c r="AD180" s="10">
        <f>SUM(AE176:AE178)</f>
        <v>0.83666002653407556</v>
      </c>
      <c r="AE180" s="10"/>
      <c r="AF180" s="9"/>
      <c r="AG180" s="9"/>
      <c r="AH180" s="9"/>
      <c r="AI180" s="9"/>
      <c r="AJ180" s="9"/>
      <c r="AK180" s="10">
        <f>SUM(AL176:AL178)</f>
        <v>0</v>
      </c>
      <c r="AL180" s="10"/>
      <c r="AM180" s="9"/>
      <c r="AN180" s="9"/>
      <c r="AO180" s="9"/>
      <c r="AP180" s="9"/>
      <c r="AQ180" s="9"/>
      <c r="AR180" s="10">
        <f>SUM(AS176:AS178)</f>
        <v>0</v>
      </c>
      <c r="AS180" s="10"/>
      <c r="AT180" s="9"/>
      <c r="AU180" s="9"/>
      <c r="AV180" s="9"/>
      <c r="AW180" s="9"/>
      <c r="AX180" s="9"/>
      <c r="AY180" s="10">
        <f>SUM(AZ176:AZ178)</f>
        <v>0</v>
      </c>
      <c r="AZ180" s="10"/>
      <c r="BA180" s="9"/>
      <c r="BB180" s="9"/>
      <c r="BC180" s="9"/>
      <c r="BD180" s="9"/>
      <c r="BE180" s="9"/>
      <c r="BF180" s="10">
        <f>SUM(BG176:BG178)</f>
        <v>0</v>
      </c>
      <c r="BG180" s="10"/>
    </row>
    <row r="181" spans="1:59" x14ac:dyDescent="0.35">
      <c r="A181" s="8" t="s">
        <v>49</v>
      </c>
      <c r="B181" s="22">
        <v>1</v>
      </c>
      <c r="C181" s="8"/>
      <c r="D181" s="9">
        <v>93</v>
      </c>
      <c r="E181" s="9">
        <v>97</v>
      </c>
      <c r="F181" s="9">
        <v>88</v>
      </c>
      <c r="G181" s="9">
        <v>93</v>
      </c>
      <c r="H181" s="9">
        <v>89</v>
      </c>
      <c r="I181" s="4">
        <f>AVERAGE(D181:H181)</f>
        <v>92</v>
      </c>
      <c r="J181" s="4">
        <f>STDEV(D181:H181)</f>
        <v>3.6055512754639891</v>
      </c>
      <c r="K181" s="9">
        <v>6</v>
      </c>
      <c r="L181" s="9">
        <v>12</v>
      </c>
      <c r="M181" s="9">
        <v>8</v>
      </c>
      <c r="N181" s="9">
        <v>8</v>
      </c>
      <c r="O181" s="9">
        <v>8</v>
      </c>
      <c r="P181" s="4">
        <f>AVERAGE(K181:O181)</f>
        <v>8.4</v>
      </c>
      <c r="Q181" s="4">
        <f>STDEV(K181:O181)</f>
        <v>2.1908902300206639</v>
      </c>
      <c r="R181" s="8">
        <v>0</v>
      </c>
      <c r="S181" s="8">
        <v>1</v>
      </c>
      <c r="T181" s="8">
        <v>0</v>
      </c>
      <c r="U181" s="8">
        <v>3</v>
      </c>
      <c r="V181" s="8">
        <v>1</v>
      </c>
      <c r="W181" s="4">
        <f>AVERAGE(R181:V181)</f>
        <v>1</v>
      </c>
      <c r="X181" s="4">
        <f>STDEV(R181:V181)</f>
        <v>1.2247448713915889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4">
        <f>AVERAGE(Y181:AC181)</f>
        <v>0</v>
      </c>
      <c r="AE181" s="4">
        <f>STDEV(Y181:AC181)</f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4">
        <f>AVERAGE(AF181:AJ181)</f>
        <v>0</v>
      </c>
      <c r="AL181" s="4">
        <f>STDEV(AF181:AJ181)</f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4">
        <f>AVERAGE(AM181:AQ181)</f>
        <v>0</v>
      </c>
      <c r="AS181" s="4">
        <f>STDEV(AM181:AQ181)</f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4">
        <f>AVERAGE(AT181:AX181)</f>
        <v>0</v>
      </c>
      <c r="AZ181" s="4">
        <f>STDEV(AT181:AX181)</f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4">
        <f>AVERAGE(BA181:BE181)</f>
        <v>0</v>
      </c>
      <c r="BG181" s="4">
        <f>STDEV(BA181:BE181)</f>
        <v>0</v>
      </c>
    </row>
    <row r="182" spans="1:59" x14ac:dyDescent="0.35">
      <c r="A182" s="8" t="s">
        <v>8</v>
      </c>
      <c r="B182" s="22">
        <v>2</v>
      </c>
      <c r="C182" s="8"/>
      <c r="D182" s="9" t="s">
        <v>27</v>
      </c>
      <c r="E182" s="9" t="s">
        <v>27</v>
      </c>
      <c r="F182" s="9" t="s">
        <v>27</v>
      </c>
      <c r="G182" s="9" t="s">
        <v>27</v>
      </c>
      <c r="H182" s="9" t="s">
        <v>27</v>
      </c>
      <c r="I182" s="4" t="e">
        <f t="shared" ref="I182" si="275">AVERAGE(D182:H182)</f>
        <v>#DIV/0!</v>
      </c>
      <c r="J182" s="4" t="e">
        <f>STDEV(D182:H182)</f>
        <v>#DIV/0!</v>
      </c>
      <c r="K182" s="9">
        <v>87</v>
      </c>
      <c r="L182" s="9">
        <v>78</v>
      </c>
      <c r="M182" s="9">
        <v>60</v>
      </c>
      <c r="N182" s="9">
        <v>73</v>
      </c>
      <c r="O182" s="9">
        <v>69</v>
      </c>
      <c r="P182" s="4">
        <f t="shared" ref="P182" si="276">AVERAGE(K182:O182)</f>
        <v>73.400000000000006</v>
      </c>
      <c r="Q182" s="4">
        <f>STDEV(K182:O182)</f>
        <v>10.064790112068914</v>
      </c>
      <c r="R182" s="8">
        <v>11</v>
      </c>
      <c r="S182" s="8">
        <v>10</v>
      </c>
      <c r="T182" s="8">
        <v>8</v>
      </c>
      <c r="U182" s="8">
        <v>17</v>
      </c>
      <c r="V182" s="8">
        <v>10</v>
      </c>
      <c r="W182" s="4">
        <f t="shared" ref="W182" si="277">AVERAGE(R182:V182)</f>
        <v>11.2</v>
      </c>
      <c r="X182" s="4">
        <f>STDEV(R182:V182)</f>
        <v>3.4205262752974122</v>
      </c>
      <c r="Y182" s="8">
        <v>1</v>
      </c>
      <c r="Z182" s="8">
        <v>0</v>
      </c>
      <c r="AA182" s="8">
        <v>1</v>
      </c>
      <c r="AB182" s="8">
        <v>0</v>
      </c>
      <c r="AC182" s="8">
        <v>0</v>
      </c>
      <c r="AD182" s="4">
        <f t="shared" ref="AD182" si="278">AVERAGE(Y182:AC182)</f>
        <v>0.4</v>
      </c>
      <c r="AE182" s="4">
        <f>STDEV(Y182:AC182)</f>
        <v>0.54772255750516607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4">
        <f t="shared" ref="AK182" si="279">AVERAGE(AF182:AJ182)</f>
        <v>0</v>
      </c>
      <c r="AL182" s="4">
        <f>STDEV(AF182:AJ182)</f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4">
        <f t="shared" ref="AR182" si="280">AVERAGE(AM182:AQ182)</f>
        <v>0</v>
      </c>
      <c r="AS182" s="4">
        <f>STDEV(AM182:AQ182)</f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4">
        <f t="shared" ref="AY182" si="281">AVERAGE(AT182:AX182)</f>
        <v>0</v>
      </c>
      <c r="AZ182" s="4">
        <f>STDEV(AT182:AX182)</f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4">
        <f t="shared" ref="BF182" si="282">AVERAGE(BA182:BE182)</f>
        <v>0</v>
      </c>
      <c r="BG182" s="4">
        <f>STDEV(BA182:BE182)</f>
        <v>0</v>
      </c>
    </row>
    <row r="183" spans="1:59" x14ac:dyDescent="0.35">
      <c r="A183" s="8"/>
      <c r="B183" s="22">
        <v>3</v>
      </c>
      <c r="C183" s="8"/>
      <c r="D183" s="9" t="s">
        <v>27</v>
      </c>
      <c r="E183" s="9" t="s">
        <v>27</v>
      </c>
      <c r="F183" s="9" t="s">
        <v>27</v>
      </c>
      <c r="G183" s="9" t="s">
        <v>27</v>
      </c>
      <c r="H183" s="9" t="s">
        <v>27</v>
      </c>
      <c r="I183" s="4" t="e">
        <f>AVERAGE(D183:H183)</f>
        <v>#DIV/0!</v>
      </c>
      <c r="J183" s="4" t="e">
        <f>STDEV(D183:H183)</f>
        <v>#DIV/0!</v>
      </c>
      <c r="K183" s="9">
        <v>64</v>
      </c>
      <c r="L183" s="9">
        <v>53</v>
      </c>
      <c r="M183" s="9">
        <v>52</v>
      </c>
      <c r="N183" s="9">
        <v>57</v>
      </c>
      <c r="O183" s="9">
        <v>37</v>
      </c>
      <c r="P183" s="4">
        <f>AVERAGE(K183:O183)</f>
        <v>52.6</v>
      </c>
      <c r="Q183" s="4">
        <f>STDEV(K183:O183)</f>
        <v>9.9146356463563592</v>
      </c>
      <c r="R183" s="9">
        <v>6</v>
      </c>
      <c r="S183" s="9">
        <v>7</v>
      </c>
      <c r="T183" s="9">
        <v>5</v>
      </c>
      <c r="U183" s="9">
        <v>4</v>
      </c>
      <c r="V183" s="9">
        <v>4</v>
      </c>
      <c r="W183" s="4">
        <f>AVERAGE(R183:V183)</f>
        <v>5.2</v>
      </c>
      <c r="X183" s="4">
        <f>STDEV(R183:V183)</f>
        <v>1.3038404810405309</v>
      </c>
      <c r="Y183" s="9">
        <v>0</v>
      </c>
      <c r="Z183" s="9">
        <v>1</v>
      </c>
      <c r="AA183" s="9">
        <v>1</v>
      </c>
      <c r="AB183" s="9">
        <v>0</v>
      </c>
      <c r="AC183" s="9">
        <v>0</v>
      </c>
      <c r="AD183" s="4">
        <f>AVERAGE(Y183:AC183)</f>
        <v>0.4</v>
      </c>
      <c r="AE183" s="4">
        <f>STDEV(Y183:AC183)</f>
        <v>0.54772255750516607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4">
        <f>AVERAGE(AF183:AJ183)</f>
        <v>0</v>
      </c>
      <c r="AL183" s="4">
        <f>STDEV(AF183:AJ183)</f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4">
        <f>AVERAGE(AM183:AQ183)</f>
        <v>0</v>
      </c>
      <c r="AS183" s="4">
        <f>STDEV(AM183:AQ183)</f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4">
        <f>AVERAGE(AT183:AX183)</f>
        <v>0</v>
      </c>
      <c r="AZ183" s="4">
        <f>STDEV(AT183:AX183)</f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4">
        <f>AVERAGE(BA183:BE183)</f>
        <v>0</v>
      </c>
      <c r="BG183" s="4">
        <f>STDEV(BA183:BE183)</f>
        <v>0</v>
      </c>
    </row>
    <row r="184" spans="1:59" x14ac:dyDescent="0.35">
      <c r="A184" s="5" t="s">
        <v>16</v>
      </c>
      <c r="B184" s="22"/>
      <c r="C184" s="8"/>
      <c r="D184" s="9"/>
      <c r="E184" s="9"/>
      <c r="F184" s="9"/>
      <c r="G184" s="9"/>
      <c r="H184" s="9"/>
      <c r="I184" s="10" t="e">
        <f>AVERAGE(I181:I183)</f>
        <v>#DIV/0!</v>
      </c>
      <c r="J184" s="10"/>
      <c r="K184" s="9"/>
      <c r="L184" s="9"/>
      <c r="M184" s="9"/>
      <c r="N184" s="9"/>
      <c r="O184" s="9"/>
      <c r="P184" s="10">
        <f>AVERAGE(P181:P183)</f>
        <v>44.800000000000004</v>
      </c>
      <c r="Q184" s="10"/>
      <c r="R184" s="9"/>
      <c r="S184" s="9"/>
      <c r="T184" s="9"/>
      <c r="U184" s="9"/>
      <c r="V184" s="9"/>
      <c r="W184" s="10">
        <f>AVERAGE(W181:W183)</f>
        <v>5.8</v>
      </c>
      <c r="X184" s="10"/>
      <c r="Y184" s="9"/>
      <c r="Z184" s="9"/>
      <c r="AA184" s="9"/>
      <c r="AB184" s="9"/>
      <c r="AC184" s="9"/>
      <c r="AD184" s="10">
        <f>AVERAGE(AD181:AD183)</f>
        <v>0.26666666666666666</v>
      </c>
      <c r="AE184" s="10"/>
      <c r="AF184" s="9"/>
      <c r="AG184" s="9"/>
      <c r="AH184" s="9"/>
      <c r="AI184" s="9"/>
      <c r="AJ184" s="9"/>
      <c r="AK184" s="10">
        <f>AVERAGE(AK181:AK183)</f>
        <v>0</v>
      </c>
      <c r="AL184" s="10"/>
      <c r="AM184" s="9"/>
      <c r="AN184" s="9"/>
      <c r="AO184" s="9"/>
      <c r="AP184" s="9"/>
      <c r="AQ184" s="9"/>
      <c r="AR184" s="10">
        <f>AVERAGE(AR181:AR183)</f>
        <v>0</v>
      </c>
      <c r="AS184" s="10"/>
      <c r="AT184" s="9"/>
      <c r="AU184" s="9"/>
      <c r="AV184" s="9"/>
      <c r="AW184" s="9"/>
      <c r="AX184" s="9"/>
      <c r="AY184" s="10">
        <f>AVERAGE(AY181:AY183)</f>
        <v>0</v>
      </c>
      <c r="AZ184" s="10"/>
      <c r="BA184" s="9"/>
      <c r="BB184" s="9"/>
      <c r="BC184" s="9"/>
      <c r="BD184" s="9"/>
      <c r="BE184" s="9"/>
      <c r="BF184" s="10">
        <f>AVERAGE(BF181:BF183)</f>
        <v>0</v>
      </c>
      <c r="BG184" s="10"/>
    </row>
    <row r="185" spans="1:59" x14ac:dyDescent="0.35">
      <c r="A185" s="5" t="s">
        <v>17</v>
      </c>
      <c r="B185" s="22"/>
      <c r="C185" s="8"/>
      <c r="D185" s="9"/>
      <c r="E185" s="9"/>
      <c r="F185" s="9"/>
      <c r="G185" s="9"/>
      <c r="H185" s="9"/>
      <c r="I185" s="10" t="e">
        <f>SUM(J181:J183)</f>
        <v>#DIV/0!</v>
      </c>
      <c r="J185" s="10"/>
      <c r="K185" s="9"/>
      <c r="L185" s="9"/>
      <c r="M185" s="9"/>
      <c r="N185" s="9"/>
      <c r="O185" s="9"/>
      <c r="P185" s="10">
        <f>SUM(Q181:Q183)</f>
        <v>22.170315988445935</v>
      </c>
      <c r="Q185" s="10"/>
      <c r="R185" s="9"/>
      <c r="S185" s="9"/>
      <c r="T185" s="9"/>
      <c r="U185" s="9"/>
      <c r="V185" s="9"/>
      <c r="W185" s="10">
        <f>SUM(X181:X183)</f>
        <v>5.9491116277295326</v>
      </c>
      <c r="X185" s="10"/>
      <c r="Y185" s="9"/>
      <c r="Z185" s="9"/>
      <c r="AA185" s="9"/>
      <c r="AB185" s="9"/>
      <c r="AC185" s="9"/>
      <c r="AD185" s="10">
        <f>SUM(AE181:AE183)</f>
        <v>1.0954451150103321</v>
      </c>
      <c r="AE185" s="10"/>
      <c r="AF185" s="9"/>
      <c r="AG185" s="9"/>
      <c r="AH185" s="9"/>
      <c r="AI185" s="9"/>
      <c r="AJ185" s="9"/>
      <c r="AK185" s="10">
        <f>SUM(AL181:AL183)</f>
        <v>0</v>
      </c>
      <c r="AL185" s="10"/>
      <c r="AM185" s="9"/>
      <c r="AN185" s="9"/>
      <c r="AO185" s="9"/>
      <c r="AP185" s="9"/>
      <c r="AQ185" s="9"/>
      <c r="AR185" s="10">
        <f>SUM(AS181:AS183)</f>
        <v>0</v>
      </c>
      <c r="AS185" s="10"/>
      <c r="AT185" s="9"/>
      <c r="AU185" s="9"/>
      <c r="AV185" s="9"/>
      <c r="AW185" s="9"/>
      <c r="AX185" s="9"/>
      <c r="AY185" s="10">
        <f>SUM(AZ181:AZ183)</f>
        <v>0</v>
      </c>
      <c r="AZ185" s="10"/>
      <c r="BA185" s="9"/>
      <c r="BB185" s="9"/>
      <c r="BC185" s="9"/>
      <c r="BD185" s="9"/>
      <c r="BE185" s="9"/>
      <c r="BF185" s="10">
        <f>SUM(BG181:BG183)</f>
        <v>0</v>
      </c>
      <c r="BG185" s="10"/>
    </row>
    <row r="186" spans="1:59" x14ac:dyDescent="0.35">
      <c r="A186" s="8" t="s">
        <v>60</v>
      </c>
      <c r="B186" s="22">
        <v>1</v>
      </c>
      <c r="C186" s="8"/>
      <c r="D186" s="8">
        <v>29</v>
      </c>
      <c r="E186" s="8">
        <v>32</v>
      </c>
      <c r="F186" s="8">
        <v>20</v>
      </c>
      <c r="G186" s="8">
        <v>31</v>
      </c>
      <c r="H186" s="8">
        <v>39</v>
      </c>
      <c r="I186" s="2">
        <f>AVERAGE(D186:H186)</f>
        <v>30.2</v>
      </c>
      <c r="J186" s="2">
        <f>STDEV(D186:H186)</f>
        <v>6.8337398253079584</v>
      </c>
      <c r="K186" s="8">
        <v>9</v>
      </c>
      <c r="L186" s="8">
        <v>5</v>
      </c>
      <c r="M186" s="8">
        <v>6</v>
      </c>
      <c r="N186" s="8">
        <v>10</v>
      </c>
      <c r="O186" s="8">
        <v>10</v>
      </c>
      <c r="P186" s="2">
        <f>AVERAGE(K186:O186)</f>
        <v>8</v>
      </c>
      <c r="Q186" s="2">
        <f>STDEV(K186:O186)</f>
        <v>2.3452078799117149</v>
      </c>
      <c r="R186" s="8">
        <v>1</v>
      </c>
      <c r="S186" s="8">
        <v>1</v>
      </c>
      <c r="T186" s="8">
        <v>0</v>
      </c>
      <c r="U186" s="8">
        <v>3</v>
      </c>
      <c r="V186" s="8">
        <v>1</v>
      </c>
      <c r="W186" s="2">
        <f>AVERAGE(R186:V186)</f>
        <v>1.2</v>
      </c>
      <c r="X186" s="2">
        <f>STDEV(R186:V186)</f>
        <v>1.0954451150103321</v>
      </c>
      <c r="Y186" s="8">
        <v>1</v>
      </c>
      <c r="Z186" s="8">
        <v>0</v>
      </c>
      <c r="AA186" s="8">
        <v>0</v>
      </c>
      <c r="AB186" s="8">
        <v>1</v>
      </c>
      <c r="AC186" s="8">
        <v>0</v>
      </c>
      <c r="AD186" s="2">
        <f>AVERAGE(Y186:AC186)</f>
        <v>0.4</v>
      </c>
      <c r="AE186" s="2">
        <f>STDEV(Y186:AC186)</f>
        <v>0.54772255750516607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2">
        <f>AVERAGE(AF186:AJ186)</f>
        <v>0</v>
      </c>
      <c r="AL186" s="2">
        <f>STDEV(AF186:AJ186)</f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2">
        <f>AVERAGE(AM186:AQ186)</f>
        <v>0</v>
      </c>
      <c r="AS186" s="2">
        <f>STDEV(AM186:AQ186)</f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2">
        <f>AVERAGE(AT186:AX186)</f>
        <v>0</v>
      </c>
      <c r="AZ186" s="2">
        <f>STDEV(AT186:AX186)</f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2">
        <f>AVERAGE(BA186:BE186)</f>
        <v>0</v>
      </c>
      <c r="BG186" s="2">
        <f>STDEV(BA186:BE186)</f>
        <v>0</v>
      </c>
    </row>
    <row r="187" spans="1:59" x14ac:dyDescent="0.35">
      <c r="A187" s="8"/>
      <c r="B187" s="22">
        <v>2</v>
      </c>
      <c r="C187" s="8"/>
      <c r="D187" s="8" t="s">
        <v>27</v>
      </c>
      <c r="E187" s="8" t="s">
        <v>27</v>
      </c>
      <c r="F187" s="8" t="s">
        <v>27</v>
      </c>
      <c r="G187" s="8" t="s">
        <v>27</v>
      </c>
      <c r="H187" s="8" t="s">
        <v>27</v>
      </c>
      <c r="I187" s="2" t="e">
        <f t="shared" ref="I187" si="283">AVERAGE(D187:H187)</f>
        <v>#DIV/0!</v>
      </c>
      <c r="J187" s="2" t="e">
        <f>STDEV(D187:H187)</f>
        <v>#DIV/0!</v>
      </c>
      <c r="K187" s="8">
        <v>39</v>
      </c>
      <c r="L187" s="8">
        <v>26</v>
      </c>
      <c r="M187" s="8">
        <v>26</v>
      </c>
      <c r="N187" s="8">
        <v>34</v>
      </c>
      <c r="O187" s="8">
        <v>33</v>
      </c>
      <c r="P187" s="2">
        <f t="shared" ref="P187" si="284">AVERAGE(K187:O187)</f>
        <v>31.6</v>
      </c>
      <c r="Q187" s="2">
        <f>STDEV(K187:O187)</f>
        <v>5.5946402922797418</v>
      </c>
      <c r="R187" s="8">
        <v>4</v>
      </c>
      <c r="S187" s="8">
        <v>4</v>
      </c>
      <c r="T187" s="8">
        <v>6</v>
      </c>
      <c r="U187" s="8">
        <v>3</v>
      </c>
      <c r="V187" s="8">
        <v>4</v>
      </c>
      <c r="W187" s="2">
        <f t="shared" ref="W187" si="285">AVERAGE(R187:V187)</f>
        <v>4.2</v>
      </c>
      <c r="X187" s="2">
        <f>STDEV(R187:V187)</f>
        <v>1.0954451150103319</v>
      </c>
      <c r="Y187" s="8">
        <v>0</v>
      </c>
      <c r="Z187" s="8">
        <v>0</v>
      </c>
      <c r="AA187" s="8">
        <v>1</v>
      </c>
      <c r="AB187" s="8">
        <v>0</v>
      </c>
      <c r="AC187" s="8">
        <v>0</v>
      </c>
      <c r="AD187" s="2">
        <f t="shared" ref="AD187" si="286">AVERAGE(Y187:AC187)</f>
        <v>0.2</v>
      </c>
      <c r="AE187" s="2">
        <f>STDEV(Y187:AC187)</f>
        <v>0.44721359549995793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2">
        <f t="shared" ref="AK187" si="287">AVERAGE(AF187:AJ187)</f>
        <v>0</v>
      </c>
      <c r="AL187" s="2">
        <f>STDEV(AF187:AJ187)</f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2">
        <f t="shared" ref="AR187" si="288">AVERAGE(AM187:AQ187)</f>
        <v>0</v>
      </c>
      <c r="AS187" s="2">
        <f>STDEV(AM187:AQ187)</f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0</v>
      </c>
      <c r="AY187" s="2">
        <f t="shared" ref="AY187" si="289">AVERAGE(AT187:AX187)</f>
        <v>0</v>
      </c>
      <c r="AZ187" s="2">
        <f>STDEV(AT187:AX187)</f>
        <v>0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2">
        <f t="shared" ref="BF187" si="290">AVERAGE(BA187:BE187)</f>
        <v>0</v>
      </c>
      <c r="BG187" s="2">
        <f>STDEV(BA187:BE187)</f>
        <v>0</v>
      </c>
    </row>
    <row r="188" spans="1:59" x14ac:dyDescent="0.35">
      <c r="A188" s="8"/>
      <c r="B188" s="22">
        <v>3</v>
      </c>
      <c r="C188" s="8"/>
      <c r="D188" s="9" t="s">
        <v>27</v>
      </c>
      <c r="E188" s="9" t="s">
        <v>27</v>
      </c>
      <c r="F188" s="9" t="s">
        <v>27</v>
      </c>
      <c r="G188" s="9" t="s">
        <v>27</v>
      </c>
      <c r="H188" s="9" t="s">
        <v>27</v>
      </c>
      <c r="I188" s="4" t="e">
        <f>AVERAGE(D188:H188)</f>
        <v>#DIV/0!</v>
      </c>
      <c r="J188" s="4" t="e">
        <f>STDEV(D188:H188)</f>
        <v>#DIV/0!</v>
      </c>
      <c r="K188" s="9">
        <v>33</v>
      </c>
      <c r="L188" s="9">
        <v>45</v>
      </c>
      <c r="M188" s="9">
        <v>53</v>
      </c>
      <c r="N188" s="9">
        <v>46</v>
      </c>
      <c r="O188" s="9">
        <v>46</v>
      </c>
      <c r="P188" s="4">
        <f>AVERAGE(K188:O188)</f>
        <v>44.6</v>
      </c>
      <c r="Q188" s="4">
        <f>STDEV(K188:O188)</f>
        <v>7.2318738927058304</v>
      </c>
      <c r="R188" s="9">
        <v>4</v>
      </c>
      <c r="S188" s="9">
        <v>6</v>
      </c>
      <c r="T188" s="9">
        <v>6</v>
      </c>
      <c r="U188" s="9">
        <v>6</v>
      </c>
      <c r="V188" s="9">
        <v>5</v>
      </c>
      <c r="W188" s="4">
        <f>AVERAGE(R188:V188)</f>
        <v>5.4</v>
      </c>
      <c r="X188" s="4">
        <f>STDEV(R188:V188)</f>
        <v>0.8944271909999143</v>
      </c>
      <c r="Y188" s="9">
        <v>1</v>
      </c>
      <c r="Z188" s="9">
        <v>0</v>
      </c>
      <c r="AA188" s="9">
        <v>0</v>
      </c>
      <c r="AB188" s="9">
        <v>1</v>
      </c>
      <c r="AC188" s="9">
        <v>1</v>
      </c>
      <c r="AD188" s="4">
        <f>AVERAGE(Y188:AC188)</f>
        <v>0.6</v>
      </c>
      <c r="AE188" s="4">
        <f>STDEV(Y188:AC188)</f>
        <v>0.54772255750516607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4">
        <f>AVERAGE(AF188:AJ188)</f>
        <v>0</v>
      </c>
      <c r="AL188" s="4">
        <f>STDEV(AF188:AJ188)</f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4">
        <f>AVERAGE(AM188:AQ188)</f>
        <v>0</v>
      </c>
      <c r="AS188" s="4">
        <f>STDEV(AM188:AQ188)</f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4">
        <f>AVERAGE(AT188:AX188)</f>
        <v>0</v>
      </c>
      <c r="AZ188" s="4">
        <f>STDEV(AT188:AX188)</f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4">
        <f>AVERAGE(BA188:BE188)</f>
        <v>0</v>
      </c>
      <c r="BG188" s="4">
        <f>STDEV(BA188:BE188)</f>
        <v>0</v>
      </c>
    </row>
    <row r="189" spans="1:59" x14ac:dyDescent="0.35">
      <c r="A189" s="5" t="s">
        <v>16</v>
      </c>
      <c r="B189" s="22"/>
      <c r="C189" s="8"/>
      <c r="D189" s="9"/>
      <c r="E189" s="9"/>
      <c r="F189" s="9"/>
      <c r="G189" s="9"/>
      <c r="H189" s="9"/>
      <c r="I189" s="10" t="e">
        <f>AVERAGE(I186:I188)</f>
        <v>#DIV/0!</v>
      </c>
      <c r="J189" s="10"/>
      <c r="K189" s="9"/>
      <c r="L189" s="9"/>
      <c r="M189" s="9"/>
      <c r="N189" s="9"/>
      <c r="O189" s="9"/>
      <c r="P189" s="10">
        <f>AVERAGE(P186:P188)</f>
        <v>28.066666666666666</v>
      </c>
      <c r="Q189" s="10"/>
      <c r="R189" s="9"/>
      <c r="S189" s="9"/>
      <c r="T189" s="9"/>
      <c r="U189" s="9"/>
      <c r="V189" s="9"/>
      <c r="W189" s="10">
        <f>AVERAGE(W186:W188)</f>
        <v>3.6</v>
      </c>
      <c r="X189" s="10"/>
      <c r="Y189" s="9"/>
      <c r="Z189" s="9"/>
      <c r="AA189" s="9"/>
      <c r="AB189" s="9"/>
      <c r="AC189" s="9"/>
      <c r="AD189" s="10">
        <f>AVERAGE(AD186:AD188)</f>
        <v>0.40000000000000008</v>
      </c>
      <c r="AE189" s="10"/>
      <c r="AF189" s="9"/>
      <c r="AG189" s="9"/>
      <c r="AH189" s="9"/>
      <c r="AI189" s="9"/>
      <c r="AJ189" s="9"/>
      <c r="AK189" s="10">
        <f>AVERAGE(AK186:AK188)</f>
        <v>0</v>
      </c>
      <c r="AL189" s="10"/>
      <c r="AM189" s="9"/>
      <c r="AN189" s="9"/>
      <c r="AO189" s="9"/>
      <c r="AP189" s="9"/>
      <c r="AQ189" s="9"/>
      <c r="AR189" s="10">
        <f>AVERAGE(AR186:AR188)</f>
        <v>0</v>
      </c>
      <c r="AS189" s="10"/>
      <c r="AT189" s="9"/>
      <c r="AU189" s="9"/>
      <c r="AV189" s="9"/>
      <c r="AW189" s="9"/>
      <c r="AX189" s="9"/>
      <c r="AY189" s="10">
        <f>AVERAGE(AY186:AY188)</f>
        <v>0</v>
      </c>
      <c r="AZ189" s="10"/>
      <c r="BA189" s="9"/>
      <c r="BB189" s="9"/>
      <c r="BC189" s="9"/>
      <c r="BD189" s="9"/>
      <c r="BE189" s="9"/>
      <c r="BF189" s="10">
        <f>AVERAGE(BF186:BF188)</f>
        <v>0</v>
      </c>
      <c r="BG189" s="10"/>
    </row>
    <row r="190" spans="1:59" x14ac:dyDescent="0.35">
      <c r="A190" s="5" t="s">
        <v>17</v>
      </c>
      <c r="B190" s="22"/>
      <c r="C190" s="8"/>
      <c r="D190" s="9"/>
      <c r="E190" s="9"/>
      <c r="F190" s="9"/>
      <c r="G190" s="9"/>
      <c r="H190" s="9"/>
      <c r="I190" s="10" t="e">
        <f>SUM(J186:J188)</f>
        <v>#DIV/0!</v>
      </c>
      <c r="J190" s="10"/>
      <c r="K190" s="9"/>
      <c r="L190" s="9"/>
      <c r="M190" s="9"/>
      <c r="N190" s="9"/>
      <c r="O190" s="9"/>
      <c r="P190" s="10">
        <f>SUM(Q186:Q188)</f>
        <v>15.171722064897288</v>
      </c>
      <c r="Q190" s="10"/>
      <c r="R190" s="9"/>
      <c r="S190" s="9"/>
      <c r="T190" s="9"/>
      <c r="U190" s="9"/>
      <c r="V190" s="9"/>
      <c r="W190" s="10">
        <f>SUM(X186:X188)</f>
        <v>3.0853174210205787</v>
      </c>
      <c r="X190" s="10"/>
      <c r="Y190" s="9"/>
      <c r="Z190" s="9"/>
      <c r="AA190" s="9"/>
      <c r="AB190" s="9"/>
      <c r="AC190" s="9"/>
      <c r="AD190" s="10">
        <f>SUM(AE186:AE188)</f>
        <v>1.54265871051029</v>
      </c>
      <c r="AE190" s="10"/>
      <c r="AF190" s="9"/>
      <c r="AG190" s="9"/>
      <c r="AH190" s="9"/>
      <c r="AI190" s="9"/>
      <c r="AJ190" s="9"/>
      <c r="AK190" s="10">
        <f>SUM(AL186:AL188)</f>
        <v>0</v>
      </c>
      <c r="AL190" s="10"/>
      <c r="AM190" s="9"/>
      <c r="AN190" s="9"/>
      <c r="AO190" s="9"/>
      <c r="AP190" s="9"/>
      <c r="AQ190" s="9"/>
      <c r="AR190" s="10">
        <f>SUM(AS186:AS188)</f>
        <v>0</v>
      </c>
      <c r="AS190" s="10"/>
      <c r="AT190" s="9"/>
      <c r="AU190" s="9"/>
      <c r="AV190" s="9"/>
      <c r="AW190" s="9"/>
      <c r="AX190" s="9"/>
      <c r="AY190" s="10">
        <f>SUM(AZ186:AZ188)</f>
        <v>0</v>
      </c>
      <c r="AZ190" s="10"/>
      <c r="BA190" s="9"/>
      <c r="BB190" s="9"/>
      <c r="BC190" s="9"/>
      <c r="BD190" s="9"/>
      <c r="BE190" s="9"/>
      <c r="BF190" s="10">
        <f>SUM(BG186:BG188)</f>
        <v>0</v>
      </c>
      <c r="BG190" s="10"/>
    </row>
    <row r="191" spans="1:59" x14ac:dyDescent="0.35">
      <c r="A191" s="8" t="s">
        <v>50</v>
      </c>
      <c r="B191" s="22">
        <v>1</v>
      </c>
      <c r="C191" s="8"/>
      <c r="D191" s="9" t="s">
        <v>27</v>
      </c>
      <c r="E191" s="9" t="s">
        <v>27</v>
      </c>
      <c r="F191" s="9" t="s">
        <v>27</v>
      </c>
      <c r="G191" s="9" t="s">
        <v>27</v>
      </c>
      <c r="H191" s="9" t="s">
        <v>27</v>
      </c>
      <c r="I191" s="4" t="e">
        <f>AVERAGE(D191:H191)</f>
        <v>#DIV/0!</v>
      </c>
      <c r="J191" s="4" t="e">
        <f>STDEV(D191:H191)</f>
        <v>#DIV/0!</v>
      </c>
      <c r="K191" s="9">
        <v>41</v>
      </c>
      <c r="L191" s="9">
        <v>20</v>
      </c>
      <c r="M191" s="9">
        <v>33</v>
      </c>
      <c r="N191" s="9">
        <v>22</v>
      </c>
      <c r="O191" s="9">
        <v>35</v>
      </c>
      <c r="P191" s="4">
        <f>AVERAGE(K191:O191)</f>
        <v>30.2</v>
      </c>
      <c r="Q191" s="4">
        <f>STDEV(K191:O191)</f>
        <v>8.9274856482662592</v>
      </c>
      <c r="R191" s="8">
        <v>3</v>
      </c>
      <c r="S191" s="8">
        <v>3</v>
      </c>
      <c r="T191" s="8">
        <v>3</v>
      </c>
      <c r="U191" s="8">
        <v>1</v>
      </c>
      <c r="V191" s="8">
        <v>4</v>
      </c>
      <c r="W191" s="4">
        <f>AVERAGE(R191:V191)</f>
        <v>2.8</v>
      </c>
      <c r="X191" s="4">
        <f>STDEV(R191:V191)</f>
        <v>1.0954451150103319</v>
      </c>
      <c r="Y191" s="8">
        <v>1</v>
      </c>
      <c r="Z191" s="8">
        <v>0</v>
      </c>
      <c r="AA191" s="8">
        <v>0</v>
      </c>
      <c r="AB191" s="8">
        <v>0</v>
      </c>
      <c r="AC191" s="8">
        <v>0</v>
      </c>
      <c r="AD191" s="4">
        <f>AVERAGE(Y191:AC191)</f>
        <v>0.2</v>
      </c>
      <c r="AE191" s="4">
        <f>STDEV(Y191:AC191)</f>
        <v>0.44721359549995793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4">
        <f>AVERAGE(AF191:AJ191)</f>
        <v>0</v>
      </c>
      <c r="AL191" s="4">
        <f>STDEV(AF191:AJ191)</f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4">
        <f>AVERAGE(AM191:AQ191)</f>
        <v>0</v>
      </c>
      <c r="AS191" s="4">
        <f>STDEV(AM191:AQ191)</f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0</v>
      </c>
      <c r="AY191" s="4">
        <f>AVERAGE(AT191:AX191)</f>
        <v>0</v>
      </c>
      <c r="AZ191" s="4">
        <f>STDEV(AT191:AX191)</f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4">
        <f>AVERAGE(BA191:BE191)</f>
        <v>0</v>
      </c>
      <c r="BG191" s="4">
        <f>STDEV(BA191:BE191)</f>
        <v>0</v>
      </c>
    </row>
    <row r="192" spans="1:59" x14ac:dyDescent="0.35">
      <c r="A192" s="8" t="s">
        <v>8</v>
      </c>
      <c r="B192" s="22">
        <v>2</v>
      </c>
      <c r="C192" s="8"/>
      <c r="D192" s="9" t="s">
        <v>27</v>
      </c>
      <c r="E192" s="9" t="s">
        <v>27</v>
      </c>
      <c r="F192" s="9" t="s">
        <v>27</v>
      </c>
      <c r="G192" s="9" t="s">
        <v>27</v>
      </c>
      <c r="H192" s="9" t="s">
        <v>27</v>
      </c>
      <c r="I192" s="4" t="e">
        <f t="shared" ref="I192" si="291">AVERAGE(D192:H192)</f>
        <v>#DIV/0!</v>
      </c>
      <c r="J192" s="4" t="e">
        <f>STDEV(D192:H192)</f>
        <v>#DIV/0!</v>
      </c>
      <c r="K192" s="9">
        <v>58</v>
      </c>
      <c r="L192" s="9">
        <v>64</v>
      </c>
      <c r="M192" s="9">
        <v>71</v>
      </c>
      <c r="N192" s="9">
        <v>65</v>
      </c>
      <c r="O192" s="9">
        <v>61</v>
      </c>
      <c r="P192" s="4">
        <f t="shared" ref="P192" si="292">AVERAGE(K192:O192)</f>
        <v>63.8</v>
      </c>
      <c r="Q192" s="4">
        <f>STDEV(K192:O192)</f>
        <v>4.8682645778552347</v>
      </c>
      <c r="R192" s="8">
        <v>9</v>
      </c>
      <c r="S192" s="8">
        <v>16</v>
      </c>
      <c r="T192" s="8">
        <v>8</v>
      </c>
      <c r="U192" s="8">
        <v>14</v>
      </c>
      <c r="V192" s="8">
        <v>8</v>
      </c>
      <c r="W192" s="4">
        <f t="shared" ref="W192" si="293">AVERAGE(R192:V192)</f>
        <v>11</v>
      </c>
      <c r="X192" s="4">
        <f>STDEV(R192:V192)</f>
        <v>3.7416573867739413</v>
      </c>
      <c r="Y192" s="8">
        <v>1</v>
      </c>
      <c r="Z192" s="8">
        <v>1</v>
      </c>
      <c r="AA192" s="8">
        <v>2</v>
      </c>
      <c r="AB192" s="8">
        <v>1</v>
      </c>
      <c r="AC192" s="8">
        <v>1</v>
      </c>
      <c r="AD192" s="4">
        <f t="shared" ref="AD192" si="294">AVERAGE(Y192:AC192)</f>
        <v>1.2</v>
      </c>
      <c r="AE192" s="4">
        <f>STDEV(Y192:AC192)</f>
        <v>0.44721359549995787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4">
        <f t="shared" ref="AK192" si="295">AVERAGE(AF192:AJ192)</f>
        <v>0</v>
      </c>
      <c r="AL192" s="4">
        <f>STDEV(AF192:AJ192)</f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0</v>
      </c>
      <c r="AR192" s="4">
        <f t="shared" ref="AR192" si="296">AVERAGE(AM192:AQ192)</f>
        <v>0</v>
      </c>
      <c r="AS192" s="4">
        <f>STDEV(AM192:AQ192)</f>
        <v>0</v>
      </c>
      <c r="AT192" s="8">
        <v>0</v>
      </c>
      <c r="AU192" s="8">
        <v>0</v>
      </c>
      <c r="AV192" s="8">
        <v>0</v>
      </c>
      <c r="AW192" s="8">
        <v>0</v>
      </c>
      <c r="AX192" s="8">
        <v>0</v>
      </c>
      <c r="AY192" s="4">
        <f t="shared" ref="AY192" si="297">AVERAGE(AT192:AX192)</f>
        <v>0</v>
      </c>
      <c r="AZ192" s="4">
        <f>STDEV(AT192:AX192)</f>
        <v>0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4">
        <f t="shared" ref="BF192" si="298">AVERAGE(BA192:BE192)</f>
        <v>0</v>
      </c>
      <c r="BG192" s="4">
        <f>STDEV(BA192:BE192)</f>
        <v>0</v>
      </c>
    </row>
    <row r="193" spans="1:59" x14ac:dyDescent="0.35">
      <c r="A193" s="8"/>
      <c r="B193" s="22">
        <v>3</v>
      </c>
      <c r="C193" s="8"/>
      <c r="D193" s="9">
        <v>39</v>
      </c>
      <c r="E193" s="9">
        <v>40</v>
      </c>
      <c r="F193" s="9">
        <v>61</v>
      </c>
      <c r="G193" s="9">
        <v>36</v>
      </c>
      <c r="H193" s="9">
        <v>51</v>
      </c>
      <c r="I193" s="4">
        <f>AVERAGE(D193:H193)</f>
        <v>45.4</v>
      </c>
      <c r="J193" s="4">
        <f>STDEV(D193:H193)</f>
        <v>10.406728592598165</v>
      </c>
      <c r="K193" s="9">
        <v>1</v>
      </c>
      <c r="L193" s="9">
        <v>1</v>
      </c>
      <c r="M193" s="9">
        <v>2</v>
      </c>
      <c r="N193" s="9">
        <v>3</v>
      </c>
      <c r="O193" s="9">
        <v>3</v>
      </c>
      <c r="P193" s="4">
        <f>AVERAGE(K193:O193)</f>
        <v>2</v>
      </c>
      <c r="Q193" s="4">
        <f>STDEV(K193:O193)</f>
        <v>1</v>
      </c>
      <c r="R193" s="9">
        <v>0</v>
      </c>
      <c r="S193" s="9">
        <v>0</v>
      </c>
      <c r="T193" s="9">
        <v>1</v>
      </c>
      <c r="U193" s="9">
        <v>0</v>
      </c>
      <c r="V193" s="9">
        <v>0</v>
      </c>
      <c r="W193" s="4">
        <f>AVERAGE(R193:V193)</f>
        <v>0.2</v>
      </c>
      <c r="X193" s="4">
        <f>STDEV(R193:V193)</f>
        <v>0.44721359549995793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4">
        <f>AVERAGE(Y193:AC193)</f>
        <v>0</v>
      </c>
      <c r="AE193" s="4">
        <f>STDEV(Y193:AC193)</f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4">
        <f>AVERAGE(AF193:AJ193)</f>
        <v>0</v>
      </c>
      <c r="AL193" s="4">
        <f>STDEV(AF193:AJ193)</f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4">
        <f>AVERAGE(AM193:AQ193)</f>
        <v>0</v>
      </c>
      <c r="AS193" s="4">
        <f>STDEV(AM193:AQ193)</f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4">
        <f>AVERAGE(AT193:AX193)</f>
        <v>0</v>
      </c>
      <c r="AZ193" s="4">
        <f>STDEV(AT193:AX193)</f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4">
        <f>AVERAGE(BA193:BE193)</f>
        <v>0</v>
      </c>
      <c r="BG193" s="4">
        <f>STDEV(BA193:BE193)</f>
        <v>0</v>
      </c>
    </row>
    <row r="194" spans="1:59" x14ac:dyDescent="0.35">
      <c r="A194" s="5" t="s">
        <v>16</v>
      </c>
      <c r="B194" s="22"/>
      <c r="C194" s="8"/>
      <c r="D194" s="9"/>
      <c r="E194" s="9"/>
      <c r="F194" s="9"/>
      <c r="G194" s="9"/>
      <c r="H194" s="9"/>
      <c r="I194" s="10" t="e">
        <f>AVERAGE(I191:I193)</f>
        <v>#DIV/0!</v>
      </c>
      <c r="J194" s="10"/>
      <c r="K194" s="9"/>
      <c r="L194" s="9"/>
      <c r="M194" s="9"/>
      <c r="N194" s="9"/>
      <c r="O194" s="9"/>
      <c r="P194" s="10">
        <f>AVERAGE(P191:P193)</f>
        <v>32</v>
      </c>
      <c r="Q194" s="10"/>
      <c r="R194" s="9"/>
      <c r="S194" s="9"/>
      <c r="T194" s="9"/>
      <c r="U194" s="9"/>
      <c r="V194" s="9"/>
      <c r="W194" s="10">
        <f>AVERAGE(W191:W193)</f>
        <v>4.666666666666667</v>
      </c>
      <c r="X194" s="10"/>
      <c r="Y194" s="9"/>
      <c r="Z194" s="9"/>
      <c r="AA194" s="9"/>
      <c r="AB194" s="9"/>
      <c r="AC194" s="9"/>
      <c r="AD194" s="10">
        <f>AVERAGE(AD191:AD193)</f>
        <v>0.46666666666666662</v>
      </c>
      <c r="AE194" s="10"/>
      <c r="AF194" s="9"/>
      <c r="AG194" s="9"/>
      <c r="AH194" s="9"/>
      <c r="AI194" s="9"/>
      <c r="AJ194" s="9"/>
      <c r="AK194" s="10">
        <f>AVERAGE(AK191:AK193)</f>
        <v>0</v>
      </c>
      <c r="AL194" s="10"/>
      <c r="AM194" s="9"/>
      <c r="AN194" s="9"/>
      <c r="AO194" s="9"/>
      <c r="AP194" s="9"/>
      <c r="AQ194" s="9"/>
      <c r="AR194" s="10">
        <f>AVERAGE(AR191:AR193)</f>
        <v>0</v>
      </c>
      <c r="AS194" s="10"/>
      <c r="AT194" s="9"/>
      <c r="AU194" s="9"/>
      <c r="AV194" s="9"/>
      <c r="AW194" s="9"/>
      <c r="AX194" s="9"/>
      <c r="AY194" s="10">
        <f>AVERAGE(AY191:AY193)</f>
        <v>0</v>
      </c>
      <c r="AZ194" s="10"/>
      <c r="BA194" s="9"/>
      <c r="BB194" s="9"/>
      <c r="BC194" s="9"/>
      <c r="BD194" s="9"/>
      <c r="BE194" s="9"/>
      <c r="BF194" s="10">
        <f>AVERAGE(BF191:BF193)</f>
        <v>0</v>
      </c>
      <c r="BG194" s="10"/>
    </row>
    <row r="195" spans="1:59" x14ac:dyDescent="0.35">
      <c r="A195" s="5" t="s">
        <v>17</v>
      </c>
      <c r="B195" s="22"/>
      <c r="C195" s="8"/>
      <c r="D195" s="9"/>
      <c r="E195" s="9"/>
      <c r="F195" s="9"/>
      <c r="G195" s="9"/>
      <c r="H195" s="9"/>
      <c r="I195" s="10" t="e">
        <f>SUM(J191:J193)</f>
        <v>#DIV/0!</v>
      </c>
      <c r="J195" s="10"/>
      <c r="K195" s="9"/>
      <c r="L195" s="9"/>
      <c r="M195" s="9"/>
      <c r="N195" s="9"/>
      <c r="O195" s="9"/>
      <c r="P195" s="10">
        <f>SUM(Q191:Q193)</f>
        <v>14.795750226121495</v>
      </c>
      <c r="Q195" s="10"/>
      <c r="R195" s="9"/>
      <c r="S195" s="9"/>
      <c r="T195" s="9"/>
      <c r="U195" s="9"/>
      <c r="V195" s="9"/>
      <c r="W195" s="10">
        <f>SUM(X191:X193)</f>
        <v>5.2843160972842318</v>
      </c>
      <c r="X195" s="10"/>
      <c r="Y195" s="9"/>
      <c r="Z195" s="9"/>
      <c r="AA195" s="9"/>
      <c r="AB195" s="9"/>
      <c r="AC195" s="9"/>
      <c r="AD195" s="10">
        <f>SUM(AE191:AE193)</f>
        <v>0.89442719099991574</v>
      </c>
      <c r="AE195" s="10"/>
      <c r="AF195" s="9"/>
      <c r="AG195" s="9"/>
      <c r="AH195" s="9"/>
      <c r="AI195" s="9"/>
      <c r="AJ195" s="9"/>
      <c r="AK195" s="10">
        <f>SUM(AL191:AL193)</f>
        <v>0</v>
      </c>
      <c r="AL195" s="10"/>
      <c r="AM195" s="9"/>
      <c r="AN195" s="9"/>
      <c r="AO195" s="9"/>
      <c r="AP195" s="9"/>
      <c r="AQ195" s="9"/>
      <c r="AR195" s="10">
        <f>SUM(AS191:AS193)</f>
        <v>0</v>
      </c>
      <c r="AS195" s="10"/>
      <c r="AT195" s="9"/>
      <c r="AU195" s="9"/>
      <c r="AV195" s="9"/>
      <c r="AW195" s="9"/>
      <c r="AX195" s="9"/>
      <c r="AY195" s="10">
        <f>SUM(AZ191:AZ193)</f>
        <v>0</v>
      </c>
      <c r="AZ195" s="10"/>
      <c r="BA195" s="9"/>
      <c r="BB195" s="9"/>
      <c r="BC195" s="9"/>
      <c r="BD195" s="9"/>
      <c r="BE195" s="9"/>
      <c r="BF195" s="10">
        <f>SUM(BG191:BG193)</f>
        <v>0</v>
      </c>
      <c r="BG195" s="10"/>
    </row>
    <row r="196" spans="1:59" x14ac:dyDescent="0.35">
      <c r="A196" s="8" t="s">
        <v>60</v>
      </c>
      <c r="B196" s="22">
        <v>1</v>
      </c>
      <c r="C196" s="8"/>
      <c r="D196" s="8" t="s">
        <v>27</v>
      </c>
      <c r="E196" s="8" t="s">
        <v>27</v>
      </c>
      <c r="F196" s="8" t="s">
        <v>27</v>
      </c>
      <c r="G196" s="8" t="s">
        <v>27</v>
      </c>
      <c r="H196" s="8" t="s">
        <v>27</v>
      </c>
      <c r="I196" s="2" t="e">
        <f>AVERAGE(D196:H196)</f>
        <v>#DIV/0!</v>
      </c>
      <c r="J196" s="2" t="e">
        <f>STDEV(D196:H196)</f>
        <v>#DIV/0!</v>
      </c>
      <c r="K196" s="8">
        <v>10</v>
      </c>
      <c r="L196" s="8">
        <v>4</v>
      </c>
      <c r="M196" s="8">
        <v>10</v>
      </c>
      <c r="N196" s="8">
        <v>11</v>
      </c>
      <c r="O196" s="8">
        <v>10</v>
      </c>
      <c r="P196" s="2">
        <f>AVERAGE(K196:O196)</f>
        <v>9</v>
      </c>
      <c r="Q196" s="2">
        <f>STDEV(K196:O196)</f>
        <v>2.8284271247461903</v>
      </c>
      <c r="R196" s="8">
        <v>2</v>
      </c>
      <c r="S196" s="8">
        <v>1</v>
      </c>
      <c r="T196" s="8">
        <v>1</v>
      </c>
      <c r="U196" s="8">
        <v>1</v>
      </c>
      <c r="V196" s="8">
        <v>1</v>
      </c>
      <c r="W196" s="2">
        <f>AVERAGE(R196:V196)</f>
        <v>1.2</v>
      </c>
      <c r="X196" s="2">
        <f>STDEV(R196:V196)</f>
        <v>0.44721359549995787</v>
      </c>
      <c r="Y196" s="8">
        <v>0</v>
      </c>
      <c r="Z196" s="8">
        <v>0</v>
      </c>
      <c r="AA196" s="8">
        <v>1</v>
      </c>
      <c r="AB196" s="8">
        <v>0</v>
      </c>
      <c r="AC196" s="8">
        <v>0</v>
      </c>
      <c r="AD196" s="2">
        <f>AVERAGE(Y196:AC196)</f>
        <v>0.2</v>
      </c>
      <c r="AE196" s="2">
        <f>STDEV(Y196:AC196)</f>
        <v>0.44721359549995793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2">
        <f>AVERAGE(AF196:AJ196)</f>
        <v>0</v>
      </c>
      <c r="AL196" s="2">
        <f>STDEV(AF196:AJ196)</f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2">
        <f>AVERAGE(AM196:AQ196)</f>
        <v>0</v>
      </c>
      <c r="AS196" s="2">
        <f>STDEV(AM196:AQ196)</f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2">
        <f>AVERAGE(AT196:AX196)</f>
        <v>0</v>
      </c>
      <c r="AZ196" s="2">
        <f>STDEV(AT196:AX196)</f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2">
        <f>AVERAGE(BA196:BE196)</f>
        <v>0</v>
      </c>
      <c r="BG196" s="2">
        <f>STDEV(BA196:BE196)</f>
        <v>0</v>
      </c>
    </row>
    <row r="197" spans="1:59" x14ac:dyDescent="0.35">
      <c r="A197" s="8"/>
      <c r="B197" s="22">
        <v>2</v>
      </c>
      <c r="C197" s="8"/>
      <c r="D197" s="8" t="s">
        <v>27</v>
      </c>
      <c r="E197" s="8" t="s">
        <v>27</v>
      </c>
      <c r="F197" s="8" t="s">
        <v>27</v>
      </c>
      <c r="G197" s="8" t="s">
        <v>27</v>
      </c>
      <c r="H197" s="8" t="s">
        <v>27</v>
      </c>
      <c r="I197" s="2" t="e">
        <f t="shared" ref="I197" si="299">AVERAGE(D197:H197)</f>
        <v>#DIV/0!</v>
      </c>
      <c r="J197" s="2" t="e">
        <f>STDEV(D197:H197)</f>
        <v>#DIV/0!</v>
      </c>
      <c r="K197" s="8">
        <v>35</v>
      </c>
      <c r="L197" s="8">
        <v>28</v>
      </c>
      <c r="M197" s="8">
        <v>28</v>
      </c>
      <c r="N197" s="8">
        <v>35</v>
      </c>
      <c r="O197" s="8">
        <v>33</v>
      </c>
      <c r="P197" s="2">
        <f t="shared" ref="P197" si="300">AVERAGE(K197:O197)</f>
        <v>31.8</v>
      </c>
      <c r="Q197" s="2">
        <f>STDEV(K197:O197)</f>
        <v>3.5637059362410923</v>
      </c>
      <c r="R197" s="8">
        <v>4</v>
      </c>
      <c r="S197" s="8">
        <v>4</v>
      </c>
      <c r="T197" s="8">
        <v>4</v>
      </c>
      <c r="U197" s="8">
        <v>2</v>
      </c>
      <c r="V197" s="8">
        <v>0</v>
      </c>
      <c r="W197" s="2">
        <f t="shared" ref="W197" si="301">AVERAGE(R197:V197)</f>
        <v>2.8</v>
      </c>
      <c r="X197" s="2">
        <f>STDEV(R197:V197)</f>
        <v>1.7888543819998315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2">
        <f t="shared" ref="AD197" si="302">AVERAGE(Y197:AC197)</f>
        <v>0</v>
      </c>
      <c r="AE197" s="2">
        <f>STDEV(Y197:AC197)</f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2">
        <f t="shared" ref="AK197" si="303">AVERAGE(AF197:AJ197)</f>
        <v>0</v>
      </c>
      <c r="AL197" s="2">
        <f>STDEV(AF197:AJ197)</f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2">
        <f t="shared" ref="AR197" si="304">AVERAGE(AM197:AQ197)</f>
        <v>0</v>
      </c>
      <c r="AS197" s="2">
        <f>STDEV(AM197:AQ197)</f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0</v>
      </c>
      <c r="AY197" s="2">
        <f t="shared" ref="AY197" si="305">AVERAGE(AT197:AX197)</f>
        <v>0</v>
      </c>
      <c r="AZ197" s="2">
        <f>STDEV(AT197:AX197)</f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0</v>
      </c>
      <c r="BF197" s="2">
        <f t="shared" ref="BF197" si="306">AVERAGE(BA197:BE197)</f>
        <v>0</v>
      </c>
      <c r="BG197" s="2">
        <f>STDEV(BA197:BE197)</f>
        <v>0</v>
      </c>
    </row>
    <row r="198" spans="1:59" x14ac:dyDescent="0.35">
      <c r="A198" s="8"/>
      <c r="B198" s="22">
        <v>3</v>
      </c>
      <c r="C198" s="8"/>
      <c r="D198" s="9" t="s">
        <v>27</v>
      </c>
      <c r="E198" s="9" t="s">
        <v>27</v>
      </c>
      <c r="F198" s="9" t="s">
        <v>27</v>
      </c>
      <c r="G198" s="9" t="s">
        <v>27</v>
      </c>
      <c r="H198" s="9" t="s">
        <v>27</v>
      </c>
      <c r="I198" s="4" t="e">
        <f>AVERAGE(D198:H198)</f>
        <v>#DIV/0!</v>
      </c>
      <c r="J198" s="4" t="e">
        <f>STDEV(D198:H198)</f>
        <v>#DIV/0!</v>
      </c>
      <c r="K198" s="9">
        <v>30</v>
      </c>
      <c r="L198" s="9">
        <v>32</v>
      </c>
      <c r="M198" s="9">
        <v>28</v>
      </c>
      <c r="N198" s="9">
        <v>37</v>
      </c>
      <c r="O198" s="9">
        <v>38</v>
      </c>
      <c r="P198" s="4">
        <f>AVERAGE(K198:O198)</f>
        <v>33</v>
      </c>
      <c r="Q198" s="4">
        <f>STDEV(K198:O198)</f>
        <v>4.358898943540674</v>
      </c>
      <c r="R198" s="9">
        <v>3</v>
      </c>
      <c r="S198" s="9">
        <v>2</v>
      </c>
      <c r="T198" s="9">
        <v>7</v>
      </c>
      <c r="U198" s="9">
        <v>5</v>
      </c>
      <c r="V198" s="9">
        <v>2</v>
      </c>
      <c r="W198" s="4">
        <f>AVERAGE(R198:V198)</f>
        <v>3.8</v>
      </c>
      <c r="X198" s="4">
        <f>STDEV(R198:V198)</f>
        <v>2.16794833886788</v>
      </c>
      <c r="Y198" s="9">
        <v>0</v>
      </c>
      <c r="Z198" s="9">
        <v>0</v>
      </c>
      <c r="AA198" s="9">
        <v>1</v>
      </c>
      <c r="AB198" s="9">
        <v>0</v>
      </c>
      <c r="AC198" s="9">
        <v>0</v>
      </c>
      <c r="AD198" s="4">
        <f>AVERAGE(Y198:AC198)</f>
        <v>0.2</v>
      </c>
      <c r="AE198" s="4">
        <f>STDEV(Y198:AC198)</f>
        <v>0.44721359549995793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4">
        <f>AVERAGE(AF198:AJ198)</f>
        <v>0</v>
      </c>
      <c r="AL198" s="4">
        <f>STDEV(AF198:AJ198)</f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4">
        <f>AVERAGE(AM198:AQ198)</f>
        <v>0</v>
      </c>
      <c r="AS198" s="4">
        <f>STDEV(AM198:AQ198)</f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4">
        <f>AVERAGE(AT198:AX198)</f>
        <v>0</v>
      </c>
      <c r="AZ198" s="4">
        <f>STDEV(AT198:AX198)</f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4">
        <f>AVERAGE(BA198:BE198)</f>
        <v>0</v>
      </c>
      <c r="BG198" s="4">
        <f>STDEV(BA198:BE198)</f>
        <v>0</v>
      </c>
    </row>
    <row r="199" spans="1:59" x14ac:dyDescent="0.35">
      <c r="A199" s="5" t="s">
        <v>16</v>
      </c>
      <c r="B199" s="22"/>
      <c r="C199" s="8"/>
      <c r="D199" s="9"/>
      <c r="E199" s="9"/>
      <c r="F199" s="9"/>
      <c r="G199" s="9"/>
      <c r="H199" s="9"/>
      <c r="I199" s="10" t="e">
        <f>AVERAGE(I196:I198)</f>
        <v>#DIV/0!</v>
      </c>
      <c r="J199" s="10"/>
      <c r="K199" s="9"/>
      <c r="L199" s="9"/>
      <c r="M199" s="9"/>
      <c r="N199" s="9"/>
      <c r="O199" s="9"/>
      <c r="P199" s="10">
        <f>AVERAGE(P196:P198)</f>
        <v>24.599999999999998</v>
      </c>
      <c r="Q199" s="10"/>
      <c r="R199" s="9"/>
      <c r="S199" s="9"/>
      <c r="T199" s="9"/>
      <c r="U199" s="9"/>
      <c r="V199" s="9"/>
      <c r="W199" s="10">
        <f>AVERAGE(W196:W198)</f>
        <v>2.6</v>
      </c>
      <c r="X199" s="10"/>
      <c r="Y199" s="9"/>
      <c r="Z199" s="9"/>
      <c r="AA199" s="9"/>
      <c r="AB199" s="9"/>
      <c r="AC199" s="9"/>
      <c r="AD199" s="10">
        <f>AVERAGE(AD196:AD198)</f>
        <v>0.13333333333333333</v>
      </c>
      <c r="AE199" s="10"/>
      <c r="AG199" s="9"/>
      <c r="AH199" s="9"/>
      <c r="AI199" s="9"/>
      <c r="AJ199" s="9"/>
      <c r="AK199" s="10">
        <f>AVERAGE(AK196:AK198)</f>
        <v>0</v>
      </c>
      <c r="AL199" s="10"/>
      <c r="AM199" s="9"/>
      <c r="AN199" s="9"/>
      <c r="AO199" s="9"/>
      <c r="AP199" s="9"/>
      <c r="AQ199" s="9"/>
      <c r="AR199" s="10">
        <f>AVERAGE(AR196:AR198)</f>
        <v>0</v>
      </c>
      <c r="AS199" s="10"/>
      <c r="AT199" s="9"/>
      <c r="AU199" s="9"/>
      <c r="AV199" s="9"/>
      <c r="AW199" s="9"/>
      <c r="AX199" s="9"/>
      <c r="AY199" s="10">
        <f>AVERAGE(AY196:AY198)</f>
        <v>0</v>
      </c>
      <c r="AZ199" s="10"/>
      <c r="BA199" s="9"/>
      <c r="BB199" s="9"/>
      <c r="BC199" s="9"/>
      <c r="BD199" s="9"/>
      <c r="BE199" s="9"/>
      <c r="BF199" s="10">
        <f>AVERAGE(BF196:BF198)</f>
        <v>0</v>
      </c>
      <c r="BG199" s="10"/>
    </row>
    <row r="200" spans="1:59" x14ac:dyDescent="0.35">
      <c r="A200" s="5" t="s">
        <v>17</v>
      </c>
      <c r="B200" s="22"/>
      <c r="C200" s="8"/>
      <c r="D200" s="9"/>
      <c r="E200" s="9"/>
      <c r="F200" s="9"/>
      <c r="G200" s="9"/>
      <c r="H200" s="9"/>
      <c r="I200" s="10" t="e">
        <f>SUM(J196:J198)</f>
        <v>#DIV/0!</v>
      </c>
      <c r="J200" s="10"/>
      <c r="K200" s="9"/>
      <c r="L200" s="9"/>
      <c r="M200" s="9"/>
      <c r="N200" s="9"/>
      <c r="O200" s="9"/>
      <c r="P200" s="10">
        <f>SUM(Q196:Q198)</f>
        <v>10.751032004527957</v>
      </c>
      <c r="Q200" s="10"/>
      <c r="R200" s="9"/>
      <c r="S200" s="9"/>
      <c r="T200" s="9"/>
      <c r="U200" s="9"/>
      <c r="V200" s="9"/>
      <c r="W200" s="10">
        <f>SUM(X196:X198)</f>
        <v>4.4040163163676693</v>
      </c>
      <c r="X200" s="10"/>
      <c r="Y200" s="9"/>
      <c r="Z200" s="9"/>
      <c r="AA200" s="9"/>
      <c r="AB200" s="9"/>
      <c r="AC200" s="9"/>
      <c r="AD200" s="10">
        <f>SUM(AE196:AE198)</f>
        <v>0.89442719099991586</v>
      </c>
      <c r="AE200" s="10"/>
      <c r="AG200" s="9"/>
      <c r="AH200" s="9"/>
      <c r="AI200" s="9"/>
      <c r="AJ200" s="9"/>
      <c r="AK200" s="10">
        <f>SUM(AL196:AL198)</f>
        <v>0</v>
      </c>
      <c r="AL200" s="10"/>
      <c r="AM200" s="9"/>
      <c r="AN200" s="9"/>
      <c r="AO200" s="9"/>
      <c r="AP200" s="9"/>
      <c r="AQ200" s="9"/>
      <c r="AR200" s="10">
        <f>SUM(AS196:AS198)</f>
        <v>0</v>
      </c>
      <c r="AS200" s="10"/>
      <c r="AT200" s="9"/>
      <c r="AU200" s="9"/>
      <c r="AV200" s="9"/>
      <c r="AW200" s="9"/>
      <c r="AX200" s="9"/>
      <c r="AY200" s="10">
        <f>SUM(AZ196:AZ198)</f>
        <v>0</v>
      </c>
      <c r="AZ200" s="10"/>
      <c r="BA200" s="9"/>
      <c r="BB200" s="9"/>
      <c r="BC200" s="9"/>
      <c r="BD200" s="9"/>
      <c r="BE200" s="9"/>
      <c r="BF200" s="10">
        <f>SUM(BG196:BG198)</f>
        <v>0</v>
      </c>
      <c r="BG200" s="10"/>
    </row>
    <row r="201" spans="1:59" x14ac:dyDescent="0.35">
      <c r="A201" s="8"/>
      <c r="B201" s="8"/>
      <c r="C201" s="8"/>
      <c r="D201" s="9"/>
      <c r="E201" s="9"/>
      <c r="F201" s="9"/>
      <c r="G201" s="9"/>
      <c r="H201" s="9"/>
      <c r="I201" s="10" t="e">
        <f>SUM(#REF!)</f>
        <v>#REF!</v>
      </c>
      <c r="J201" s="10"/>
      <c r="K201" s="9"/>
      <c r="L201" s="9"/>
      <c r="M201" s="9"/>
      <c r="N201" s="9"/>
      <c r="O201" s="9"/>
      <c r="P201" s="10" t="e">
        <f>SUM(#REF!)</f>
        <v>#REF!</v>
      </c>
      <c r="Q201" s="10"/>
      <c r="R201" s="9"/>
      <c r="S201" s="9"/>
      <c r="T201" s="9"/>
      <c r="U201" s="9"/>
      <c r="V201" s="9"/>
      <c r="W201" s="10" t="e">
        <f>SUM(#REF!)</f>
        <v>#REF!</v>
      </c>
      <c r="X201" s="10"/>
      <c r="Y201" s="9"/>
      <c r="Z201" s="9"/>
      <c r="AA201" s="9"/>
      <c r="AB201" s="9"/>
      <c r="AC201" s="9"/>
      <c r="AD201" s="10" t="e">
        <f>SUM(#REF!)</f>
        <v>#REF!</v>
      </c>
      <c r="AE201" s="10"/>
      <c r="AG201" s="9"/>
      <c r="AH201" s="9"/>
      <c r="AI201" s="9"/>
      <c r="AJ201" s="9"/>
      <c r="AK201" s="10" t="e">
        <f>SUM(#REF!)</f>
        <v>#REF!</v>
      </c>
      <c r="AL201" s="10"/>
      <c r="AM201" s="9"/>
      <c r="AN201" s="9"/>
      <c r="AO201" s="9"/>
      <c r="AP201" s="9"/>
      <c r="AQ201" s="9"/>
      <c r="AR201" s="10" t="e">
        <f>SUM(#REF!)</f>
        <v>#REF!</v>
      </c>
      <c r="AS201" s="10"/>
      <c r="AT201" s="9"/>
      <c r="AU201" s="9"/>
      <c r="AV201" s="9"/>
      <c r="AW201" s="9"/>
      <c r="AX201" s="9"/>
      <c r="AY201" s="10" t="e">
        <f>SUM(#REF!)</f>
        <v>#REF!</v>
      </c>
      <c r="AZ201" s="10"/>
      <c r="BA201" s="9"/>
      <c r="BB201" s="9"/>
      <c r="BC201" s="9"/>
      <c r="BD201" s="9"/>
      <c r="BE201" s="9"/>
      <c r="BF201" s="10" t="e">
        <f>SUM(#REF!)</f>
        <v>#REF!</v>
      </c>
      <c r="BG201" s="10"/>
    </row>
    <row r="202" spans="1:59" x14ac:dyDescent="0.35">
      <c r="J202"/>
      <c r="Q202"/>
      <c r="X202"/>
      <c r="AE202"/>
      <c r="AL202"/>
      <c r="AS202"/>
      <c r="AZ202"/>
      <c r="BG202"/>
    </row>
    <row r="203" spans="1:59" x14ac:dyDescent="0.35">
      <c r="A203" t="s">
        <v>44</v>
      </c>
      <c r="J203"/>
      <c r="Q203"/>
      <c r="X203"/>
      <c r="AE203"/>
      <c r="AL203"/>
      <c r="AS203"/>
      <c r="AZ203"/>
      <c r="BG203"/>
    </row>
    <row r="204" spans="1:59" x14ac:dyDescent="0.35">
      <c r="A204" s="8" t="s">
        <v>12</v>
      </c>
      <c r="B204" s="8" t="s">
        <v>11</v>
      </c>
      <c r="C204" s="8"/>
      <c r="D204" s="8" t="s">
        <v>39</v>
      </c>
      <c r="E204" s="8"/>
      <c r="F204" s="8"/>
      <c r="G204" s="8"/>
      <c r="H204" s="8"/>
      <c r="I204" s="2" t="s">
        <v>15</v>
      </c>
      <c r="J204" s="2" t="s">
        <v>26</v>
      </c>
      <c r="K204" s="8" t="s">
        <v>30</v>
      </c>
      <c r="L204" s="8"/>
      <c r="M204" s="8"/>
      <c r="N204" s="8"/>
      <c r="O204" s="8"/>
      <c r="P204" s="2" t="s">
        <v>15</v>
      </c>
      <c r="Q204" s="2" t="s">
        <v>26</v>
      </c>
      <c r="R204" s="8" t="s">
        <v>29</v>
      </c>
      <c r="S204" s="8"/>
      <c r="T204" s="8"/>
      <c r="U204" s="8"/>
      <c r="V204" s="8"/>
      <c r="W204" s="2" t="s">
        <v>15</v>
      </c>
      <c r="X204" s="2" t="s">
        <v>26</v>
      </c>
      <c r="Y204" s="8" t="s">
        <v>31</v>
      </c>
      <c r="Z204" s="8"/>
      <c r="AA204" s="8"/>
      <c r="AB204" s="8"/>
      <c r="AC204" s="8"/>
      <c r="AD204" s="2" t="s">
        <v>15</v>
      </c>
      <c r="AE204" s="2" t="s">
        <v>26</v>
      </c>
      <c r="AF204" s="28" t="s">
        <v>32</v>
      </c>
      <c r="AG204" s="8"/>
      <c r="AH204" s="8"/>
      <c r="AI204" s="8"/>
      <c r="AJ204" s="8"/>
      <c r="AK204" s="2" t="s">
        <v>15</v>
      </c>
      <c r="AL204" s="2" t="s">
        <v>26</v>
      </c>
      <c r="AM204" s="20" t="s">
        <v>33</v>
      </c>
      <c r="AN204" s="8"/>
      <c r="AO204" s="8"/>
      <c r="AP204" s="8"/>
      <c r="AQ204" s="8"/>
      <c r="AR204" s="2" t="s">
        <v>15</v>
      </c>
      <c r="AS204" s="2" t="s">
        <v>26</v>
      </c>
      <c r="AT204" s="20" t="s">
        <v>34</v>
      </c>
      <c r="AU204" s="8"/>
      <c r="AV204" s="8"/>
      <c r="AW204" s="8"/>
      <c r="AX204" s="8"/>
      <c r="AY204" s="2" t="s">
        <v>15</v>
      </c>
      <c r="AZ204" s="2" t="s">
        <v>26</v>
      </c>
      <c r="BA204" s="20" t="s">
        <v>35</v>
      </c>
      <c r="BB204" s="8"/>
      <c r="BC204" s="8"/>
      <c r="BD204" s="8"/>
      <c r="BE204" s="8"/>
      <c r="BF204" s="2" t="s">
        <v>15</v>
      </c>
      <c r="BG204" s="2" t="s">
        <v>26</v>
      </c>
    </row>
    <row r="205" spans="1:59" x14ac:dyDescent="0.35">
      <c r="A205" s="8" t="s">
        <v>13</v>
      </c>
      <c r="B205" s="8">
        <v>1</v>
      </c>
      <c r="C205" s="8"/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2">
        <f>AVERAGE(D205:H205)</f>
        <v>0</v>
      </c>
      <c r="J205" s="2">
        <f>STDEV(D205:H205)</f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2">
        <f>AVERAGE(K205:O205)</f>
        <v>0</v>
      </c>
      <c r="Q205" s="2">
        <f>STDEV(K205:O205)</f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2">
        <f>AVERAGE(R205:V205)</f>
        <v>0</v>
      </c>
      <c r="X205" s="2">
        <f>STDEV(R205:V205)</f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2">
        <f>AVERAGE(Y205:AC205)</f>
        <v>0</v>
      </c>
      <c r="AE205" s="2">
        <f>STDEV(Y205:AC205)</f>
        <v>0</v>
      </c>
      <c r="AF205" s="28">
        <v>0</v>
      </c>
      <c r="AG205" s="8">
        <v>0</v>
      </c>
      <c r="AH205" s="8">
        <v>0</v>
      </c>
      <c r="AI205" s="8">
        <v>0</v>
      </c>
      <c r="AJ205" s="8">
        <v>0</v>
      </c>
      <c r="AK205" s="2">
        <f>AVERAGE(AF205:AJ205)</f>
        <v>0</v>
      </c>
      <c r="AL205" s="2">
        <f>STDEV(AF205:AJ205)</f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2">
        <f>AVERAGE(AM205:AQ205)</f>
        <v>0</v>
      </c>
      <c r="AS205" s="2">
        <f>STDEV(AM205:AQ205)</f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2">
        <f>AVERAGE(AT205:AX205)</f>
        <v>0</v>
      </c>
      <c r="AZ205" s="2">
        <f>STDEV(AT205:AX205)</f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2">
        <f>AVERAGE(BA205:BE205)</f>
        <v>0</v>
      </c>
      <c r="BG205" s="2">
        <f>STDEV(BA205:BE205)</f>
        <v>0</v>
      </c>
    </row>
    <row r="206" spans="1:59" x14ac:dyDescent="0.35">
      <c r="A206" s="8"/>
      <c r="B206" s="8">
        <v>2</v>
      </c>
      <c r="C206" s="8"/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2">
        <f t="shared" ref="I206" si="307">AVERAGE(D206:H206)</f>
        <v>0</v>
      </c>
      <c r="J206" s="2">
        <f>STDEV(D206:H206)</f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2">
        <f t="shared" ref="P206" si="308">AVERAGE(K206:O206)</f>
        <v>0</v>
      </c>
      <c r="Q206" s="2">
        <f>STDEV(K206:O206)</f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2">
        <f t="shared" ref="W206" si="309">AVERAGE(R206:V206)</f>
        <v>0</v>
      </c>
      <c r="X206" s="2">
        <f>STDEV(R206:V206)</f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2">
        <f t="shared" ref="AD206" si="310">AVERAGE(Y206:AC206)</f>
        <v>0</v>
      </c>
      <c r="AE206" s="2">
        <f>STDEV(Y206:AC206)</f>
        <v>0</v>
      </c>
      <c r="AF206" s="28">
        <v>0</v>
      </c>
      <c r="AG206" s="8">
        <v>0</v>
      </c>
      <c r="AH206" s="8">
        <v>0</v>
      </c>
      <c r="AI206" s="8">
        <v>0</v>
      </c>
      <c r="AJ206" s="8">
        <v>0</v>
      </c>
      <c r="AK206" s="2">
        <f t="shared" ref="AK206" si="311">AVERAGE(AF206:AJ206)</f>
        <v>0</v>
      </c>
      <c r="AL206" s="2">
        <f>STDEV(AF206:AJ206)</f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0</v>
      </c>
      <c r="AR206" s="2">
        <f t="shared" ref="AR206" si="312">AVERAGE(AM206:AQ206)</f>
        <v>0</v>
      </c>
      <c r="AS206" s="2">
        <f>STDEV(AM206:AQ206)</f>
        <v>0</v>
      </c>
      <c r="AT206" s="8">
        <v>0</v>
      </c>
      <c r="AU206" s="8">
        <v>0</v>
      </c>
      <c r="AV206" s="8">
        <v>0</v>
      </c>
      <c r="AW206" s="8">
        <v>0</v>
      </c>
      <c r="AX206" s="8">
        <v>0</v>
      </c>
      <c r="AY206" s="2">
        <f t="shared" ref="AY206" si="313">AVERAGE(AT206:AX206)</f>
        <v>0</v>
      </c>
      <c r="AZ206" s="2">
        <f>STDEV(AT206:AX206)</f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2">
        <f t="shared" ref="BF206" si="314">AVERAGE(BA206:BE206)</f>
        <v>0</v>
      </c>
      <c r="BG206" s="2">
        <f>STDEV(BA206:BE206)</f>
        <v>0</v>
      </c>
    </row>
    <row r="207" spans="1:59" x14ac:dyDescent="0.35">
      <c r="A207" s="8"/>
      <c r="B207" s="8">
        <v>3</v>
      </c>
      <c r="C207" s="8"/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4">
        <f>AVERAGE(D207:H207)</f>
        <v>0</v>
      </c>
      <c r="J207" s="4">
        <f>STDEV(D207:H207)</f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4">
        <f>AVERAGE(K207:O207)</f>
        <v>0</v>
      </c>
      <c r="Q207" s="4">
        <f>STDEV(K207:O207)</f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4">
        <f>AVERAGE(R207:V207)</f>
        <v>0</v>
      </c>
      <c r="X207" s="4">
        <f>STDEV(R207:V207)</f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4">
        <f>AVERAGE(Y207:AC207)</f>
        <v>0</v>
      </c>
      <c r="AE207" s="4">
        <f>STDEV(Y207:AC207)</f>
        <v>0</v>
      </c>
      <c r="AF207" s="28">
        <v>0</v>
      </c>
      <c r="AG207" s="9">
        <v>0</v>
      </c>
      <c r="AH207" s="9">
        <v>0</v>
      </c>
      <c r="AI207" s="9">
        <v>0</v>
      </c>
      <c r="AJ207" s="9">
        <v>0</v>
      </c>
      <c r="AK207" s="4">
        <f>AVERAGE(AF207:AJ207)</f>
        <v>0</v>
      </c>
      <c r="AL207" s="4">
        <f>STDEV(AF207:AJ207)</f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4">
        <f>AVERAGE(AM207:AQ207)</f>
        <v>0</v>
      </c>
      <c r="AS207" s="4">
        <f>STDEV(AM207:AQ207)</f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4">
        <f>AVERAGE(AT207:AX207)</f>
        <v>0</v>
      </c>
      <c r="AZ207" s="4">
        <f>STDEV(AT207:AX207)</f>
        <v>0</v>
      </c>
      <c r="BA207" s="9">
        <v>0</v>
      </c>
      <c r="BB207" s="9">
        <v>0</v>
      </c>
      <c r="BC207" s="9">
        <v>0</v>
      </c>
      <c r="BD207" s="9">
        <v>0</v>
      </c>
      <c r="BE207" s="9">
        <v>0</v>
      </c>
      <c r="BF207" s="4">
        <f>AVERAGE(BA207:BE207)</f>
        <v>0</v>
      </c>
      <c r="BG207" s="4">
        <f>STDEV(BA207:BE207)</f>
        <v>0</v>
      </c>
    </row>
    <row r="208" spans="1:59" x14ac:dyDescent="0.35">
      <c r="A208" s="8"/>
      <c r="B208" s="8"/>
      <c r="C208" s="8"/>
      <c r="D208" s="9"/>
      <c r="E208" s="9"/>
      <c r="F208" s="9"/>
      <c r="G208" s="9"/>
      <c r="H208" s="9"/>
      <c r="I208" s="10">
        <f>AVERAGE(I205:I207)</f>
        <v>0</v>
      </c>
      <c r="J208" s="10"/>
      <c r="K208" s="9"/>
      <c r="L208" s="9"/>
      <c r="M208" s="9"/>
      <c r="N208" s="9"/>
      <c r="O208" s="9"/>
      <c r="P208" s="10">
        <f>AVERAGE(P205:P207)</f>
        <v>0</v>
      </c>
      <c r="Q208" s="10"/>
      <c r="R208" s="9"/>
      <c r="S208" s="9"/>
      <c r="T208" s="9"/>
      <c r="U208" s="9"/>
      <c r="V208" s="9"/>
      <c r="W208" s="10">
        <f>AVERAGE(W205:W207)</f>
        <v>0</v>
      </c>
      <c r="X208" s="10"/>
      <c r="Y208" s="9"/>
      <c r="Z208" s="9"/>
      <c r="AA208" s="9"/>
      <c r="AB208" s="9"/>
      <c r="AC208" s="9"/>
      <c r="AD208" s="10">
        <f>AVERAGE(AD205:AD207)</f>
        <v>0</v>
      </c>
      <c r="AE208" s="10"/>
      <c r="AG208" s="9"/>
      <c r="AH208" s="9"/>
      <c r="AI208" s="9"/>
      <c r="AJ208" s="9"/>
      <c r="AK208" s="10">
        <f>AVERAGE(AK205:AK207)</f>
        <v>0</v>
      </c>
      <c r="AL208" s="10"/>
      <c r="AM208" s="9"/>
      <c r="AN208" s="9"/>
      <c r="AO208" s="9"/>
      <c r="AP208" s="9"/>
      <c r="AQ208" s="9"/>
      <c r="AR208" s="10">
        <f>AVERAGE(AR205:AR207)</f>
        <v>0</v>
      </c>
      <c r="AS208" s="10"/>
      <c r="AT208" s="9"/>
      <c r="AU208" s="9"/>
      <c r="AV208" s="9"/>
      <c r="AW208" s="9"/>
      <c r="AX208" s="9"/>
      <c r="AY208" s="10">
        <f>AVERAGE(AY205:AY207)</f>
        <v>0</v>
      </c>
      <c r="AZ208" s="10"/>
      <c r="BA208" s="9"/>
      <c r="BB208" s="9"/>
      <c r="BC208" s="9"/>
      <c r="BD208" s="9"/>
      <c r="BE208" s="9"/>
      <c r="BF208" s="10">
        <f>AVERAGE(BF205:BF207)</f>
        <v>0</v>
      </c>
      <c r="BG208" s="10"/>
    </row>
    <row r="209" spans="1:59" x14ac:dyDescent="0.35">
      <c r="A209" s="8"/>
      <c r="B209" s="8"/>
      <c r="C209" s="8"/>
      <c r="D209" s="9"/>
      <c r="E209" s="9"/>
      <c r="F209" s="9"/>
      <c r="G209" s="9"/>
      <c r="H209" s="9"/>
      <c r="I209" s="10">
        <f>SUM(J205:J207)</f>
        <v>0</v>
      </c>
      <c r="J209" s="10"/>
      <c r="K209" s="9"/>
      <c r="L209" s="9"/>
      <c r="M209" s="9"/>
      <c r="N209" s="9"/>
      <c r="O209" s="9"/>
      <c r="P209" s="10">
        <f>SUM(Q205:Q207)</f>
        <v>0</v>
      </c>
      <c r="Q209" s="10"/>
      <c r="R209" s="9"/>
      <c r="S209" s="9"/>
      <c r="T209" s="9"/>
      <c r="U209" s="9"/>
      <c r="V209" s="9"/>
      <c r="W209" s="10">
        <f>SUM(X205:X207)</f>
        <v>0</v>
      </c>
      <c r="X209" s="10"/>
      <c r="Y209" s="9"/>
      <c r="Z209" s="9"/>
      <c r="AA209" s="9"/>
      <c r="AB209" s="9"/>
      <c r="AC209" s="9"/>
      <c r="AD209" s="10">
        <f>SUM(AE205:AE207)</f>
        <v>0</v>
      </c>
      <c r="AE209" s="10"/>
      <c r="AG209" s="9"/>
      <c r="AH209" s="9"/>
      <c r="AI209" s="9"/>
      <c r="AJ209" s="9"/>
      <c r="AK209" s="10">
        <f>SUM(AL205:AL207)</f>
        <v>0</v>
      </c>
      <c r="AL209" s="10"/>
      <c r="AM209" s="9"/>
      <c r="AN209" s="9"/>
      <c r="AO209" s="9"/>
      <c r="AP209" s="9"/>
      <c r="AQ209" s="9"/>
      <c r="AR209" s="10">
        <f>SUM(AS205:AS207)</f>
        <v>0</v>
      </c>
      <c r="AS209" s="10"/>
      <c r="AT209" s="9"/>
      <c r="AU209" s="9"/>
      <c r="AV209" s="9"/>
      <c r="AW209" s="9"/>
      <c r="AX209" s="9"/>
      <c r="AY209" s="10">
        <f>SUM(AZ205:AZ207)</f>
        <v>0</v>
      </c>
      <c r="AZ209" s="10"/>
      <c r="BA209" s="9"/>
      <c r="BB209" s="9"/>
      <c r="BC209" s="9"/>
      <c r="BD209" s="9"/>
      <c r="BE209" s="9"/>
      <c r="BF209" s="10">
        <f>SUM(BG205:BG207)</f>
        <v>0</v>
      </c>
      <c r="BG209" s="10"/>
    </row>
    <row r="210" spans="1:59" x14ac:dyDescent="0.35">
      <c r="A210" s="8" t="s">
        <v>41</v>
      </c>
      <c r="B210" s="8">
        <v>1</v>
      </c>
      <c r="C210" s="8"/>
      <c r="D210" s="9" t="s">
        <v>27</v>
      </c>
      <c r="E210" s="9" t="s">
        <v>27</v>
      </c>
      <c r="F210" s="9" t="s">
        <v>27</v>
      </c>
      <c r="G210" s="9" t="s">
        <v>27</v>
      </c>
      <c r="H210" s="9" t="s">
        <v>27</v>
      </c>
      <c r="I210" s="4" t="e">
        <f>AVERAGE(D210:H210)</f>
        <v>#DIV/0!</v>
      </c>
      <c r="J210" s="4" t="e">
        <f>STDEV(D210:H210)</f>
        <v>#DIV/0!</v>
      </c>
      <c r="K210" s="9" t="s">
        <v>27</v>
      </c>
      <c r="L210" s="9" t="s">
        <v>27</v>
      </c>
      <c r="M210" s="9" t="s">
        <v>27</v>
      </c>
      <c r="N210" s="9" t="s">
        <v>27</v>
      </c>
      <c r="O210" s="9" t="s">
        <v>27</v>
      </c>
      <c r="P210" s="4" t="e">
        <f>AVERAGE(K210:O210)</f>
        <v>#DIV/0!</v>
      </c>
      <c r="Q210" s="4" t="e">
        <f>STDEV(K210:O210)</f>
        <v>#DIV/0!</v>
      </c>
      <c r="R210" s="9" t="s">
        <v>27</v>
      </c>
      <c r="S210" s="9" t="s">
        <v>27</v>
      </c>
      <c r="T210" s="9" t="s">
        <v>27</v>
      </c>
      <c r="U210" s="9" t="s">
        <v>27</v>
      </c>
      <c r="V210" s="9" t="s">
        <v>27</v>
      </c>
      <c r="W210" s="4" t="e">
        <f>AVERAGE(R210:V210)</f>
        <v>#DIV/0!</v>
      </c>
      <c r="X210" s="4" t="e">
        <f>STDEV(R210:V210)</f>
        <v>#DIV/0!</v>
      </c>
      <c r="Y210" s="9" t="s">
        <v>27</v>
      </c>
      <c r="Z210" s="9" t="s">
        <v>27</v>
      </c>
      <c r="AA210" s="9" t="s">
        <v>27</v>
      </c>
      <c r="AB210" s="9" t="s">
        <v>27</v>
      </c>
      <c r="AC210" s="9" t="s">
        <v>27</v>
      </c>
      <c r="AD210" s="4" t="e">
        <f>AVERAGE(Y210:AC210)</f>
        <v>#DIV/0!</v>
      </c>
      <c r="AE210" s="4" t="e">
        <f>STDEV(Y210:AC210)</f>
        <v>#DIV/0!</v>
      </c>
      <c r="AF210" s="28" t="s">
        <v>27</v>
      </c>
      <c r="AG210" s="9" t="s">
        <v>27</v>
      </c>
      <c r="AH210" s="9" t="s">
        <v>27</v>
      </c>
      <c r="AI210" s="9" t="s">
        <v>27</v>
      </c>
      <c r="AJ210" s="9" t="s">
        <v>27</v>
      </c>
      <c r="AK210" s="4" t="e">
        <f>AVERAGE(AF210:AJ210)</f>
        <v>#DIV/0!</v>
      </c>
      <c r="AL210" s="4" t="e">
        <f>STDEV(AF210:AJ210)</f>
        <v>#DIV/0!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4">
        <f>AVERAGE(AM210:AQ210)</f>
        <v>0</v>
      </c>
      <c r="AS210" s="4">
        <f>STDEV(AM210:AQ210)</f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0</v>
      </c>
      <c r="AY210" s="4">
        <f>AVERAGE(AT210:AX210)</f>
        <v>0</v>
      </c>
      <c r="AZ210" s="4">
        <f>STDEV(AT210:AX210)</f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4">
        <f>AVERAGE(BA210:BE210)</f>
        <v>0</v>
      </c>
      <c r="BG210" s="4">
        <f>STDEV(BA210:BE210)</f>
        <v>0</v>
      </c>
    </row>
    <row r="211" spans="1:59" x14ac:dyDescent="0.35">
      <c r="A211" s="8" t="s">
        <v>48</v>
      </c>
      <c r="B211" s="8">
        <v>2</v>
      </c>
      <c r="C211" s="8"/>
      <c r="D211" s="9" t="s">
        <v>27</v>
      </c>
      <c r="E211" s="9" t="s">
        <v>27</v>
      </c>
      <c r="F211" s="9" t="s">
        <v>27</v>
      </c>
      <c r="G211" s="9" t="s">
        <v>27</v>
      </c>
      <c r="H211" s="9" t="s">
        <v>27</v>
      </c>
      <c r="I211" s="4" t="e">
        <f t="shared" ref="I211" si="315">AVERAGE(D211:H211)</f>
        <v>#DIV/0!</v>
      </c>
      <c r="J211" s="4" t="e">
        <f>STDEV(D211:H211)</f>
        <v>#DIV/0!</v>
      </c>
      <c r="K211" s="9" t="s">
        <v>27</v>
      </c>
      <c r="L211" s="9" t="s">
        <v>27</v>
      </c>
      <c r="M211" s="9" t="s">
        <v>27</v>
      </c>
      <c r="N211" s="9" t="s">
        <v>27</v>
      </c>
      <c r="O211" s="9" t="s">
        <v>27</v>
      </c>
      <c r="P211" s="4" t="e">
        <f t="shared" ref="P211" si="316">AVERAGE(K211:O211)</f>
        <v>#DIV/0!</v>
      </c>
      <c r="Q211" s="4" t="e">
        <f>STDEV(K211:O211)</f>
        <v>#DIV/0!</v>
      </c>
      <c r="R211" s="9" t="s">
        <v>27</v>
      </c>
      <c r="S211" s="9" t="s">
        <v>27</v>
      </c>
      <c r="T211" s="9" t="s">
        <v>27</v>
      </c>
      <c r="U211" s="9" t="s">
        <v>27</v>
      </c>
      <c r="V211" s="9" t="s">
        <v>27</v>
      </c>
      <c r="W211" s="4" t="e">
        <f t="shared" ref="W211" si="317">AVERAGE(R211:V211)</f>
        <v>#DIV/0!</v>
      </c>
      <c r="X211" s="4" t="e">
        <f>STDEV(R211:V211)</f>
        <v>#DIV/0!</v>
      </c>
      <c r="Y211" s="9" t="s">
        <v>27</v>
      </c>
      <c r="Z211" s="9" t="s">
        <v>27</v>
      </c>
      <c r="AA211" s="9" t="s">
        <v>27</v>
      </c>
      <c r="AB211" s="9" t="s">
        <v>27</v>
      </c>
      <c r="AC211" s="9" t="s">
        <v>27</v>
      </c>
      <c r="AD211" s="4" t="e">
        <f t="shared" ref="AD211" si="318">AVERAGE(Y211:AC211)</f>
        <v>#DIV/0!</v>
      </c>
      <c r="AE211" s="4" t="e">
        <f>STDEV(Y211:AC211)</f>
        <v>#DIV/0!</v>
      </c>
      <c r="AF211" s="28" t="s">
        <v>27</v>
      </c>
      <c r="AG211" s="9" t="s">
        <v>27</v>
      </c>
      <c r="AH211" s="9" t="s">
        <v>27</v>
      </c>
      <c r="AI211" s="9" t="s">
        <v>27</v>
      </c>
      <c r="AJ211" s="9" t="s">
        <v>27</v>
      </c>
      <c r="AK211" s="4" t="e">
        <f t="shared" ref="AK211" si="319">AVERAGE(AF211:AJ211)</f>
        <v>#DIV/0!</v>
      </c>
      <c r="AL211" s="4" t="e">
        <f>STDEV(AF211:AJ211)</f>
        <v>#DIV/0!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4">
        <f t="shared" ref="AR211" si="320">AVERAGE(AM211:AQ211)</f>
        <v>0</v>
      </c>
      <c r="AS211" s="4">
        <f>STDEV(AM211:AQ211)</f>
        <v>0</v>
      </c>
      <c r="AT211" s="8">
        <v>0</v>
      </c>
      <c r="AU211" s="8">
        <v>0</v>
      </c>
      <c r="AV211" s="8">
        <v>0</v>
      </c>
      <c r="AW211" s="8">
        <v>0</v>
      </c>
      <c r="AX211" s="8">
        <v>0</v>
      </c>
      <c r="AY211" s="4">
        <f t="shared" ref="AY211" si="321">AVERAGE(AT211:AX211)</f>
        <v>0</v>
      </c>
      <c r="AZ211" s="4">
        <f>STDEV(AT211:AX211)</f>
        <v>0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4">
        <f t="shared" ref="BF211" si="322">AVERAGE(BA211:BE211)</f>
        <v>0</v>
      </c>
      <c r="BG211" s="4">
        <f>STDEV(BA211:BE211)</f>
        <v>0</v>
      </c>
    </row>
    <row r="212" spans="1:59" x14ac:dyDescent="0.35">
      <c r="A212" s="8"/>
      <c r="B212" s="8">
        <v>3</v>
      </c>
      <c r="C212" s="8"/>
      <c r="D212" s="9" t="s">
        <v>27</v>
      </c>
      <c r="E212" s="9" t="s">
        <v>27</v>
      </c>
      <c r="F212" s="9" t="s">
        <v>27</v>
      </c>
      <c r="G212" s="9" t="s">
        <v>27</v>
      </c>
      <c r="H212" s="9" t="s">
        <v>27</v>
      </c>
      <c r="I212" s="4" t="e">
        <f>AVERAGE(D212:H212)</f>
        <v>#DIV/0!</v>
      </c>
      <c r="J212" s="4" t="e">
        <f>STDEV(D212:H212)</f>
        <v>#DIV/0!</v>
      </c>
      <c r="K212" s="9" t="s">
        <v>27</v>
      </c>
      <c r="L212" s="9" t="s">
        <v>27</v>
      </c>
      <c r="M212" s="9" t="s">
        <v>27</v>
      </c>
      <c r="N212" s="9" t="s">
        <v>27</v>
      </c>
      <c r="O212" s="9" t="s">
        <v>27</v>
      </c>
      <c r="P212" s="4" t="e">
        <f>AVERAGE(K212:O212)</f>
        <v>#DIV/0!</v>
      </c>
      <c r="Q212" s="4" t="e">
        <f>STDEV(K212:O212)</f>
        <v>#DIV/0!</v>
      </c>
      <c r="R212" s="9" t="s">
        <v>27</v>
      </c>
      <c r="S212" s="9" t="s">
        <v>27</v>
      </c>
      <c r="T212" s="9" t="s">
        <v>27</v>
      </c>
      <c r="U212" s="9" t="s">
        <v>27</v>
      </c>
      <c r="V212" s="9" t="s">
        <v>27</v>
      </c>
      <c r="W212" s="4" t="e">
        <f>AVERAGE(R212:V212)</f>
        <v>#DIV/0!</v>
      </c>
      <c r="X212" s="4" t="e">
        <f>STDEV(R212:V212)</f>
        <v>#DIV/0!</v>
      </c>
      <c r="Y212" s="9" t="s">
        <v>27</v>
      </c>
      <c r="Z212" s="9" t="s">
        <v>27</v>
      </c>
      <c r="AA212" s="9" t="s">
        <v>27</v>
      </c>
      <c r="AB212" s="9" t="s">
        <v>27</v>
      </c>
      <c r="AC212" s="9" t="s">
        <v>27</v>
      </c>
      <c r="AD212" s="4" t="e">
        <f>AVERAGE(Y212:AC212)</f>
        <v>#DIV/0!</v>
      </c>
      <c r="AE212" s="4" t="e">
        <f>STDEV(Y212:AC212)</f>
        <v>#DIV/0!</v>
      </c>
      <c r="AF212" s="28" t="s">
        <v>27</v>
      </c>
      <c r="AG212" s="9" t="s">
        <v>27</v>
      </c>
      <c r="AH212" s="9" t="s">
        <v>27</v>
      </c>
      <c r="AI212" s="9" t="s">
        <v>27</v>
      </c>
      <c r="AJ212" s="9" t="s">
        <v>27</v>
      </c>
      <c r="AK212" s="4" t="e">
        <f>AVERAGE(AF212:AJ212)</f>
        <v>#DIV/0!</v>
      </c>
      <c r="AL212" s="4" t="e">
        <f>STDEV(AF212:AJ212)</f>
        <v>#DIV/0!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4">
        <f>AVERAGE(AM212:AQ212)</f>
        <v>0</v>
      </c>
      <c r="AS212" s="4">
        <f>STDEV(AM212:AQ212)</f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4">
        <f>AVERAGE(AT212:AX212)</f>
        <v>0</v>
      </c>
      <c r="AZ212" s="4">
        <f>STDEV(AT212:AX212)</f>
        <v>0</v>
      </c>
      <c r="BA212" s="9">
        <v>0</v>
      </c>
      <c r="BB212" s="9">
        <v>0</v>
      </c>
      <c r="BC212" s="9">
        <v>0</v>
      </c>
      <c r="BD212" s="9">
        <v>0</v>
      </c>
      <c r="BE212" s="9">
        <v>0</v>
      </c>
      <c r="BF212" s="4">
        <f>AVERAGE(BA212:BE212)</f>
        <v>0</v>
      </c>
      <c r="BG212" s="4">
        <f>STDEV(BA212:BE212)</f>
        <v>0</v>
      </c>
    </row>
    <row r="213" spans="1:59" x14ac:dyDescent="0.35">
      <c r="A213" s="5" t="s">
        <v>16</v>
      </c>
      <c r="B213" s="22"/>
      <c r="C213" s="8"/>
      <c r="D213" s="9"/>
      <c r="E213" s="9"/>
      <c r="F213" s="9"/>
      <c r="G213" s="9"/>
      <c r="H213" s="9"/>
      <c r="I213" s="10" t="e">
        <f>AVERAGE(I210:I212)</f>
        <v>#DIV/0!</v>
      </c>
      <c r="J213" s="10"/>
      <c r="K213" s="9"/>
      <c r="L213" s="9"/>
      <c r="M213" s="9"/>
      <c r="N213" s="9"/>
      <c r="O213" s="9"/>
      <c r="P213" s="10" t="e">
        <f>AVERAGE(P210:P212)</f>
        <v>#DIV/0!</v>
      </c>
      <c r="Q213" s="10"/>
      <c r="R213" s="9"/>
      <c r="S213" s="9"/>
      <c r="T213" s="9"/>
      <c r="U213" s="9"/>
      <c r="V213" s="9"/>
      <c r="W213" s="10" t="e">
        <f>AVERAGE(W210:W212)</f>
        <v>#DIV/0!</v>
      </c>
      <c r="X213" s="10"/>
      <c r="Y213" s="9"/>
      <c r="Z213" s="9"/>
      <c r="AA213" s="9"/>
      <c r="AB213" s="9"/>
      <c r="AC213" s="9"/>
      <c r="AD213" s="10" t="e">
        <f>AVERAGE(AD210:AD212)</f>
        <v>#DIV/0!</v>
      </c>
      <c r="AE213" s="10"/>
      <c r="AG213" s="9"/>
      <c r="AH213" s="9"/>
      <c r="AI213" s="9"/>
      <c r="AJ213" s="9"/>
      <c r="AK213" s="10" t="e">
        <f>AVERAGE(AK210:AK212)</f>
        <v>#DIV/0!</v>
      </c>
      <c r="AL213" s="10"/>
      <c r="AM213" s="9"/>
      <c r="AN213" s="9"/>
      <c r="AO213" s="9"/>
      <c r="AP213" s="9"/>
      <c r="AQ213" s="9"/>
      <c r="AR213" s="10">
        <f>AVERAGE(AR210:AR212)</f>
        <v>0</v>
      </c>
      <c r="AS213" s="10"/>
      <c r="AT213" s="9"/>
      <c r="AU213" s="9"/>
      <c r="AV213" s="9"/>
      <c r="AW213" s="9"/>
      <c r="AX213" s="9"/>
      <c r="AY213" s="10">
        <f>AVERAGE(AY210:AY212)</f>
        <v>0</v>
      </c>
      <c r="AZ213" s="10"/>
      <c r="BA213" s="9"/>
      <c r="BB213" s="9"/>
      <c r="BC213" s="9"/>
      <c r="BD213" s="9"/>
      <c r="BE213" s="9"/>
      <c r="BF213" s="10">
        <f>AVERAGE(BF210:BF212)</f>
        <v>0</v>
      </c>
      <c r="BG213" s="10"/>
    </row>
    <row r="214" spans="1:59" x14ac:dyDescent="0.35">
      <c r="A214" s="5" t="s">
        <v>17</v>
      </c>
      <c r="B214" s="22"/>
      <c r="C214" s="8"/>
      <c r="D214" s="9"/>
      <c r="E214" s="9"/>
      <c r="F214" s="9"/>
      <c r="G214" s="9"/>
      <c r="H214" s="9"/>
      <c r="I214" s="10" t="e">
        <f>SUM(J210:J212)</f>
        <v>#DIV/0!</v>
      </c>
      <c r="J214" s="10"/>
      <c r="K214" s="9"/>
      <c r="L214" s="9"/>
      <c r="M214" s="9"/>
      <c r="N214" s="9"/>
      <c r="O214" s="9"/>
      <c r="P214" s="10" t="e">
        <f>SUM(Q210:Q212)</f>
        <v>#DIV/0!</v>
      </c>
      <c r="Q214" s="10"/>
      <c r="R214" s="9"/>
      <c r="S214" s="9"/>
      <c r="T214" s="9"/>
      <c r="U214" s="9"/>
      <c r="V214" s="9"/>
      <c r="W214" s="10" t="e">
        <f>SUM(X210:X212)</f>
        <v>#DIV/0!</v>
      </c>
      <c r="X214" s="10"/>
      <c r="Y214" s="9"/>
      <c r="Z214" s="9"/>
      <c r="AA214" s="9"/>
      <c r="AB214" s="9"/>
      <c r="AC214" s="9"/>
      <c r="AD214" s="10" t="e">
        <f>SUM(AE210:AE212)</f>
        <v>#DIV/0!</v>
      </c>
      <c r="AE214" s="10"/>
      <c r="AG214" s="9"/>
      <c r="AH214" s="9"/>
      <c r="AI214" s="9"/>
      <c r="AJ214" s="9"/>
      <c r="AK214" s="10" t="e">
        <f>SUM(AL210:AL212)</f>
        <v>#DIV/0!</v>
      </c>
      <c r="AL214" s="10"/>
      <c r="AM214" s="9"/>
      <c r="AN214" s="9"/>
      <c r="AO214" s="9"/>
      <c r="AP214" s="9"/>
      <c r="AQ214" s="9"/>
      <c r="AR214" s="10">
        <f>SUM(AS210:AS212)</f>
        <v>0</v>
      </c>
      <c r="AS214" s="10"/>
      <c r="AT214" s="9"/>
      <c r="AU214" s="9"/>
      <c r="AV214" s="9"/>
      <c r="AW214" s="9"/>
      <c r="AX214" s="9"/>
      <c r="AY214" s="10">
        <f>SUM(AZ210:AZ212)</f>
        <v>0</v>
      </c>
      <c r="AZ214" s="10"/>
      <c r="BA214" s="9"/>
      <c r="BB214" s="9"/>
      <c r="BC214" s="9"/>
      <c r="BD214" s="9"/>
      <c r="BE214" s="9"/>
      <c r="BF214" s="10">
        <f>SUM(BG210:BG212)</f>
        <v>0</v>
      </c>
      <c r="BG214" s="10"/>
    </row>
    <row r="215" spans="1:59" x14ac:dyDescent="0.35">
      <c r="A215" s="8" t="s">
        <v>48</v>
      </c>
      <c r="B215" s="22">
        <v>1</v>
      </c>
      <c r="C215" s="8"/>
      <c r="D215" s="8" t="s">
        <v>27</v>
      </c>
      <c r="E215" s="8" t="s">
        <v>27</v>
      </c>
      <c r="F215" s="8" t="s">
        <v>27</v>
      </c>
      <c r="G215" s="8" t="s">
        <v>27</v>
      </c>
      <c r="H215" s="8" t="s">
        <v>27</v>
      </c>
      <c r="I215" s="2" t="e">
        <f>AVERAGE(D215:H215)</f>
        <v>#DIV/0!</v>
      </c>
      <c r="J215" s="2" t="e">
        <f>STDEV(D215:H215)</f>
        <v>#DIV/0!</v>
      </c>
      <c r="K215" s="8" t="s">
        <v>27</v>
      </c>
      <c r="L215" s="8" t="s">
        <v>27</v>
      </c>
      <c r="M215" s="8" t="s">
        <v>27</v>
      </c>
      <c r="N215" s="8" t="s">
        <v>27</v>
      </c>
      <c r="O215" s="8" t="s">
        <v>27</v>
      </c>
      <c r="P215" s="2" t="e">
        <f>AVERAGE(K215:O215)</f>
        <v>#DIV/0!</v>
      </c>
      <c r="Q215" s="2" t="e">
        <f>STDEV(K215:O215)</f>
        <v>#DIV/0!</v>
      </c>
      <c r="R215" s="8" t="s">
        <v>27</v>
      </c>
      <c r="S215" s="8" t="s">
        <v>27</v>
      </c>
      <c r="T215" s="8" t="s">
        <v>27</v>
      </c>
      <c r="U215" s="8" t="s">
        <v>27</v>
      </c>
      <c r="V215" s="8" t="s">
        <v>27</v>
      </c>
      <c r="W215" s="2" t="e">
        <f>AVERAGE(R215:V215)</f>
        <v>#DIV/0!</v>
      </c>
      <c r="X215" s="2" t="e">
        <f>STDEV(R215:V215)</f>
        <v>#DIV/0!</v>
      </c>
      <c r="Y215" s="8" t="s">
        <v>27</v>
      </c>
      <c r="Z215" s="8" t="s">
        <v>27</v>
      </c>
      <c r="AA215" s="8" t="s">
        <v>27</v>
      </c>
      <c r="AB215" s="8" t="s">
        <v>27</v>
      </c>
      <c r="AC215" s="8" t="s">
        <v>27</v>
      </c>
      <c r="AD215" s="2" t="e">
        <f>AVERAGE(Y215:AC215)</f>
        <v>#DIV/0!</v>
      </c>
      <c r="AE215" s="2" t="e">
        <f>STDEV(Y215:AC215)</f>
        <v>#DIV/0!</v>
      </c>
      <c r="AF215" s="28" t="s">
        <v>27</v>
      </c>
      <c r="AG215" s="8" t="s">
        <v>27</v>
      </c>
      <c r="AH215" s="8" t="s">
        <v>27</v>
      </c>
      <c r="AI215" s="8" t="s">
        <v>27</v>
      </c>
      <c r="AJ215" s="8" t="s">
        <v>27</v>
      </c>
      <c r="AK215" s="2" t="e">
        <f>AVERAGE(AF215:AJ215)</f>
        <v>#DIV/0!</v>
      </c>
      <c r="AL215" s="2" t="e">
        <f>STDEV(AF215:AJ215)</f>
        <v>#DIV/0!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2">
        <f>AVERAGE(AM215:AQ215)</f>
        <v>0</v>
      </c>
      <c r="AS215" s="2">
        <f>STDEV(AM215:AQ215)</f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0</v>
      </c>
      <c r="AY215" s="2">
        <f>AVERAGE(AT215:AX215)</f>
        <v>0</v>
      </c>
      <c r="AZ215" s="2">
        <f>STDEV(AT215:AX215)</f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2">
        <f>AVERAGE(BA215:BE215)</f>
        <v>0</v>
      </c>
      <c r="BG215" s="2">
        <f>STDEV(BA215:BE215)</f>
        <v>0</v>
      </c>
    </row>
    <row r="216" spans="1:59" x14ac:dyDescent="0.35">
      <c r="A216" s="8" t="s">
        <v>8</v>
      </c>
      <c r="B216" s="22">
        <v>2</v>
      </c>
      <c r="C216" s="8"/>
      <c r="D216" s="8" t="s">
        <v>27</v>
      </c>
      <c r="E216" s="8" t="s">
        <v>27</v>
      </c>
      <c r="F216" s="8" t="s">
        <v>27</v>
      </c>
      <c r="G216" s="8" t="s">
        <v>27</v>
      </c>
      <c r="H216" s="8" t="s">
        <v>27</v>
      </c>
      <c r="I216" s="2" t="e">
        <f t="shared" ref="I216" si="323">AVERAGE(D216:H216)</f>
        <v>#DIV/0!</v>
      </c>
      <c r="J216" s="2" t="e">
        <f>STDEV(D216:H216)</f>
        <v>#DIV/0!</v>
      </c>
      <c r="K216" s="8" t="s">
        <v>27</v>
      </c>
      <c r="L216" s="8" t="s">
        <v>27</v>
      </c>
      <c r="M216" s="8" t="s">
        <v>27</v>
      </c>
      <c r="N216" s="8" t="s">
        <v>27</v>
      </c>
      <c r="O216" s="8" t="s">
        <v>27</v>
      </c>
      <c r="P216" s="2" t="e">
        <f t="shared" ref="P216" si="324">AVERAGE(K216:O216)</f>
        <v>#DIV/0!</v>
      </c>
      <c r="Q216" s="2" t="e">
        <f>STDEV(K216:O216)</f>
        <v>#DIV/0!</v>
      </c>
      <c r="R216" s="8" t="s">
        <v>27</v>
      </c>
      <c r="S216" s="8" t="s">
        <v>27</v>
      </c>
      <c r="T216" s="8" t="s">
        <v>27</v>
      </c>
      <c r="U216" s="8" t="s">
        <v>27</v>
      </c>
      <c r="V216" s="8" t="s">
        <v>27</v>
      </c>
      <c r="W216" s="2" t="e">
        <f t="shared" ref="W216" si="325">AVERAGE(R216:V216)</f>
        <v>#DIV/0!</v>
      </c>
      <c r="X216" s="2" t="e">
        <f>STDEV(R216:V216)</f>
        <v>#DIV/0!</v>
      </c>
      <c r="Y216" s="8" t="s">
        <v>27</v>
      </c>
      <c r="Z216" s="8" t="s">
        <v>27</v>
      </c>
      <c r="AA216" s="8" t="s">
        <v>27</v>
      </c>
      <c r="AB216" s="8" t="s">
        <v>27</v>
      </c>
      <c r="AC216" s="8" t="s">
        <v>27</v>
      </c>
      <c r="AD216" s="2" t="e">
        <f t="shared" ref="AD216" si="326">AVERAGE(Y216:AC216)</f>
        <v>#DIV/0!</v>
      </c>
      <c r="AE216" s="2" t="e">
        <f>STDEV(Y216:AC216)</f>
        <v>#DIV/0!</v>
      </c>
      <c r="AF216" s="28" t="s">
        <v>27</v>
      </c>
      <c r="AG216" s="8" t="s">
        <v>27</v>
      </c>
      <c r="AH216" s="8" t="s">
        <v>27</v>
      </c>
      <c r="AI216" s="8" t="s">
        <v>27</v>
      </c>
      <c r="AJ216" s="8" t="s">
        <v>27</v>
      </c>
      <c r="AK216" s="2" t="e">
        <f t="shared" ref="AK216" si="327">AVERAGE(AF216:AJ216)</f>
        <v>#DIV/0!</v>
      </c>
      <c r="AL216" s="2" t="e">
        <f>STDEV(AF216:AJ216)</f>
        <v>#DIV/0!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2">
        <f t="shared" ref="AR216" si="328">AVERAGE(AM216:AQ216)</f>
        <v>0</v>
      </c>
      <c r="AS216" s="2">
        <f>STDEV(AM216:AQ216)</f>
        <v>0</v>
      </c>
      <c r="AT216" s="8">
        <v>0</v>
      </c>
      <c r="AU216" s="8">
        <v>0</v>
      </c>
      <c r="AV216" s="8">
        <v>0</v>
      </c>
      <c r="AW216" s="8">
        <v>0</v>
      </c>
      <c r="AX216" s="8">
        <v>0</v>
      </c>
      <c r="AY216" s="2">
        <f t="shared" ref="AY216" si="329">AVERAGE(AT216:AX216)</f>
        <v>0</v>
      </c>
      <c r="AZ216" s="2">
        <f>STDEV(AT216:AX216)</f>
        <v>0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2">
        <f t="shared" ref="BF216" si="330">AVERAGE(BA216:BE216)</f>
        <v>0</v>
      </c>
      <c r="BG216" s="2">
        <f>STDEV(BA216:BE216)</f>
        <v>0</v>
      </c>
    </row>
    <row r="217" spans="1:59" x14ac:dyDescent="0.35">
      <c r="A217" s="8"/>
      <c r="B217" s="22">
        <v>3</v>
      </c>
      <c r="C217" s="8"/>
      <c r="D217" s="9" t="s">
        <v>27</v>
      </c>
      <c r="E217" s="9" t="s">
        <v>27</v>
      </c>
      <c r="F217" s="9" t="s">
        <v>27</v>
      </c>
      <c r="G217" s="9" t="s">
        <v>27</v>
      </c>
      <c r="H217" s="9" t="s">
        <v>27</v>
      </c>
      <c r="I217" s="4" t="e">
        <f>AVERAGE(D217:H217)</f>
        <v>#DIV/0!</v>
      </c>
      <c r="J217" s="4" t="e">
        <f>STDEV(D217:H217)</f>
        <v>#DIV/0!</v>
      </c>
      <c r="K217" s="9" t="s">
        <v>27</v>
      </c>
      <c r="L217" s="9" t="s">
        <v>27</v>
      </c>
      <c r="M217" s="9" t="s">
        <v>27</v>
      </c>
      <c r="N217" s="9" t="s">
        <v>27</v>
      </c>
      <c r="O217" s="9" t="s">
        <v>27</v>
      </c>
      <c r="P217" s="4" t="e">
        <f>AVERAGE(K217:O217)</f>
        <v>#DIV/0!</v>
      </c>
      <c r="Q217" s="4" t="e">
        <f>STDEV(K217:O217)</f>
        <v>#DIV/0!</v>
      </c>
      <c r="R217" s="9" t="s">
        <v>27</v>
      </c>
      <c r="S217" s="9" t="s">
        <v>27</v>
      </c>
      <c r="T217" s="9" t="s">
        <v>27</v>
      </c>
      <c r="U217" s="9" t="s">
        <v>27</v>
      </c>
      <c r="V217" s="9" t="s">
        <v>27</v>
      </c>
      <c r="W217" s="4" t="e">
        <f>AVERAGE(R217:V217)</f>
        <v>#DIV/0!</v>
      </c>
      <c r="X217" s="4" t="e">
        <f>STDEV(R217:V217)</f>
        <v>#DIV/0!</v>
      </c>
      <c r="Y217" s="9" t="s">
        <v>27</v>
      </c>
      <c r="Z217" s="9" t="s">
        <v>27</v>
      </c>
      <c r="AA217" s="9" t="s">
        <v>27</v>
      </c>
      <c r="AB217" s="9" t="s">
        <v>27</v>
      </c>
      <c r="AC217" s="9" t="s">
        <v>27</v>
      </c>
      <c r="AD217" s="4" t="e">
        <f>AVERAGE(Y217:AC217)</f>
        <v>#DIV/0!</v>
      </c>
      <c r="AE217" s="4" t="e">
        <f>STDEV(Y217:AC217)</f>
        <v>#DIV/0!</v>
      </c>
      <c r="AF217" s="28" t="s">
        <v>27</v>
      </c>
      <c r="AG217" s="9" t="s">
        <v>27</v>
      </c>
      <c r="AH217" s="9" t="s">
        <v>27</v>
      </c>
      <c r="AI217" s="9" t="s">
        <v>27</v>
      </c>
      <c r="AJ217" s="9" t="s">
        <v>27</v>
      </c>
      <c r="AK217" s="4" t="e">
        <f>AVERAGE(AF217:AJ217)</f>
        <v>#DIV/0!</v>
      </c>
      <c r="AL217" s="4" t="e">
        <f>STDEV(AF217:AJ217)</f>
        <v>#DIV/0!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4">
        <f>AVERAGE(AM217:AQ217)</f>
        <v>0</v>
      </c>
      <c r="AS217" s="4">
        <f>STDEV(AM217:AQ217)</f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4">
        <f>AVERAGE(AT217:AX217)</f>
        <v>0</v>
      </c>
      <c r="AZ217" s="4">
        <f>STDEV(AT217:AX217)</f>
        <v>0</v>
      </c>
      <c r="BA217" s="9">
        <v>0</v>
      </c>
      <c r="BB217" s="9">
        <v>0</v>
      </c>
      <c r="BC217" s="9">
        <v>0</v>
      </c>
      <c r="BD217" s="9">
        <v>0</v>
      </c>
      <c r="BE217" s="9">
        <v>0</v>
      </c>
      <c r="BF217" s="4">
        <f>AVERAGE(BA217:BE217)</f>
        <v>0</v>
      </c>
      <c r="BG217" s="4">
        <f>STDEV(BA217:BE217)</f>
        <v>0</v>
      </c>
    </row>
    <row r="218" spans="1:59" x14ac:dyDescent="0.35">
      <c r="A218" s="5" t="s">
        <v>16</v>
      </c>
      <c r="B218" s="22"/>
      <c r="C218" s="8"/>
      <c r="D218" s="9"/>
      <c r="E218" s="9"/>
      <c r="F218" s="9"/>
      <c r="G218" s="9"/>
      <c r="H218" s="9"/>
      <c r="I218" s="10" t="e">
        <f>AVERAGE(I215:I217)</f>
        <v>#DIV/0!</v>
      </c>
      <c r="J218" s="10"/>
      <c r="K218" s="9"/>
      <c r="L218" s="9"/>
      <c r="M218" s="9"/>
      <c r="N218" s="9"/>
      <c r="O218" s="9"/>
      <c r="P218" s="10" t="e">
        <f>AVERAGE(P215:P217)</f>
        <v>#DIV/0!</v>
      </c>
      <c r="Q218" s="10"/>
      <c r="R218" s="9"/>
      <c r="S218" s="9"/>
      <c r="T218" s="9"/>
      <c r="U218" s="9"/>
      <c r="V218" s="9"/>
      <c r="W218" s="10" t="e">
        <f>AVERAGE(W215:W217)</f>
        <v>#DIV/0!</v>
      </c>
      <c r="X218" s="10"/>
      <c r="Y218" s="9"/>
      <c r="Z218" s="9"/>
      <c r="AA218" s="9"/>
      <c r="AB218" s="9"/>
      <c r="AC218" s="9"/>
      <c r="AD218" s="10" t="e">
        <f>AVERAGE(AD215:AD217)</f>
        <v>#DIV/0!</v>
      </c>
      <c r="AE218" s="10"/>
      <c r="AG218" s="9"/>
      <c r="AH218" s="9"/>
      <c r="AI218" s="9"/>
      <c r="AJ218" s="9"/>
      <c r="AK218" s="10" t="e">
        <f>AVERAGE(AK215:AK217)</f>
        <v>#DIV/0!</v>
      </c>
      <c r="AL218" s="10"/>
      <c r="AM218" s="9"/>
      <c r="AN218" s="9"/>
      <c r="AO218" s="9"/>
      <c r="AP218" s="9"/>
      <c r="AQ218" s="9"/>
      <c r="AR218" s="10">
        <f>AVERAGE(AR215:AR217)</f>
        <v>0</v>
      </c>
      <c r="AS218" s="10"/>
      <c r="AT218" s="9"/>
      <c r="AU218" s="9"/>
      <c r="AV218" s="9"/>
      <c r="AW218" s="9"/>
      <c r="AX218" s="9"/>
      <c r="AY218" s="10">
        <f>AVERAGE(AY215:AY217)</f>
        <v>0</v>
      </c>
      <c r="AZ218" s="10"/>
      <c r="BA218" s="9"/>
      <c r="BB218" s="9"/>
      <c r="BC218" s="9"/>
      <c r="BD218" s="9"/>
      <c r="BE218" s="9"/>
      <c r="BF218" s="10">
        <f>AVERAGE(BF215:BF217)</f>
        <v>0</v>
      </c>
      <c r="BG218" s="10"/>
    </row>
    <row r="219" spans="1:59" x14ac:dyDescent="0.35">
      <c r="A219" s="5" t="s">
        <v>17</v>
      </c>
      <c r="B219" s="22"/>
      <c r="C219" s="8"/>
      <c r="D219" s="9"/>
      <c r="E219" s="9"/>
      <c r="F219" s="9"/>
      <c r="G219" s="9"/>
      <c r="H219" s="9"/>
      <c r="I219" s="10" t="e">
        <f>SUM(J215:J217)</f>
        <v>#DIV/0!</v>
      </c>
      <c r="J219" s="10"/>
      <c r="K219" s="9"/>
      <c r="L219" s="9"/>
      <c r="M219" s="9"/>
      <c r="N219" s="9"/>
      <c r="O219" s="9"/>
      <c r="P219" s="10" t="e">
        <f>SUM(Q215:Q217)</f>
        <v>#DIV/0!</v>
      </c>
      <c r="Q219" s="10"/>
      <c r="R219" s="9"/>
      <c r="S219" s="9"/>
      <c r="T219" s="9"/>
      <c r="U219" s="9"/>
      <c r="V219" s="9"/>
      <c r="W219" s="10" t="e">
        <f>SUM(X215:X217)</f>
        <v>#DIV/0!</v>
      </c>
      <c r="X219" s="10"/>
      <c r="Y219" s="9"/>
      <c r="Z219" s="9"/>
      <c r="AA219" s="9"/>
      <c r="AB219" s="9"/>
      <c r="AC219" s="9"/>
      <c r="AD219" s="10" t="e">
        <f>SUM(AE215:AE217)</f>
        <v>#DIV/0!</v>
      </c>
      <c r="AE219" s="10"/>
      <c r="AG219" s="9"/>
      <c r="AH219" s="9"/>
      <c r="AI219" s="9"/>
      <c r="AJ219" s="9"/>
      <c r="AK219" s="10" t="e">
        <f>SUM(AL215:AL217)</f>
        <v>#DIV/0!</v>
      </c>
      <c r="AL219" s="10"/>
      <c r="AM219" s="9"/>
      <c r="AN219" s="9"/>
      <c r="AO219" s="9"/>
      <c r="AP219" s="9"/>
      <c r="AQ219" s="9"/>
      <c r="AR219" s="10">
        <f>SUM(AS215:AS217)</f>
        <v>0</v>
      </c>
      <c r="AS219" s="10"/>
      <c r="AT219" s="9"/>
      <c r="AU219" s="9"/>
      <c r="AV219" s="9"/>
      <c r="AW219" s="9"/>
      <c r="AX219" s="9"/>
      <c r="AY219" s="10">
        <f>SUM(AZ215:AZ217)</f>
        <v>0</v>
      </c>
      <c r="AZ219" s="10"/>
      <c r="BA219" s="9"/>
      <c r="BB219" s="9"/>
      <c r="BC219" s="9"/>
      <c r="BD219" s="9"/>
      <c r="BE219" s="9"/>
      <c r="BF219" s="10">
        <f>SUM(BG215:BG217)</f>
        <v>0</v>
      </c>
      <c r="BG219" s="10"/>
    </row>
    <row r="220" spans="1:59" x14ac:dyDescent="0.35">
      <c r="A220" s="8" t="s">
        <v>49</v>
      </c>
      <c r="B220" s="22">
        <v>1</v>
      </c>
      <c r="C220" s="8"/>
      <c r="D220" s="8" t="s">
        <v>27</v>
      </c>
      <c r="E220" s="8" t="s">
        <v>27</v>
      </c>
      <c r="F220" s="8" t="s">
        <v>27</v>
      </c>
      <c r="G220" s="8" t="s">
        <v>27</v>
      </c>
      <c r="H220" s="8" t="s">
        <v>27</v>
      </c>
      <c r="I220" s="2" t="e">
        <f>AVERAGE(D220:H220)</f>
        <v>#DIV/0!</v>
      </c>
      <c r="J220" s="2" t="e">
        <f>STDEV(D220:H220)</f>
        <v>#DIV/0!</v>
      </c>
      <c r="K220" s="8" t="s">
        <v>27</v>
      </c>
      <c r="L220" s="8" t="s">
        <v>27</v>
      </c>
      <c r="M220" s="8" t="s">
        <v>27</v>
      </c>
      <c r="N220" s="8" t="s">
        <v>27</v>
      </c>
      <c r="O220" s="8" t="s">
        <v>27</v>
      </c>
      <c r="P220" s="2" t="e">
        <f>AVERAGE(K220:O220)</f>
        <v>#DIV/0!</v>
      </c>
      <c r="Q220" s="2" t="e">
        <f>STDEV(K220:O220)</f>
        <v>#DIV/0!</v>
      </c>
      <c r="R220" s="8" t="s">
        <v>27</v>
      </c>
      <c r="S220" s="8" t="s">
        <v>27</v>
      </c>
      <c r="T220" s="8" t="s">
        <v>27</v>
      </c>
      <c r="U220" s="8" t="s">
        <v>27</v>
      </c>
      <c r="V220" s="8" t="s">
        <v>27</v>
      </c>
      <c r="W220" s="2" t="e">
        <f>AVERAGE(R220:V220)</f>
        <v>#DIV/0!</v>
      </c>
      <c r="X220" s="2" t="e">
        <f>STDEV(R220:V220)</f>
        <v>#DIV/0!</v>
      </c>
      <c r="Y220" s="8" t="s">
        <v>27</v>
      </c>
      <c r="Z220" s="8" t="s">
        <v>27</v>
      </c>
      <c r="AA220" s="8" t="s">
        <v>27</v>
      </c>
      <c r="AB220" s="8" t="s">
        <v>27</v>
      </c>
      <c r="AC220" s="8" t="s">
        <v>27</v>
      </c>
      <c r="AD220" s="2" t="e">
        <f>AVERAGE(Y220:AC220)</f>
        <v>#DIV/0!</v>
      </c>
      <c r="AE220" s="2" t="e">
        <f>STDEV(Y220:AC220)</f>
        <v>#DIV/0!</v>
      </c>
      <c r="AF220" s="28" t="s">
        <v>27</v>
      </c>
      <c r="AG220" s="8" t="s">
        <v>27</v>
      </c>
      <c r="AH220" s="8" t="s">
        <v>27</v>
      </c>
      <c r="AI220" s="8" t="s">
        <v>27</v>
      </c>
      <c r="AJ220" s="8" t="s">
        <v>27</v>
      </c>
      <c r="AK220" s="2" t="e">
        <f>AVERAGE(AF220:AJ220)</f>
        <v>#DIV/0!</v>
      </c>
      <c r="AL220" s="2" t="e">
        <f>STDEV(AF220:AJ220)</f>
        <v>#DIV/0!</v>
      </c>
      <c r="AM220" s="8">
        <v>0</v>
      </c>
      <c r="AN220" s="8">
        <v>0</v>
      </c>
      <c r="AO220" s="8">
        <v>0</v>
      </c>
      <c r="AP220" s="8">
        <v>0</v>
      </c>
      <c r="AQ220" s="8">
        <v>0</v>
      </c>
      <c r="AR220" s="2">
        <f>AVERAGE(AM220:AQ220)</f>
        <v>0</v>
      </c>
      <c r="AS220" s="2">
        <f>STDEV(AM220:AQ220)</f>
        <v>0</v>
      </c>
      <c r="AT220" s="8">
        <v>0</v>
      </c>
      <c r="AU220" s="8">
        <v>0</v>
      </c>
      <c r="AV220" s="8">
        <v>0</v>
      </c>
      <c r="AW220" s="8">
        <v>0</v>
      </c>
      <c r="AX220" s="8">
        <v>0</v>
      </c>
      <c r="AY220" s="2">
        <f>AVERAGE(AT220:AX220)</f>
        <v>0</v>
      </c>
      <c r="AZ220" s="2">
        <f>STDEV(AT220:AX220)</f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2">
        <f>AVERAGE(BA220:BE220)</f>
        <v>0</v>
      </c>
      <c r="BG220" s="2">
        <f>STDEV(BA220:BE220)</f>
        <v>0</v>
      </c>
    </row>
    <row r="221" spans="1:59" x14ac:dyDescent="0.35">
      <c r="A221" s="8" t="s">
        <v>8</v>
      </c>
      <c r="B221" s="22">
        <v>2</v>
      </c>
      <c r="C221" s="8"/>
      <c r="D221" s="8" t="s">
        <v>27</v>
      </c>
      <c r="E221" s="8" t="s">
        <v>27</v>
      </c>
      <c r="F221" s="8" t="s">
        <v>27</v>
      </c>
      <c r="G221" s="8" t="s">
        <v>27</v>
      </c>
      <c r="H221" s="8" t="s">
        <v>27</v>
      </c>
      <c r="I221" s="2" t="e">
        <f t="shared" ref="I221" si="331">AVERAGE(D221:H221)</f>
        <v>#DIV/0!</v>
      </c>
      <c r="J221" s="2" t="e">
        <f>STDEV(D221:H221)</f>
        <v>#DIV/0!</v>
      </c>
      <c r="K221" s="8" t="s">
        <v>27</v>
      </c>
      <c r="L221" s="8" t="s">
        <v>27</v>
      </c>
      <c r="M221" s="8" t="s">
        <v>27</v>
      </c>
      <c r="N221" s="8" t="s">
        <v>27</v>
      </c>
      <c r="O221" s="8" t="s">
        <v>27</v>
      </c>
      <c r="P221" s="2" t="e">
        <f t="shared" ref="P221" si="332">AVERAGE(K221:O221)</f>
        <v>#DIV/0!</v>
      </c>
      <c r="Q221" s="2" t="e">
        <f>STDEV(K221:O221)</f>
        <v>#DIV/0!</v>
      </c>
      <c r="R221" s="8" t="s">
        <v>27</v>
      </c>
      <c r="S221" s="8" t="s">
        <v>27</v>
      </c>
      <c r="T221" s="8" t="s">
        <v>27</v>
      </c>
      <c r="U221" s="8" t="s">
        <v>27</v>
      </c>
      <c r="V221" s="8" t="s">
        <v>27</v>
      </c>
      <c r="W221" s="2" t="e">
        <f t="shared" ref="W221" si="333">AVERAGE(R221:V221)</f>
        <v>#DIV/0!</v>
      </c>
      <c r="X221" s="2" t="e">
        <f>STDEV(R221:V221)</f>
        <v>#DIV/0!</v>
      </c>
      <c r="Y221" s="8" t="s">
        <v>27</v>
      </c>
      <c r="Z221" s="8" t="s">
        <v>27</v>
      </c>
      <c r="AA221" s="8" t="s">
        <v>27</v>
      </c>
      <c r="AB221" s="8" t="s">
        <v>27</v>
      </c>
      <c r="AC221" s="8" t="s">
        <v>27</v>
      </c>
      <c r="AD221" s="2" t="e">
        <f t="shared" ref="AD221" si="334">AVERAGE(Y221:AC221)</f>
        <v>#DIV/0!</v>
      </c>
      <c r="AE221" s="2" t="e">
        <f>STDEV(Y221:AC221)</f>
        <v>#DIV/0!</v>
      </c>
      <c r="AF221" s="28" t="s">
        <v>27</v>
      </c>
      <c r="AG221" s="8" t="s">
        <v>27</v>
      </c>
      <c r="AH221" s="8" t="s">
        <v>27</v>
      </c>
      <c r="AI221" s="8" t="s">
        <v>27</v>
      </c>
      <c r="AJ221" s="8" t="s">
        <v>27</v>
      </c>
      <c r="AK221" s="2" t="e">
        <f t="shared" ref="AK221" si="335">AVERAGE(AF221:AJ221)</f>
        <v>#DIV/0!</v>
      </c>
      <c r="AL221" s="2" t="e">
        <f>STDEV(AF221:AJ221)</f>
        <v>#DIV/0!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2">
        <f t="shared" ref="AR221" si="336">AVERAGE(AM221:AQ221)</f>
        <v>0</v>
      </c>
      <c r="AS221" s="2">
        <f>STDEV(AM221:AQ221)</f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0</v>
      </c>
      <c r="AY221" s="2">
        <f t="shared" ref="AY221" si="337">AVERAGE(AT221:AX221)</f>
        <v>0</v>
      </c>
      <c r="AZ221" s="2">
        <f>STDEV(AT221:AX221)</f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2">
        <f t="shared" ref="BF221" si="338">AVERAGE(BA221:BE221)</f>
        <v>0</v>
      </c>
      <c r="BG221" s="2">
        <f>STDEV(BA221:BE221)</f>
        <v>0</v>
      </c>
    </row>
    <row r="222" spans="1:59" x14ac:dyDescent="0.35">
      <c r="A222" s="8"/>
      <c r="B222" s="22">
        <v>3</v>
      </c>
      <c r="C222" s="8"/>
      <c r="D222" s="9" t="s">
        <v>27</v>
      </c>
      <c r="E222" s="9" t="s">
        <v>27</v>
      </c>
      <c r="F222" s="9" t="s">
        <v>27</v>
      </c>
      <c r="G222" s="9" t="s">
        <v>27</v>
      </c>
      <c r="H222" s="9" t="s">
        <v>27</v>
      </c>
      <c r="I222" s="4" t="e">
        <f>AVERAGE(D222:H222)</f>
        <v>#DIV/0!</v>
      </c>
      <c r="J222" s="4" t="e">
        <f>STDEV(D222:H222)</f>
        <v>#DIV/0!</v>
      </c>
      <c r="K222" s="9" t="s">
        <v>27</v>
      </c>
      <c r="L222" s="9" t="s">
        <v>27</v>
      </c>
      <c r="M222" s="9" t="s">
        <v>27</v>
      </c>
      <c r="N222" s="9" t="s">
        <v>27</v>
      </c>
      <c r="O222" s="9" t="s">
        <v>27</v>
      </c>
      <c r="P222" s="4" t="e">
        <f>AVERAGE(K222:O222)</f>
        <v>#DIV/0!</v>
      </c>
      <c r="Q222" s="4" t="e">
        <f>STDEV(K222:O222)</f>
        <v>#DIV/0!</v>
      </c>
      <c r="R222" s="9" t="s">
        <v>27</v>
      </c>
      <c r="S222" s="9" t="s">
        <v>27</v>
      </c>
      <c r="T222" s="9" t="s">
        <v>27</v>
      </c>
      <c r="U222" s="9" t="s">
        <v>27</v>
      </c>
      <c r="V222" s="9" t="s">
        <v>27</v>
      </c>
      <c r="W222" s="4" t="e">
        <f>AVERAGE(R222:V222)</f>
        <v>#DIV/0!</v>
      </c>
      <c r="X222" s="4" t="e">
        <f>STDEV(R222:V222)</f>
        <v>#DIV/0!</v>
      </c>
      <c r="Y222" s="9" t="s">
        <v>27</v>
      </c>
      <c r="Z222" s="9" t="s">
        <v>27</v>
      </c>
      <c r="AA222" s="9" t="s">
        <v>27</v>
      </c>
      <c r="AB222" s="9" t="s">
        <v>27</v>
      </c>
      <c r="AC222" s="9" t="s">
        <v>27</v>
      </c>
      <c r="AD222" s="4" t="e">
        <f>AVERAGE(Y222:AC222)</f>
        <v>#DIV/0!</v>
      </c>
      <c r="AE222" s="4" t="e">
        <f>STDEV(Y222:AC222)</f>
        <v>#DIV/0!</v>
      </c>
      <c r="AF222" s="28" t="s">
        <v>27</v>
      </c>
      <c r="AG222" s="9" t="s">
        <v>27</v>
      </c>
      <c r="AH222" s="9" t="s">
        <v>27</v>
      </c>
      <c r="AI222" s="9" t="s">
        <v>27</v>
      </c>
      <c r="AJ222" s="9" t="s">
        <v>27</v>
      </c>
      <c r="AK222" s="4" t="e">
        <f>AVERAGE(AF222:AJ222)</f>
        <v>#DIV/0!</v>
      </c>
      <c r="AL222" s="4" t="e">
        <f>STDEV(AF222:AJ222)</f>
        <v>#DIV/0!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4">
        <f>AVERAGE(AM222:AQ222)</f>
        <v>0</v>
      </c>
      <c r="AS222" s="4">
        <f>STDEV(AM222:AQ222)</f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4">
        <f>AVERAGE(AT222:AX222)</f>
        <v>0</v>
      </c>
      <c r="AZ222" s="4">
        <f>STDEV(AT222:AX222)</f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4">
        <f>AVERAGE(BA222:BE222)</f>
        <v>0</v>
      </c>
      <c r="BG222" s="4">
        <f>STDEV(BA222:BE222)</f>
        <v>0</v>
      </c>
    </row>
    <row r="223" spans="1:59" x14ac:dyDescent="0.35">
      <c r="A223" s="5" t="s">
        <v>16</v>
      </c>
      <c r="B223" s="22"/>
      <c r="C223" s="8"/>
      <c r="D223" s="9"/>
      <c r="E223" s="9"/>
      <c r="F223" s="9"/>
      <c r="G223" s="9"/>
      <c r="H223" s="9"/>
      <c r="I223" s="10" t="e">
        <f>AVERAGE(I220:I222)</f>
        <v>#DIV/0!</v>
      </c>
      <c r="J223" s="10"/>
      <c r="K223" s="9"/>
      <c r="L223" s="9"/>
      <c r="M223" s="9"/>
      <c r="N223" s="9"/>
      <c r="O223" s="9"/>
      <c r="P223" s="10" t="e">
        <f>AVERAGE(P220:P222)</f>
        <v>#DIV/0!</v>
      </c>
      <c r="Q223" s="10"/>
      <c r="R223" s="9"/>
      <c r="S223" s="9"/>
      <c r="T223" s="9"/>
      <c r="U223" s="9"/>
      <c r="V223" s="9"/>
      <c r="W223" s="10" t="e">
        <f>AVERAGE(W220:W222)</f>
        <v>#DIV/0!</v>
      </c>
      <c r="X223" s="10"/>
      <c r="Y223" s="9"/>
      <c r="Z223" s="9"/>
      <c r="AA223" s="9"/>
      <c r="AB223" s="9"/>
      <c r="AC223" s="9"/>
      <c r="AD223" s="10" t="e">
        <f>AVERAGE(AD220:AD222)</f>
        <v>#DIV/0!</v>
      </c>
      <c r="AE223" s="10"/>
      <c r="AG223" s="9"/>
      <c r="AH223" s="9"/>
      <c r="AI223" s="9"/>
      <c r="AJ223" s="9"/>
      <c r="AK223" s="10" t="e">
        <f>AVERAGE(AK220:AK222)</f>
        <v>#DIV/0!</v>
      </c>
      <c r="AL223" s="10"/>
      <c r="AM223" s="9"/>
      <c r="AN223" s="9"/>
      <c r="AO223" s="9"/>
      <c r="AP223" s="9"/>
      <c r="AQ223" s="9"/>
      <c r="AR223" s="10">
        <f>AVERAGE(AR220:AR222)</f>
        <v>0</v>
      </c>
      <c r="AS223" s="10"/>
      <c r="AT223" s="9"/>
      <c r="AU223" s="9"/>
      <c r="AV223" s="9"/>
      <c r="AW223" s="9"/>
      <c r="AX223" s="9"/>
      <c r="AY223" s="10">
        <f>AVERAGE(AY220:AY222)</f>
        <v>0</v>
      </c>
      <c r="AZ223" s="10"/>
      <c r="BA223" s="9"/>
      <c r="BB223" s="9"/>
      <c r="BC223" s="9"/>
      <c r="BD223" s="9"/>
      <c r="BE223" s="9"/>
      <c r="BF223" s="10">
        <f>AVERAGE(BF220:BF222)</f>
        <v>0</v>
      </c>
      <c r="BG223" s="10"/>
    </row>
    <row r="224" spans="1:59" x14ac:dyDescent="0.35">
      <c r="A224" s="5" t="s">
        <v>17</v>
      </c>
      <c r="B224" s="22"/>
      <c r="C224" s="8"/>
      <c r="D224" s="9"/>
      <c r="E224" s="9"/>
      <c r="F224" s="9"/>
      <c r="G224" s="9"/>
      <c r="H224" s="9"/>
      <c r="I224" s="10" t="e">
        <f>SUM(J220:J222)</f>
        <v>#DIV/0!</v>
      </c>
      <c r="J224" s="10"/>
      <c r="K224" s="9"/>
      <c r="L224" s="9"/>
      <c r="M224" s="9"/>
      <c r="N224" s="9"/>
      <c r="O224" s="9"/>
      <c r="P224" s="10" t="e">
        <f>SUM(Q220:Q222)</f>
        <v>#DIV/0!</v>
      </c>
      <c r="Q224" s="10"/>
      <c r="R224" s="9"/>
      <c r="S224" s="9"/>
      <c r="T224" s="9"/>
      <c r="U224" s="9"/>
      <c r="V224" s="9"/>
      <c r="W224" s="10" t="e">
        <f>SUM(X220:X222)</f>
        <v>#DIV/0!</v>
      </c>
      <c r="X224" s="10"/>
      <c r="Y224" s="9"/>
      <c r="Z224" s="9"/>
      <c r="AA224" s="9"/>
      <c r="AB224" s="9"/>
      <c r="AC224" s="9"/>
      <c r="AD224" s="10" t="e">
        <f>SUM(AE220:AE222)</f>
        <v>#DIV/0!</v>
      </c>
      <c r="AE224" s="10"/>
      <c r="AG224" s="9"/>
      <c r="AH224" s="9"/>
      <c r="AI224" s="9"/>
      <c r="AJ224" s="9"/>
      <c r="AK224" s="10" t="e">
        <f>SUM(AL220:AL222)</f>
        <v>#DIV/0!</v>
      </c>
      <c r="AL224" s="10"/>
      <c r="AM224" s="9"/>
      <c r="AN224" s="9"/>
      <c r="AO224" s="9"/>
      <c r="AP224" s="9"/>
      <c r="AQ224" s="9"/>
      <c r="AR224" s="10">
        <f>SUM(AS220:AS222)</f>
        <v>0</v>
      </c>
      <c r="AS224" s="10"/>
      <c r="AT224" s="9"/>
      <c r="AU224" s="9"/>
      <c r="AV224" s="9"/>
      <c r="AW224" s="9"/>
      <c r="AX224" s="9"/>
      <c r="AY224" s="10">
        <f>SUM(AZ220:AZ222)</f>
        <v>0</v>
      </c>
      <c r="AZ224" s="10"/>
      <c r="BA224" s="9"/>
      <c r="BB224" s="9"/>
      <c r="BC224" s="9"/>
      <c r="BD224" s="9"/>
      <c r="BE224" s="9"/>
      <c r="BF224" s="10">
        <f>SUM(BG220:BG222)</f>
        <v>0</v>
      </c>
      <c r="BG224" s="10"/>
    </row>
    <row r="225" spans="1:59" x14ac:dyDescent="0.35">
      <c r="A225" s="8" t="s">
        <v>60</v>
      </c>
      <c r="B225" s="22">
        <v>1</v>
      </c>
      <c r="C225" s="8"/>
      <c r="D225" s="9" t="s">
        <v>27</v>
      </c>
      <c r="E225" s="9" t="s">
        <v>27</v>
      </c>
      <c r="F225" s="9" t="s">
        <v>27</v>
      </c>
      <c r="G225" s="9" t="s">
        <v>27</v>
      </c>
      <c r="H225" s="9" t="s">
        <v>27</v>
      </c>
      <c r="I225" s="4" t="e">
        <f>AVERAGE(D225:H225)</f>
        <v>#DIV/0!</v>
      </c>
      <c r="J225" s="4" t="e">
        <f>STDEV(D225:H225)</f>
        <v>#DIV/0!</v>
      </c>
      <c r="K225" s="9" t="s">
        <v>27</v>
      </c>
      <c r="L225" s="9" t="s">
        <v>27</v>
      </c>
      <c r="M225" s="9" t="s">
        <v>27</v>
      </c>
      <c r="N225" s="9" t="s">
        <v>27</v>
      </c>
      <c r="O225" s="9" t="s">
        <v>27</v>
      </c>
      <c r="P225" s="4" t="e">
        <f>AVERAGE(K225:O225)</f>
        <v>#DIV/0!</v>
      </c>
      <c r="Q225" s="4" t="e">
        <f>STDEV(K225:O225)</f>
        <v>#DIV/0!</v>
      </c>
      <c r="R225" s="9" t="s">
        <v>27</v>
      </c>
      <c r="S225" s="9" t="s">
        <v>27</v>
      </c>
      <c r="T225" s="9" t="s">
        <v>27</v>
      </c>
      <c r="U225" s="9" t="s">
        <v>27</v>
      </c>
      <c r="V225" s="9" t="s">
        <v>27</v>
      </c>
      <c r="W225" s="4" t="e">
        <f>AVERAGE(R225:V225)</f>
        <v>#DIV/0!</v>
      </c>
      <c r="X225" s="4" t="e">
        <f>STDEV(R225:V225)</f>
        <v>#DIV/0!</v>
      </c>
      <c r="Y225" s="9" t="s">
        <v>27</v>
      </c>
      <c r="Z225" s="9" t="s">
        <v>27</v>
      </c>
      <c r="AA225" s="9" t="s">
        <v>27</v>
      </c>
      <c r="AB225" s="9" t="s">
        <v>27</v>
      </c>
      <c r="AC225" s="9" t="s">
        <v>27</v>
      </c>
      <c r="AD225" s="4" t="e">
        <f>AVERAGE(Y225:AC225)</f>
        <v>#DIV/0!</v>
      </c>
      <c r="AE225" s="4" t="e">
        <f>STDEV(Y225:AC225)</f>
        <v>#DIV/0!</v>
      </c>
      <c r="AF225" s="28" t="s">
        <v>27</v>
      </c>
      <c r="AG225" s="9" t="s">
        <v>27</v>
      </c>
      <c r="AH225" s="9" t="s">
        <v>27</v>
      </c>
      <c r="AI225" s="9" t="s">
        <v>27</v>
      </c>
      <c r="AJ225" s="9" t="s">
        <v>27</v>
      </c>
      <c r="AK225" s="4" t="e">
        <f>AVERAGE(AF225:AJ225)</f>
        <v>#DIV/0!</v>
      </c>
      <c r="AL225" s="4" t="e">
        <f>STDEV(AF225:AJ225)</f>
        <v>#DIV/0!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4">
        <f>AVERAGE(AM225:AQ225)</f>
        <v>0</v>
      </c>
      <c r="AS225" s="4">
        <f>STDEV(AM225:AQ225)</f>
        <v>0</v>
      </c>
      <c r="AT225" s="8">
        <v>0</v>
      </c>
      <c r="AU225" s="8">
        <v>0</v>
      </c>
      <c r="AV225" s="8">
        <v>0</v>
      </c>
      <c r="AW225" s="8">
        <v>0</v>
      </c>
      <c r="AX225" s="8">
        <v>0</v>
      </c>
      <c r="AY225" s="4">
        <f>AVERAGE(AT225:AX225)</f>
        <v>0</v>
      </c>
      <c r="AZ225" s="4">
        <f>STDEV(AT225:AX225)</f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4">
        <f>AVERAGE(BA225:BE225)</f>
        <v>0</v>
      </c>
      <c r="BG225" s="4">
        <f>STDEV(BA225:BE225)</f>
        <v>0</v>
      </c>
    </row>
    <row r="226" spans="1:59" x14ac:dyDescent="0.35">
      <c r="A226" s="8"/>
      <c r="B226" s="22">
        <v>2</v>
      </c>
      <c r="C226" s="8"/>
      <c r="D226" s="9" t="s">
        <v>27</v>
      </c>
      <c r="E226" s="9" t="s">
        <v>27</v>
      </c>
      <c r="F226" s="9" t="s">
        <v>27</v>
      </c>
      <c r="G226" s="9" t="s">
        <v>27</v>
      </c>
      <c r="H226" s="9" t="s">
        <v>27</v>
      </c>
      <c r="I226" s="4" t="e">
        <f t="shared" ref="I226" si="339">AVERAGE(D226:H226)</f>
        <v>#DIV/0!</v>
      </c>
      <c r="J226" s="4" t="e">
        <f>STDEV(D226:H226)</f>
        <v>#DIV/0!</v>
      </c>
      <c r="K226" s="9" t="s">
        <v>27</v>
      </c>
      <c r="L226" s="9" t="s">
        <v>27</v>
      </c>
      <c r="M226" s="9" t="s">
        <v>27</v>
      </c>
      <c r="N226" s="9" t="s">
        <v>27</v>
      </c>
      <c r="O226" s="9" t="s">
        <v>27</v>
      </c>
      <c r="P226" s="4" t="e">
        <f t="shared" ref="P226" si="340">AVERAGE(K226:O226)</f>
        <v>#DIV/0!</v>
      </c>
      <c r="Q226" s="4" t="e">
        <f>STDEV(K226:O226)</f>
        <v>#DIV/0!</v>
      </c>
      <c r="R226" s="9" t="s">
        <v>27</v>
      </c>
      <c r="S226" s="9" t="s">
        <v>27</v>
      </c>
      <c r="T226" s="9" t="s">
        <v>27</v>
      </c>
      <c r="U226" s="9" t="s">
        <v>27</v>
      </c>
      <c r="V226" s="9" t="s">
        <v>27</v>
      </c>
      <c r="W226" s="4" t="e">
        <f t="shared" ref="W226" si="341">AVERAGE(R226:V226)</f>
        <v>#DIV/0!</v>
      </c>
      <c r="X226" s="4" t="e">
        <f>STDEV(R226:V226)</f>
        <v>#DIV/0!</v>
      </c>
      <c r="Y226" s="9" t="s">
        <v>27</v>
      </c>
      <c r="Z226" s="9" t="s">
        <v>27</v>
      </c>
      <c r="AA226" s="9" t="s">
        <v>27</v>
      </c>
      <c r="AB226" s="9" t="s">
        <v>27</v>
      </c>
      <c r="AC226" s="9" t="s">
        <v>27</v>
      </c>
      <c r="AD226" s="4" t="e">
        <f t="shared" ref="AD226" si="342">AVERAGE(Y226:AC226)</f>
        <v>#DIV/0!</v>
      </c>
      <c r="AE226" s="4" t="e">
        <f>STDEV(Y226:AC226)</f>
        <v>#DIV/0!</v>
      </c>
      <c r="AF226" s="28" t="s">
        <v>27</v>
      </c>
      <c r="AG226" s="9" t="s">
        <v>27</v>
      </c>
      <c r="AH226" s="9" t="s">
        <v>27</v>
      </c>
      <c r="AI226" s="9" t="s">
        <v>27</v>
      </c>
      <c r="AJ226" s="9" t="s">
        <v>27</v>
      </c>
      <c r="AK226" s="4" t="e">
        <f t="shared" ref="AK226" si="343">AVERAGE(AF226:AJ226)</f>
        <v>#DIV/0!</v>
      </c>
      <c r="AL226" s="4" t="e">
        <f>STDEV(AF226:AJ226)</f>
        <v>#DIV/0!</v>
      </c>
      <c r="AM226" s="8">
        <v>0</v>
      </c>
      <c r="AN226" s="8">
        <v>0</v>
      </c>
      <c r="AO226" s="8">
        <v>0</v>
      </c>
      <c r="AP226" s="8">
        <v>0</v>
      </c>
      <c r="AQ226" s="8">
        <v>0</v>
      </c>
      <c r="AR226" s="4">
        <f t="shared" ref="AR226" si="344">AVERAGE(AM226:AQ226)</f>
        <v>0</v>
      </c>
      <c r="AS226" s="4">
        <f>STDEV(AM226:AQ226)</f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4">
        <f t="shared" ref="AY226" si="345">AVERAGE(AT226:AX226)</f>
        <v>0</v>
      </c>
      <c r="AZ226" s="4">
        <f>STDEV(AT226:AX226)</f>
        <v>0</v>
      </c>
      <c r="BA226" s="8">
        <v>0</v>
      </c>
      <c r="BB226" s="8">
        <v>0</v>
      </c>
      <c r="BC226" s="8">
        <v>0</v>
      </c>
      <c r="BD226" s="8">
        <v>0</v>
      </c>
      <c r="BE226" s="8">
        <v>0</v>
      </c>
      <c r="BF226" s="4">
        <f t="shared" ref="BF226" si="346">AVERAGE(BA226:BE226)</f>
        <v>0</v>
      </c>
      <c r="BG226" s="4">
        <f>STDEV(BA226:BE226)</f>
        <v>0</v>
      </c>
    </row>
    <row r="227" spans="1:59" x14ac:dyDescent="0.35">
      <c r="A227" s="8"/>
      <c r="B227" s="22">
        <v>3</v>
      </c>
      <c r="C227" s="8"/>
      <c r="D227" s="9" t="s">
        <v>27</v>
      </c>
      <c r="E227" s="9" t="s">
        <v>27</v>
      </c>
      <c r="F227" s="9" t="s">
        <v>27</v>
      </c>
      <c r="G227" s="9" t="s">
        <v>27</v>
      </c>
      <c r="H227" s="9" t="s">
        <v>27</v>
      </c>
      <c r="I227" s="4" t="e">
        <f>AVERAGE(D227:H227)</f>
        <v>#DIV/0!</v>
      </c>
      <c r="J227" s="4" t="e">
        <f>STDEV(D227:H227)</f>
        <v>#DIV/0!</v>
      </c>
      <c r="K227" s="9" t="s">
        <v>27</v>
      </c>
      <c r="L227" s="9" t="s">
        <v>27</v>
      </c>
      <c r="M227" s="9" t="s">
        <v>27</v>
      </c>
      <c r="N227" s="9" t="s">
        <v>27</v>
      </c>
      <c r="O227" s="9" t="s">
        <v>27</v>
      </c>
      <c r="P227" s="4" t="e">
        <f>AVERAGE(K227:O227)</f>
        <v>#DIV/0!</v>
      </c>
      <c r="Q227" s="4" t="e">
        <f>STDEV(K227:O227)</f>
        <v>#DIV/0!</v>
      </c>
      <c r="R227" s="9" t="s">
        <v>27</v>
      </c>
      <c r="S227" s="9" t="s">
        <v>27</v>
      </c>
      <c r="T227" s="9" t="s">
        <v>27</v>
      </c>
      <c r="U227" s="9" t="s">
        <v>27</v>
      </c>
      <c r="V227" s="9" t="s">
        <v>27</v>
      </c>
      <c r="W227" s="4" t="e">
        <f>AVERAGE(R227:V227)</f>
        <v>#DIV/0!</v>
      </c>
      <c r="X227" s="4" t="e">
        <f>STDEV(R227:V227)</f>
        <v>#DIV/0!</v>
      </c>
      <c r="Y227" s="9" t="s">
        <v>27</v>
      </c>
      <c r="Z227" s="9" t="s">
        <v>27</v>
      </c>
      <c r="AA227" s="9" t="s">
        <v>27</v>
      </c>
      <c r="AB227" s="9" t="s">
        <v>27</v>
      </c>
      <c r="AC227" s="9" t="s">
        <v>27</v>
      </c>
      <c r="AD227" s="4" t="e">
        <f>AVERAGE(Y227:AC227)</f>
        <v>#DIV/0!</v>
      </c>
      <c r="AE227" s="4" t="e">
        <f>STDEV(Y227:AC227)</f>
        <v>#DIV/0!</v>
      </c>
      <c r="AF227" s="28" t="s">
        <v>27</v>
      </c>
      <c r="AG227" s="9" t="s">
        <v>27</v>
      </c>
      <c r="AH227" s="9" t="s">
        <v>27</v>
      </c>
      <c r="AI227" s="9" t="s">
        <v>27</v>
      </c>
      <c r="AJ227" s="9" t="s">
        <v>27</v>
      </c>
      <c r="AK227" s="4" t="e">
        <f>AVERAGE(AF227:AJ227)</f>
        <v>#DIV/0!</v>
      </c>
      <c r="AL227" s="4" t="e">
        <f>STDEV(AF227:AJ227)</f>
        <v>#DIV/0!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4">
        <f>AVERAGE(AM227:AQ227)</f>
        <v>0</v>
      </c>
      <c r="AS227" s="4">
        <f>STDEV(AM227:AQ227)</f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4">
        <f>AVERAGE(AT227:AX227)</f>
        <v>0</v>
      </c>
      <c r="AZ227" s="4">
        <f>STDEV(AT227:AX227)</f>
        <v>0</v>
      </c>
      <c r="BA227" s="9">
        <v>0</v>
      </c>
      <c r="BB227" s="9">
        <v>0</v>
      </c>
      <c r="BC227" s="9">
        <v>0</v>
      </c>
      <c r="BD227" s="9">
        <v>0</v>
      </c>
      <c r="BE227" s="9">
        <v>0</v>
      </c>
      <c r="BF227" s="4">
        <f>AVERAGE(BA227:BE227)</f>
        <v>0</v>
      </c>
      <c r="BG227" s="4">
        <f>STDEV(BA227:BE227)</f>
        <v>0</v>
      </c>
    </row>
    <row r="228" spans="1:59" x14ac:dyDescent="0.35">
      <c r="A228" s="5" t="s">
        <v>16</v>
      </c>
      <c r="B228" s="22"/>
      <c r="C228" s="8"/>
      <c r="D228" s="9"/>
      <c r="E228" s="9"/>
      <c r="F228" s="9"/>
      <c r="G228" s="9"/>
      <c r="H228" s="9"/>
      <c r="I228" s="10" t="e">
        <f>AVERAGE(I225:I227)</f>
        <v>#DIV/0!</v>
      </c>
      <c r="J228" s="10"/>
      <c r="K228" s="9"/>
      <c r="L228" s="9"/>
      <c r="M228" s="9"/>
      <c r="N228" s="9"/>
      <c r="O228" s="9"/>
      <c r="P228" s="10" t="e">
        <f>AVERAGE(P225:P227)</f>
        <v>#DIV/0!</v>
      </c>
      <c r="Q228" s="10"/>
      <c r="R228" s="9"/>
      <c r="S228" s="9"/>
      <c r="T228" s="9"/>
      <c r="U228" s="9"/>
      <c r="V228" s="9"/>
      <c r="W228" s="10" t="e">
        <f>AVERAGE(W225:W227)</f>
        <v>#DIV/0!</v>
      </c>
      <c r="X228" s="10"/>
      <c r="Y228" s="9"/>
      <c r="Z228" s="9"/>
      <c r="AA228" s="9"/>
      <c r="AB228" s="9"/>
      <c r="AC228" s="9"/>
      <c r="AD228" s="10" t="e">
        <f>AVERAGE(AD225:AD227)</f>
        <v>#DIV/0!</v>
      </c>
      <c r="AE228" s="10"/>
      <c r="AG228" s="9"/>
      <c r="AH228" s="9"/>
      <c r="AI228" s="9"/>
      <c r="AJ228" s="9"/>
      <c r="AK228" s="10" t="e">
        <f>AVERAGE(AK225:AK227)</f>
        <v>#DIV/0!</v>
      </c>
      <c r="AL228" s="10"/>
      <c r="AM228" s="9"/>
      <c r="AN228" s="9"/>
      <c r="AO228" s="9"/>
      <c r="AP228" s="9"/>
      <c r="AQ228" s="9"/>
      <c r="AR228" s="10">
        <f>AVERAGE(AR225:AR227)</f>
        <v>0</v>
      </c>
      <c r="AS228" s="10"/>
      <c r="AT228" s="9"/>
      <c r="AU228" s="9"/>
      <c r="AV228" s="9"/>
      <c r="AW228" s="9"/>
      <c r="AX228" s="9"/>
      <c r="AY228" s="10">
        <f>AVERAGE(AY225:AY227)</f>
        <v>0</v>
      </c>
      <c r="AZ228" s="10"/>
      <c r="BA228" s="9"/>
      <c r="BB228" s="9"/>
      <c r="BC228" s="9"/>
      <c r="BD228" s="9"/>
      <c r="BE228" s="9"/>
      <c r="BF228" s="10">
        <f>AVERAGE(BF225:BF227)</f>
        <v>0</v>
      </c>
      <c r="BG228" s="10"/>
    </row>
    <row r="229" spans="1:59" x14ac:dyDescent="0.35">
      <c r="A229" s="5" t="s">
        <v>17</v>
      </c>
      <c r="B229" s="22"/>
      <c r="C229" s="8"/>
      <c r="D229" s="9"/>
      <c r="E229" s="9"/>
      <c r="F229" s="9"/>
      <c r="G229" s="9"/>
      <c r="H229" s="9"/>
      <c r="I229" s="10" t="e">
        <f>SUM(J225:J227)</f>
        <v>#DIV/0!</v>
      </c>
      <c r="J229" s="10"/>
      <c r="K229" s="9"/>
      <c r="L229" s="9"/>
      <c r="M229" s="9"/>
      <c r="N229" s="9"/>
      <c r="O229" s="9"/>
      <c r="P229" s="10" t="e">
        <f>SUM(Q225:Q227)</f>
        <v>#DIV/0!</v>
      </c>
      <c r="Q229" s="10"/>
      <c r="R229" s="9"/>
      <c r="S229" s="9"/>
      <c r="T229" s="9"/>
      <c r="U229" s="9"/>
      <c r="V229" s="9"/>
      <c r="W229" s="10" t="e">
        <f>SUM(X225:X227)</f>
        <v>#DIV/0!</v>
      </c>
      <c r="X229" s="10"/>
      <c r="Y229" s="9"/>
      <c r="Z229" s="9"/>
      <c r="AA229" s="9"/>
      <c r="AB229" s="9"/>
      <c r="AC229" s="9"/>
      <c r="AD229" s="10" t="e">
        <f>SUM(AE225:AE227)</f>
        <v>#DIV/0!</v>
      </c>
      <c r="AE229" s="10"/>
      <c r="AG229" s="9"/>
      <c r="AH229" s="9"/>
      <c r="AI229" s="9"/>
      <c r="AJ229" s="9"/>
      <c r="AK229" s="10" t="e">
        <f>SUM(AL225:AL227)</f>
        <v>#DIV/0!</v>
      </c>
      <c r="AL229" s="10"/>
      <c r="AM229" s="9"/>
      <c r="AN229" s="9"/>
      <c r="AO229" s="9"/>
      <c r="AP229" s="9"/>
      <c r="AQ229" s="9"/>
      <c r="AR229" s="10">
        <f>SUM(AS225:AS227)</f>
        <v>0</v>
      </c>
      <c r="AS229" s="10"/>
      <c r="AT229" s="9"/>
      <c r="AU229" s="9"/>
      <c r="AV229" s="9"/>
      <c r="AW229" s="9"/>
      <c r="AX229" s="9"/>
      <c r="AY229" s="10">
        <f>SUM(AZ225:AZ227)</f>
        <v>0</v>
      </c>
      <c r="AZ229" s="10"/>
      <c r="BA229" s="9"/>
      <c r="BB229" s="9"/>
      <c r="BC229" s="9"/>
      <c r="BD229" s="9"/>
      <c r="BE229" s="9"/>
      <c r="BF229" s="10">
        <f>SUM(BG225:BG227)</f>
        <v>0</v>
      </c>
      <c r="BG229" s="10"/>
    </row>
    <row r="230" spans="1:59" x14ac:dyDescent="0.35">
      <c r="A230" s="8" t="s">
        <v>50</v>
      </c>
      <c r="B230" s="22">
        <v>1</v>
      </c>
      <c r="C230" s="8"/>
      <c r="D230" s="8" t="s">
        <v>27</v>
      </c>
      <c r="E230" s="8" t="s">
        <v>27</v>
      </c>
      <c r="F230" s="8" t="s">
        <v>27</v>
      </c>
      <c r="G230" s="8" t="s">
        <v>27</v>
      </c>
      <c r="H230" s="8" t="s">
        <v>27</v>
      </c>
      <c r="I230" s="2" t="e">
        <f>AVERAGE(D230:H230)</f>
        <v>#DIV/0!</v>
      </c>
      <c r="J230" s="2" t="e">
        <f>STDEV(D230:H230)</f>
        <v>#DIV/0!</v>
      </c>
      <c r="K230" s="8" t="s">
        <v>27</v>
      </c>
      <c r="L230" s="8" t="s">
        <v>27</v>
      </c>
      <c r="M230" s="8" t="s">
        <v>27</v>
      </c>
      <c r="N230" s="8" t="s">
        <v>27</v>
      </c>
      <c r="O230" s="8" t="s">
        <v>27</v>
      </c>
      <c r="P230" s="2" t="e">
        <f>AVERAGE(K230:O230)</f>
        <v>#DIV/0!</v>
      </c>
      <c r="Q230" s="2" t="e">
        <f>STDEV(K230:O230)</f>
        <v>#DIV/0!</v>
      </c>
      <c r="R230" s="8" t="s">
        <v>27</v>
      </c>
      <c r="S230" s="8" t="s">
        <v>27</v>
      </c>
      <c r="T230" s="8" t="s">
        <v>27</v>
      </c>
      <c r="U230" s="8" t="s">
        <v>27</v>
      </c>
      <c r="V230" s="8" t="s">
        <v>27</v>
      </c>
      <c r="W230" s="2" t="e">
        <f>AVERAGE(R230:V230)</f>
        <v>#DIV/0!</v>
      </c>
      <c r="X230" s="2" t="e">
        <f>STDEV(R230:V230)</f>
        <v>#DIV/0!</v>
      </c>
      <c r="Y230" s="8" t="s">
        <v>27</v>
      </c>
      <c r="Z230" s="8" t="s">
        <v>27</v>
      </c>
      <c r="AA230" s="8" t="s">
        <v>27</v>
      </c>
      <c r="AB230" s="8" t="s">
        <v>27</v>
      </c>
      <c r="AC230" s="8" t="s">
        <v>27</v>
      </c>
      <c r="AD230" s="2" t="e">
        <f>AVERAGE(Y230:AC230)</f>
        <v>#DIV/0!</v>
      </c>
      <c r="AE230" s="2" t="e">
        <f>STDEV(Y230:AC230)</f>
        <v>#DIV/0!</v>
      </c>
      <c r="AF230" s="28" t="s">
        <v>27</v>
      </c>
      <c r="AG230" s="8" t="s">
        <v>27</v>
      </c>
      <c r="AH230" s="8" t="s">
        <v>27</v>
      </c>
      <c r="AI230" s="8" t="s">
        <v>27</v>
      </c>
      <c r="AJ230" s="8" t="s">
        <v>27</v>
      </c>
      <c r="AK230" s="2" t="e">
        <f>AVERAGE(AF230:AJ230)</f>
        <v>#DIV/0!</v>
      </c>
      <c r="AL230" s="2" t="e">
        <f>STDEV(AF230:AJ230)</f>
        <v>#DIV/0!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2">
        <f>AVERAGE(AM230:AQ230)</f>
        <v>0</v>
      </c>
      <c r="AS230" s="2">
        <f>STDEV(AM230:AQ230)</f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2">
        <f>AVERAGE(AT230:AX230)</f>
        <v>0</v>
      </c>
      <c r="AZ230" s="2">
        <f>STDEV(AT230:AX230)</f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2">
        <f>AVERAGE(BA230:BE230)</f>
        <v>0</v>
      </c>
      <c r="BG230" s="2">
        <f>STDEV(BA230:BE230)</f>
        <v>0</v>
      </c>
    </row>
    <row r="231" spans="1:59" x14ac:dyDescent="0.35">
      <c r="A231" s="8" t="s">
        <v>8</v>
      </c>
      <c r="B231" s="22">
        <v>2</v>
      </c>
      <c r="C231" s="8"/>
      <c r="D231" s="8" t="s">
        <v>27</v>
      </c>
      <c r="E231" s="8" t="s">
        <v>27</v>
      </c>
      <c r="F231" s="8" t="s">
        <v>27</v>
      </c>
      <c r="G231" s="8" t="s">
        <v>27</v>
      </c>
      <c r="H231" s="8" t="s">
        <v>27</v>
      </c>
      <c r="I231" s="2" t="e">
        <f t="shared" ref="I231" si="347">AVERAGE(D231:H231)</f>
        <v>#DIV/0!</v>
      </c>
      <c r="J231" s="2" t="e">
        <f>STDEV(D231:H231)</f>
        <v>#DIV/0!</v>
      </c>
      <c r="K231" s="8" t="s">
        <v>27</v>
      </c>
      <c r="L231" s="8" t="s">
        <v>27</v>
      </c>
      <c r="M231" s="8" t="s">
        <v>27</v>
      </c>
      <c r="N231" s="8" t="s">
        <v>27</v>
      </c>
      <c r="O231" s="8" t="s">
        <v>27</v>
      </c>
      <c r="P231" s="2" t="e">
        <f t="shared" ref="P231" si="348">AVERAGE(K231:O231)</f>
        <v>#DIV/0!</v>
      </c>
      <c r="Q231" s="2" t="e">
        <f>STDEV(K231:O231)</f>
        <v>#DIV/0!</v>
      </c>
      <c r="R231" s="8" t="s">
        <v>27</v>
      </c>
      <c r="S231" s="8" t="s">
        <v>27</v>
      </c>
      <c r="T231" s="8" t="s">
        <v>27</v>
      </c>
      <c r="U231" s="8" t="s">
        <v>27</v>
      </c>
      <c r="V231" s="8" t="s">
        <v>27</v>
      </c>
      <c r="W231" s="2" t="e">
        <f t="shared" ref="W231" si="349">AVERAGE(R231:V231)</f>
        <v>#DIV/0!</v>
      </c>
      <c r="X231" s="2" t="e">
        <f>STDEV(R231:V231)</f>
        <v>#DIV/0!</v>
      </c>
      <c r="Y231" s="8" t="s">
        <v>27</v>
      </c>
      <c r="Z231" s="8" t="s">
        <v>27</v>
      </c>
      <c r="AA231" s="8" t="s">
        <v>27</v>
      </c>
      <c r="AB231" s="8" t="s">
        <v>27</v>
      </c>
      <c r="AC231" s="8" t="s">
        <v>27</v>
      </c>
      <c r="AD231" s="2" t="e">
        <f t="shared" ref="AD231" si="350">AVERAGE(Y231:AC231)</f>
        <v>#DIV/0!</v>
      </c>
      <c r="AE231" s="2" t="e">
        <f>STDEV(Y231:AC231)</f>
        <v>#DIV/0!</v>
      </c>
      <c r="AF231" s="28" t="s">
        <v>27</v>
      </c>
      <c r="AG231" s="8" t="s">
        <v>27</v>
      </c>
      <c r="AH231" s="8" t="s">
        <v>27</v>
      </c>
      <c r="AI231" s="8" t="s">
        <v>27</v>
      </c>
      <c r="AJ231" s="8" t="s">
        <v>27</v>
      </c>
      <c r="AK231" s="2" t="e">
        <f t="shared" ref="AK231" si="351">AVERAGE(AF231:AJ231)</f>
        <v>#DIV/0!</v>
      </c>
      <c r="AL231" s="2" t="e">
        <f>STDEV(AF231:AJ231)</f>
        <v>#DIV/0!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2">
        <f t="shared" ref="AR231" si="352">AVERAGE(AM231:AQ231)</f>
        <v>0</v>
      </c>
      <c r="AS231" s="2">
        <f>STDEV(AM231:AQ231)</f>
        <v>0</v>
      </c>
      <c r="AT231" s="8">
        <v>0</v>
      </c>
      <c r="AU231" s="8">
        <v>0</v>
      </c>
      <c r="AV231" s="8">
        <v>0</v>
      </c>
      <c r="AW231" s="8">
        <v>0</v>
      </c>
      <c r="AX231" s="8">
        <v>0</v>
      </c>
      <c r="AY231" s="2">
        <f t="shared" ref="AY231" si="353">AVERAGE(AT231:AX231)</f>
        <v>0</v>
      </c>
      <c r="AZ231" s="2">
        <f>STDEV(AT231:AX231)</f>
        <v>0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2">
        <f t="shared" ref="BF231" si="354">AVERAGE(BA231:BE231)</f>
        <v>0</v>
      </c>
      <c r="BG231" s="2">
        <f>STDEV(BA231:BE231)</f>
        <v>0</v>
      </c>
    </row>
    <row r="232" spans="1:59" x14ac:dyDescent="0.35">
      <c r="A232" s="8"/>
      <c r="B232" s="22">
        <v>3</v>
      </c>
      <c r="C232" s="8"/>
      <c r="D232" s="9" t="s">
        <v>27</v>
      </c>
      <c r="E232" s="9" t="s">
        <v>27</v>
      </c>
      <c r="F232" s="9" t="s">
        <v>27</v>
      </c>
      <c r="G232" s="9" t="s">
        <v>27</v>
      </c>
      <c r="H232" s="9" t="s">
        <v>27</v>
      </c>
      <c r="I232" s="4" t="e">
        <f>AVERAGE(D232:H232)</f>
        <v>#DIV/0!</v>
      </c>
      <c r="J232" s="4" t="e">
        <f>STDEV(D232:H232)</f>
        <v>#DIV/0!</v>
      </c>
      <c r="K232" s="9" t="s">
        <v>27</v>
      </c>
      <c r="L232" s="9" t="s">
        <v>27</v>
      </c>
      <c r="M232" s="9" t="s">
        <v>27</v>
      </c>
      <c r="N232" s="9" t="s">
        <v>27</v>
      </c>
      <c r="O232" s="9" t="s">
        <v>27</v>
      </c>
      <c r="P232" s="4" t="e">
        <f>AVERAGE(K232:O232)</f>
        <v>#DIV/0!</v>
      </c>
      <c r="Q232" s="4" t="e">
        <f>STDEV(K232:O232)</f>
        <v>#DIV/0!</v>
      </c>
      <c r="R232" s="9" t="s">
        <v>27</v>
      </c>
      <c r="S232" s="9" t="s">
        <v>27</v>
      </c>
      <c r="T232" s="9" t="s">
        <v>27</v>
      </c>
      <c r="U232" s="9" t="s">
        <v>27</v>
      </c>
      <c r="V232" s="9" t="s">
        <v>27</v>
      </c>
      <c r="W232" s="4" t="e">
        <f>AVERAGE(R232:V232)</f>
        <v>#DIV/0!</v>
      </c>
      <c r="X232" s="4" t="e">
        <f>STDEV(R232:V232)</f>
        <v>#DIV/0!</v>
      </c>
      <c r="Y232" s="9" t="s">
        <v>27</v>
      </c>
      <c r="Z232" s="9" t="s">
        <v>27</v>
      </c>
      <c r="AA232" s="9" t="s">
        <v>27</v>
      </c>
      <c r="AB232" s="9" t="s">
        <v>27</v>
      </c>
      <c r="AC232" s="9" t="s">
        <v>27</v>
      </c>
      <c r="AD232" s="4" t="e">
        <f>AVERAGE(Y232:AC232)</f>
        <v>#DIV/0!</v>
      </c>
      <c r="AE232" s="4" t="e">
        <f>STDEV(Y232:AC232)</f>
        <v>#DIV/0!</v>
      </c>
      <c r="AF232" s="28" t="s">
        <v>27</v>
      </c>
      <c r="AG232" s="9" t="s">
        <v>27</v>
      </c>
      <c r="AH232" s="9" t="s">
        <v>27</v>
      </c>
      <c r="AI232" s="9" t="s">
        <v>27</v>
      </c>
      <c r="AJ232" s="9" t="s">
        <v>27</v>
      </c>
      <c r="AK232" s="4" t="e">
        <f>AVERAGE(AF232:AJ232)</f>
        <v>#DIV/0!</v>
      </c>
      <c r="AL232" s="4" t="e">
        <f>STDEV(AF232:AJ232)</f>
        <v>#DIV/0!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4">
        <f>AVERAGE(AM232:AQ232)</f>
        <v>0</v>
      </c>
      <c r="AS232" s="4">
        <f>STDEV(AM232:AQ232)</f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4">
        <f>AVERAGE(AT232:AX232)</f>
        <v>0</v>
      </c>
      <c r="AZ232" s="4">
        <f>STDEV(AT232:AX232)</f>
        <v>0</v>
      </c>
      <c r="BA232" s="9">
        <v>0</v>
      </c>
      <c r="BB232" s="9">
        <v>0</v>
      </c>
      <c r="BC232" s="9">
        <v>0</v>
      </c>
      <c r="BD232" s="9">
        <v>0</v>
      </c>
      <c r="BE232" s="9">
        <v>0</v>
      </c>
      <c r="BF232" s="4">
        <f>AVERAGE(BA232:BE232)</f>
        <v>0</v>
      </c>
      <c r="BG232" s="4">
        <f>STDEV(BA232:BE232)</f>
        <v>0</v>
      </c>
    </row>
    <row r="233" spans="1:59" x14ac:dyDescent="0.35">
      <c r="A233" s="5" t="s">
        <v>16</v>
      </c>
      <c r="B233" s="22"/>
      <c r="C233" s="8"/>
      <c r="D233" s="9"/>
      <c r="E233" s="9"/>
      <c r="F233" s="9"/>
      <c r="G233" s="9"/>
      <c r="H233" s="9"/>
      <c r="I233" s="10" t="e">
        <f>AVERAGE(I230:I232)</f>
        <v>#DIV/0!</v>
      </c>
      <c r="J233" s="10"/>
      <c r="K233" s="9"/>
      <c r="L233" s="9"/>
      <c r="M233" s="9"/>
      <c r="N233" s="9"/>
      <c r="O233" s="9"/>
      <c r="P233" s="10" t="e">
        <f>AVERAGE(P230:P232)</f>
        <v>#DIV/0!</v>
      </c>
      <c r="Q233" s="10"/>
      <c r="R233" s="9"/>
      <c r="S233" s="9"/>
      <c r="T233" s="9"/>
      <c r="U233" s="9"/>
      <c r="V233" s="9"/>
      <c r="W233" s="10" t="e">
        <f>AVERAGE(W230:W232)</f>
        <v>#DIV/0!</v>
      </c>
      <c r="X233" s="10"/>
      <c r="Y233" s="9"/>
      <c r="Z233" s="9"/>
      <c r="AA233" s="9"/>
      <c r="AB233" s="9"/>
      <c r="AC233" s="9"/>
      <c r="AD233" s="10" t="e">
        <f>AVERAGE(AD230:AD232)</f>
        <v>#DIV/0!</v>
      </c>
      <c r="AE233" s="10"/>
      <c r="AG233" s="9"/>
      <c r="AH233" s="9"/>
      <c r="AI233" s="9"/>
      <c r="AJ233" s="9"/>
      <c r="AK233" s="10" t="e">
        <f>AVERAGE(AK230:AK232)</f>
        <v>#DIV/0!</v>
      </c>
      <c r="AL233" s="10"/>
      <c r="AM233" s="9"/>
      <c r="AN233" s="9"/>
      <c r="AO233" s="9"/>
      <c r="AP233" s="9"/>
      <c r="AQ233" s="9"/>
      <c r="AR233" s="10">
        <f>AVERAGE(AR230:AR232)</f>
        <v>0</v>
      </c>
      <c r="AS233" s="10"/>
      <c r="AT233" s="9"/>
      <c r="AU233" s="9"/>
      <c r="AV233" s="9"/>
      <c r="AW233" s="9"/>
      <c r="AX233" s="9"/>
      <c r="AY233" s="10">
        <f>AVERAGE(AY230:AY232)</f>
        <v>0</v>
      </c>
      <c r="AZ233" s="10"/>
      <c r="BA233" s="9"/>
      <c r="BB233" s="9"/>
      <c r="BC233" s="9"/>
      <c r="BD233" s="9"/>
      <c r="BE233" s="9"/>
      <c r="BF233" s="10">
        <f>AVERAGE(BF230:BF232)</f>
        <v>0</v>
      </c>
      <c r="BG233" s="10"/>
    </row>
    <row r="234" spans="1:59" x14ac:dyDescent="0.35">
      <c r="A234" s="5" t="s">
        <v>17</v>
      </c>
      <c r="B234" s="22"/>
      <c r="C234" s="8"/>
      <c r="D234" s="9"/>
      <c r="E234" s="9"/>
      <c r="F234" s="9"/>
      <c r="G234" s="9"/>
      <c r="H234" s="9"/>
      <c r="I234" s="10" t="e">
        <f>SUM(J230:J232)</f>
        <v>#DIV/0!</v>
      </c>
      <c r="J234" s="10"/>
      <c r="K234" s="9"/>
      <c r="L234" s="9"/>
      <c r="M234" s="9"/>
      <c r="N234" s="9"/>
      <c r="O234" s="9"/>
      <c r="P234" s="10" t="e">
        <f>SUM(Q230:Q232)</f>
        <v>#DIV/0!</v>
      </c>
      <c r="Q234" s="10"/>
      <c r="R234" s="9"/>
      <c r="S234" s="9"/>
      <c r="T234" s="9"/>
      <c r="U234" s="9"/>
      <c r="V234" s="9"/>
      <c r="W234" s="10" t="e">
        <f>SUM(X230:X232)</f>
        <v>#DIV/0!</v>
      </c>
      <c r="X234" s="10"/>
      <c r="Y234" s="9"/>
      <c r="Z234" s="9"/>
      <c r="AA234" s="9"/>
      <c r="AB234" s="9"/>
      <c r="AC234" s="9"/>
      <c r="AD234" s="10" t="e">
        <f>SUM(AE230:AE232)</f>
        <v>#DIV/0!</v>
      </c>
      <c r="AE234" s="10"/>
      <c r="AG234" s="9"/>
      <c r="AH234" s="9"/>
      <c r="AI234" s="9"/>
      <c r="AJ234" s="9"/>
      <c r="AK234" s="10" t="e">
        <f>SUM(AL230:AL232)</f>
        <v>#DIV/0!</v>
      </c>
      <c r="AL234" s="10"/>
      <c r="AM234" s="9"/>
      <c r="AN234" s="9"/>
      <c r="AO234" s="9"/>
      <c r="AP234" s="9"/>
      <c r="AQ234" s="9"/>
      <c r="AR234" s="10">
        <f>SUM(AS230:AS232)</f>
        <v>0</v>
      </c>
      <c r="AS234" s="10"/>
      <c r="AT234" s="9"/>
      <c r="AU234" s="9"/>
      <c r="AV234" s="9"/>
      <c r="AW234" s="9"/>
      <c r="AX234" s="9"/>
      <c r="AY234" s="10">
        <f>SUM(AZ230:AZ232)</f>
        <v>0</v>
      </c>
      <c r="AZ234" s="10"/>
      <c r="BA234" s="9"/>
      <c r="BB234" s="9"/>
      <c r="BC234" s="9"/>
      <c r="BD234" s="9"/>
      <c r="BE234" s="9"/>
      <c r="BF234" s="10">
        <f>SUM(BG230:BG232)</f>
        <v>0</v>
      </c>
      <c r="BG234" s="10"/>
    </row>
    <row r="235" spans="1:59" x14ac:dyDescent="0.35">
      <c r="A235" s="8" t="s">
        <v>60</v>
      </c>
      <c r="B235" s="22">
        <v>1</v>
      </c>
      <c r="C235" s="8"/>
      <c r="D235" s="9" t="s">
        <v>27</v>
      </c>
      <c r="E235" s="9" t="s">
        <v>27</v>
      </c>
      <c r="F235" s="9" t="s">
        <v>27</v>
      </c>
      <c r="G235" s="9" t="s">
        <v>27</v>
      </c>
      <c r="H235" s="9" t="s">
        <v>27</v>
      </c>
      <c r="I235" s="4" t="e">
        <f>AVERAGE(D235:H235)</f>
        <v>#DIV/0!</v>
      </c>
      <c r="J235" s="4" t="e">
        <f>STDEV(D235:H235)</f>
        <v>#DIV/0!</v>
      </c>
      <c r="K235" s="9" t="s">
        <v>27</v>
      </c>
      <c r="L235" s="9" t="s">
        <v>27</v>
      </c>
      <c r="M235" s="9" t="s">
        <v>27</v>
      </c>
      <c r="N235" s="9" t="s">
        <v>27</v>
      </c>
      <c r="O235" s="9" t="s">
        <v>27</v>
      </c>
      <c r="P235" s="4" t="e">
        <f>AVERAGE(K235:O235)</f>
        <v>#DIV/0!</v>
      </c>
      <c r="Q235" s="4" t="e">
        <f>STDEV(K235:O235)</f>
        <v>#DIV/0!</v>
      </c>
      <c r="R235" s="9" t="s">
        <v>27</v>
      </c>
      <c r="S235" s="9" t="s">
        <v>27</v>
      </c>
      <c r="T235" s="9" t="s">
        <v>27</v>
      </c>
      <c r="U235" s="9" t="s">
        <v>27</v>
      </c>
      <c r="V235" s="9" t="s">
        <v>27</v>
      </c>
      <c r="W235" s="4" t="e">
        <f>AVERAGE(R235:V235)</f>
        <v>#DIV/0!</v>
      </c>
      <c r="X235" s="4" t="e">
        <f>STDEV(R235:V235)</f>
        <v>#DIV/0!</v>
      </c>
      <c r="Y235" s="9" t="s">
        <v>27</v>
      </c>
      <c r="Z235" s="9" t="s">
        <v>27</v>
      </c>
      <c r="AA235" s="9" t="s">
        <v>27</v>
      </c>
      <c r="AB235" s="9" t="s">
        <v>27</v>
      </c>
      <c r="AC235" s="9" t="s">
        <v>27</v>
      </c>
      <c r="AD235" s="4" t="e">
        <f>AVERAGE(Y235:AC235)</f>
        <v>#DIV/0!</v>
      </c>
      <c r="AE235" s="4" t="e">
        <f>STDEV(Y235:AC235)</f>
        <v>#DIV/0!</v>
      </c>
      <c r="AF235" s="28" t="s">
        <v>27</v>
      </c>
      <c r="AG235" s="9" t="s">
        <v>27</v>
      </c>
      <c r="AH235" s="9" t="s">
        <v>27</v>
      </c>
      <c r="AI235" s="9" t="s">
        <v>27</v>
      </c>
      <c r="AJ235" s="9" t="s">
        <v>27</v>
      </c>
      <c r="AK235" s="4" t="e">
        <f>AVERAGE(AF235:AJ235)</f>
        <v>#DIV/0!</v>
      </c>
      <c r="AL235" s="4" t="e">
        <f>STDEV(AF235:AJ235)</f>
        <v>#DIV/0!</v>
      </c>
      <c r="AM235" s="8">
        <v>0</v>
      </c>
      <c r="AN235" s="8">
        <v>0</v>
      </c>
      <c r="AO235" s="8">
        <v>0</v>
      </c>
      <c r="AP235" s="8">
        <v>0</v>
      </c>
      <c r="AQ235" s="8">
        <v>0</v>
      </c>
      <c r="AR235" s="4">
        <f>AVERAGE(AM235:AQ235)</f>
        <v>0</v>
      </c>
      <c r="AS235" s="4">
        <f>STDEV(AM235:AQ235)</f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4">
        <f>AVERAGE(AT235:AX235)</f>
        <v>0</v>
      </c>
      <c r="AZ235" s="4">
        <f>STDEV(AT235:AX235)</f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4">
        <f>AVERAGE(BA235:BE235)</f>
        <v>0</v>
      </c>
      <c r="BG235" s="4">
        <f>STDEV(BA235:BE235)</f>
        <v>0</v>
      </c>
    </row>
    <row r="236" spans="1:59" x14ac:dyDescent="0.35">
      <c r="A236" s="8"/>
      <c r="B236" s="22">
        <v>2</v>
      </c>
      <c r="C236" s="8"/>
      <c r="D236" s="9" t="s">
        <v>27</v>
      </c>
      <c r="E236" s="9" t="s">
        <v>27</v>
      </c>
      <c r="F236" s="9" t="s">
        <v>27</v>
      </c>
      <c r="G236" s="9" t="s">
        <v>27</v>
      </c>
      <c r="H236" s="9" t="s">
        <v>27</v>
      </c>
      <c r="I236" s="4" t="e">
        <f t="shared" ref="I236" si="355">AVERAGE(D236:H236)</f>
        <v>#DIV/0!</v>
      </c>
      <c r="J236" s="4" t="e">
        <f>STDEV(D236:H236)</f>
        <v>#DIV/0!</v>
      </c>
      <c r="K236" s="9" t="s">
        <v>27</v>
      </c>
      <c r="L236" s="9" t="s">
        <v>27</v>
      </c>
      <c r="M236" s="9" t="s">
        <v>27</v>
      </c>
      <c r="N236" s="9" t="s">
        <v>27</v>
      </c>
      <c r="O236" s="9" t="s">
        <v>27</v>
      </c>
      <c r="P236" s="4" t="e">
        <f t="shared" ref="P236" si="356">AVERAGE(K236:O236)</f>
        <v>#DIV/0!</v>
      </c>
      <c r="Q236" s="4" t="e">
        <f>STDEV(K236:O236)</f>
        <v>#DIV/0!</v>
      </c>
      <c r="R236" s="9" t="s">
        <v>27</v>
      </c>
      <c r="S236" s="9" t="s">
        <v>27</v>
      </c>
      <c r="T236" s="9" t="s">
        <v>27</v>
      </c>
      <c r="U236" s="9" t="s">
        <v>27</v>
      </c>
      <c r="V236" s="9" t="s">
        <v>27</v>
      </c>
      <c r="W236" s="4" t="e">
        <f t="shared" ref="W236" si="357">AVERAGE(R236:V236)</f>
        <v>#DIV/0!</v>
      </c>
      <c r="X236" s="4" t="e">
        <f>STDEV(R236:V236)</f>
        <v>#DIV/0!</v>
      </c>
      <c r="Y236" s="9" t="s">
        <v>27</v>
      </c>
      <c r="Z236" s="9" t="s">
        <v>27</v>
      </c>
      <c r="AA236" s="9" t="s">
        <v>27</v>
      </c>
      <c r="AB236" s="9" t="s">
        <v>27</v>
      </c>
      <c r="AC236" s="9" t="s">
        <v>27</v>
      </c>
      <c r="AD236" s="4" t="e">
        <f t="shared" ref="AD236" si="358">AVERAGE(Y236:AC236)</f>
        <v>#DIV/0!</v>
      </c>
      <c r="AE236" s="4" t="e">
        <f>STDEV(Y236:AC236)</f>
        <v>#DIV/0!</v>
      </c>
      <c r="AF236" s="28" t="s">
        <v>27</v>
      </c>
      <c r="AG236" s="9" t="s">
        <v>27</v>
      </c>
      <c r="AH236" s="9" t="s">
        <v>27</v>
      </c>
      <c r="AI236" s="9" t="s">
        <v>27</v>
      </c>
      <c r="AJ236" s="9" t="s">
        <v>27</v>
      </c>
      <c r="AK236" s="4" t="e">
        <f t="shared" ref="AK236" si="359">AVERAGE(AF236:AJ236)</f>
        <v>#DIV/0!</v>
      </c>
      <c r="AL236" s="4" t="e">
        <f>STDEV(AF236:AJ236)</f>
        <v>#DIV/0!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4">
        <f t="shared" ref="AR236" si="360">AVERAGE(AM236:AQ236)</f>
        <v>0</v>
      </c>
      <c r="AS236" s="4">
        <f>STDEV(AM236:AQ236)</f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0</v>
      </c>
      <c r="AY236" s="4">
        <f t="shared" ref="AY236" si="361">AVERAGE(AT236:AX236)</f>
        <v>0</v>
      </c>
      <c r="AZ236" s="4">
        <f>STDEV(AT236:AX236)</f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0</v>
      </c>
      <c r="BF236" s="4">
        <f t="shared" ref="BF236" si="362">AVERAGE(BA236:BE236)</f>
        <v>0</v>
      </c>
      <c r="BG236" s="4">
        <f>STDEV(BA236:BE236)</f>
        <v>0</v>
      </c>
    </row>
    <row r="237" spans="1:59" x14ac:dyDescent="0.35">
      <c r="A237" s="8"/>
      <c r="B237" s="22">
        <v>3</v>
      </c>
      <c r="C237" s="8"/>
      <c r="D237" s="9" t="s">
        <v>27</v>
      </c>
      <c r="E237" s="9" t="s">
        <v>27</v>
      </c>
      <c r="F237" s="9" t="s">
        <v>27</v>
      </c>
      <c r="G237" s="9" t="s">
        <v>27</v>
      </c>
      <c r="H237" s="9" t="s">
        <v>27</v>
      </c>
      <c r="I237" s="4" t="e">
        <f>AVERAGE(D237:H237)</f>
        <v>#DIV/0!</v>
      </c>
      <c r="J237" s="4" t="e">
        <f>STDEV(D237:H237)</f>
        <v>#DIV/0!</v>
      </c>
      <c r="K237" s="9" t="s">
        <v>27</v>
      </c>
      <c r="L237" s="9" t="s">
        <v>27</v>
      </c>
      <c r="M237" s="9" t="s">
        <v>27</v>
      </c>
      <c r="N237" s="9" t="s">
        <v>27</v>
      </c>
      <c r="O237" s="9" t="s">
        <v>27</v>
      </c>
      <c r="P237" s="4" t="e">
        <f>AVERAGE(K237:O237)</f>
        <v>#DIV/0!</v>
      </c>
      <c r="Q237" s="4" t="e">
        <f>STDEV(K237:O237)</f>
        <v>#DIV/0!</v>
      </c>
      <c r="R237" s="9" t="s">
        <v>27</v>
      </c>
      <c r="S237" s="9" t="s">
        <v>27</v>
      </c>
      <c r="T237" s="9" t="s">
        <v>27</v>
      </c>
      <c r="U237" s="9" t="s">
        <v>27</v>
      </c>
      <c r="V237" s="9" t="s">
        <v>27</v>
      </c>
      <c r="W237" s="4" t="e">
        <f>AVERAGE(R237:V237)</f>
        <v>#DIV/0!</v>
      </c>
      <c r="X237" s="4" t="e">
        <f>STDEV(R237:V237)</f>
        <v>#DIV/0!</v>
      </c>
      <c r="Y237" s="9" t="s">
        <v>27</v>
      </c>
      <c r="Z237" s="9" t="s">
        <v>27</v>
      </c>
      <c r="AA237" s="9" t="s">
        <v>27</v>
      </c>
      <c r="AB237" s="9" t="s">
        <v>27</v>
      </c>
      <c r="AC237" s="9" t="s">
        <v>27</v>
      </c>
      <c r="AD237" s="4" t="e">
        <f>AVERAGE(Y237:AC237)</f>
        <v>#DIV/0!</v>
      </c>
      <c r="AE237" s="4" t="e">
        <f>STDEV(Y237:AC237)</f>
        <v>#DIV/0!</v>
      </c>
      <c r="AF237" s="28" t="s">
        <v>27</v>
      </c>
      <c r="AG237" s="9" t="s">
        <v>27</v>
      </c>
      <c r="AH237" s="9" t="s">
        <v>27</v>
      </c>
      <c r="AI237" s="9" t="s">
        <v>27</v>
      </c>
      <c r="AJ237" s="9" t="s">
        <v>27</v>
      </c>
      <c r="AK237" s="4" t="e">
        <f>AVERAGE(AF237:AJ237)</f>
        <v>#DIV/0!</v>
      </c>
      <c r="AL237" s="4" t="e">
        <f>STDEV(AF237:AJ237)</f>
        <v>#DIV/0!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4">
        <f>AVERAGE(AM237:AQ237)</f>
        <v>0</v>
      </c>
      <c r="AS237" s="4">
        <f>STDEV(AM237:AQ237)</f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4">
        <f>AVERAGE(AT237:AX237)</f>
        <v>0</v>
      </c>
      <c r="AZ237" s="4">
        <f>STDEV(AT237:AX237)</f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0</v>
      </c>
      <c r="BF237" s="4">
        <f>AVERAGE(BA237:BE237)</f>
        <v>0</v>
      </c>
      <c r="BG237" s="4">
        <f>STDEV(BA237:BE237)</f>
        <v>0</v>
      </c>
    </row>
    <row r="238" spans="1:59" x14ac:dyDescent="0.35">
      <c r="A238" s="5" t="s">
        <v>16</v>
      </c>
      <c r="B238" s="22"/>
      <c r="C238" s="8"/>
      <c r="D238" s="9"/>
      <c r="E238" s="9"/>
      <c r="F238" s="9"/>
      <c r="G238" s="9"/>
      <c r="H238" s="9"/>
      <c r="I238" s="10" t="e">
        <f>AVERAGE(I235:I237)</f>
        <v>#DIV/0!</v>
      </c>
      <c r="J238" s="10"/>
      <c r="K238" s="9"/>
      <c r="L238" s="9"/>
      <c r="M238" s="9"/>
      <c r="N238" s="9"/>
      <c r="O238" s="9"/>
      <c r="P238" s="10" t="e">
        <f>AVERAGE(P235:P237)</f>
        <v>#DIV/0!</v>
      </c>
      <c r="Q238" s="10"/>
      <c r="R238" s="9"/>
      <c r="S238" s="9"/>
      <c r="T238" s="9"/>
      <c r="U238" s="9"/>
      <c r="V238" s="9"/>
      <c r="W238" s="10" t="e">
        <f>AVERAGE(W235:W237)</f>
        <v>#DIV/0!</v>
      </c>
      <c r="X238" s="10"/>
      <c r="Y238" s="9"/>
      <c r="Z238" s="9"/>
      <c r="AA238" s="9"/>
      <c r="AB238" s="9"/>
      <c r="AC238" s="9"/>
      <c r="AD238" s="10" t="e">
        <f>AVERAGE(AD235:AD237)</f>
        <v>#DIV/0!</v>
      </c>
      <c r="AE238" s="10"/>
      <c r="AG238" s="9"/>
      <c r="AH238" s="9"/>
      <c r="AI238" s="9"/>
      <c r="AJ238" s="9"/>
      <c r="AK238" s="10" t="e">
        <f>AVERAGE(AK235:AK237)</f>
        <v>#DIV/0!</v>
      </c>
      <c r="AL238" s="10"/>
      <c r="AM238" s="9"/>
      <c r="AN238" s="9"/>
      <c r="AO238" s="9"/>
      <c r="AP238" s="9"/>
      <c r="AQ238" s="9"/>
      <c r="AR238" s="10">
        <f>AVERAGE(AR235:AR237)</f>
        <v>0</v>
      </c>
      <c r="AS238" s="10"/>
      <c r="AT238" s="9"/>
      <c r="AU238" s="9"/>
      <c r="AV238" s="9"/>
      <c r="AW238" s="9"/>
      <c r="AX238" s="9"/>
      <c r="AY238" s="10">
        <f>AVERAGE(AY235:AY237)</f>
        <v>0</v>
      </c>
      <c r="AZ238" s="10"/>
      <c r="BA238" s="9"/>
      <c r="BB238" s="9"/>
      <c r="BC238" s="9"/>
      <c r="BD238" s="9"/>
      <c r="BE238" s="9"/>
      <c r="BF238" s="10">
        <f>AVERAGE(BF235:BF237)</f>
        <v>0</v>
      </c>
      <c r="BG238" s="10"/>
    </row>
    <row r="239" spans="1:59" x14ac:dyDescent="0.35">
      <c r="A239" s="5" t="s">
        <v>17</v>
      </c>
      <c r="B239" s="22"/>
      <c r="C239" s="8"/>
      <c r="D239" s="9"/>
      <c r="E239" s="9"/>
      <c r="F239" s="9"/>
      <c r="G239" s="9"/>
      <c r="H239" s="9"/>
      <c r="I239" s="10" t="e">
        <f>SUM(J235:J237)</f>
        <v>#DIV/0!</v>
      </c>
      <c r="J239" s="10"/>
      <c r="K239" s="9"/>
      <c r="L239" s="9"/>
      <c r="M239" s="9"/>
      <c r="N239" s="9"/>
      <c r="O239" s="9"/>
      <c r="P239" s="10" t="e">
        <f>SUM(Q235:Q237)</f>
        <v>#DIV/0!</v>
      </c>
      <c r="Q239" s="10"/>
      <c r="R239" s="9"/>
      <c r="S239" s="9"/>
      <c r="T239" s="9"/>
      <c r="U239" s="9"/>
      <c r="V239" s="9"/>
      <c r="W239" s="10" t="e">
        <f>SUM(X235:X237)</f>
        <v>#DIV/0!</v>
      </c>
      <c r="X239" s="10"/>
      <c r="Y239" s="9"/>
      <c r="Z239" s="9"/>
      <c r="AA239" s="9"/>
      <c r="AB239" s="9"/>
      <c r="AC239" s="9"/>
      <c r="AD239" s="10" t="e">
        <f>SUM(AE235:AE237)</f>
        <v>#DIV/0!</v>
      </c>
      <c r="AE239" s="10"/>
      <c r="AG239" s="9"/>
      <c r="AH239" s="9"/>
      <c r="AI239" s="9"/>
      <c r="AJ239" s="9"/>
      <c r="AK239" s="10" t="e">
        <f>SUM(AL235:AL237)</f>
        <v>#DIV/0!</v>
      </c>
      <c r="AL239" s="10"/>
      <c r="AM239" s="9"/>
      <c r="AN239" s="9"/>
      <c r="AO239" s="9"/>
      <c r="AP239" s="9"/>
      <c r="AQ239" s="9"/>
      <c r="AR239" s="10">
        <f>SUM(AS235:AS237)</f>
        <v>0</v>
      </c>
      <c r="AS239" s="10"/>
      <c r="AT239" s="9"/>
      <c r="AU239" s="9"/>
      <c r="AV239" s="9"/>
      <c r="AW239" s="9"/>
      <c r="AX239" s="9"/>
      <c r="AY239" s="10">
        <f>SUM(AZ235:AZ237)</f>
        <v>0</v>
      </c>
      <c r="AZ239" s="10"/>
      <c r="BA239" s="9"/>
      <c r="BB239" s="9"/>
      <c r="BC239" s="9"/>
      <c r="BD239" s="9"/>
      <c r="BE239" s="9"/>
      <c r="BF239" s="10">
        <f>SUM(BG235:BG237)</f>
        <v>0</v>
      </c>
      <c r="BG239" s="10"/>
    </row>
    <row r="240" spans="1:59" x14ac:dyDescent="0.35">
      <c r="J240"/>
      <c r="Q240"/>
      <c r="X240"/>
      <c r="AE240"/>
      <c r="AL240"/>
      <c r="AS240"/>
      <c r="AZ240"/>
      <c r="BG240"/>
    </row>
    <row r="241" spans="10:59" x14ac:dyDescent="0.35">
      <c r="J241"/>
      <c r="Q241"/>
      <c r="X241"/>
      <c r="AE241"/>
      <c r="AL241"/>
      <c r="AS241"/>
      <c r="AZ241"/>
      <c r="BG241"/>
    </row>
    <row r="242" spans="10:59" x14ac:dyDescent="0.35">
      <c r="J242"/>
      <c r="Q242"/>
      <c r="X242"/>
      <c r="AE242"/>
      <c r="AL242"/>
      <c r="AS242"/>
      <c r="AZ242"/>
      <c r="BG242"/>
    </row>
    <row r="243" spans="10:59" x14ac:dyDescent="0.35">
      <c r="J243"/>
      <c r="Q243"/>
      <c r="X243"/>
      <c r="AE243"/>
      <c r="AL243"/>
      <c r="AS243"/>
      <c r="AZ243"/>
      <c r="BG243"/>
    </row>
    <row r="244" spans="10:59" x14ac:dyDescent="0.35">
      <c r="J244"/>
      <c r="Q244"/>
      <c r="X244"/>
      <c r="AE244"/>
      <c r="AL244"/>
      <c r="AS244"/>
      <c r="AZ244"/>
      <c r="BG244"/>
    </row>
    <row r="245" spans="10:59" x14ac:dyDescent="0.35">
      <c r="J245"/>
      <c r="Q245"/>
      <c r="X245"/>
      <c r="AE245"/>
      <c r="AL245"/>
      <c r="AS245"/>
      <c r="AZ245"/>
      <c r="BG245"/>
    </row>
    <row r="246" spans="10:59" x14ac:dyDescent="0.35">
      <c r="J246"/>
      <c r="Q246"/>
      <c r="X246"/>
      <c r="AE246"/>
      <c r="AL246"/>
      <c r="AS246"/>
      <c r="AZ246"/>
      <c r="BG246"/>
    </row>
    <row r="247" spans="10:59" x14ac:dyDescent="0.35">
      <c r="J247"/>
      <c r="Q247"/>
      <c r="X247"/>
      <c r="AE247"/>
      <c r="AL247"/>
      <c r="AS247"/>
      <c r="AZ247"/>
      <c r="BG247"/>
    </row>
    <row r="248" spans="10:59" x14ac:dyDescent="0.35">
      <c r="J248"/>
      <c r="Q248"/>
      <c r="X248"/>
      <c r="AE248"/>
      <c r="AL248"/>
      <c r="AS248"/>
      <c r="AZ248"/>
      <c r="BG248"/>
    </row>
    <row r="249" spans="10:59" x14ac:dyDescent="0.35">
      <c r="J249"/>
      <c r="Q249"/>
      <c r="X249"/>
      <c r="AE249"/>
      <c r="AL249"/>
      <c r="AS249"/>
      <c r="AZ249"/>
      <c r="BG249"/>
    </row>
    <row r="250" spans="10:59" x14ac:dyDescent="0.35">
      <c r="J250"/>
      <c r="Q250"/>
      <c r="X250"/>
      <c r="AE250"/>
      <c r="AL250"/>
      <c r="AS250"/>
      <c r="AZ250"/>
      <c r="BG250"/>
    </row>
    <row r="251" spans="10:59" x14ac:dyDescent="0.35">
      <c r="J251"/>
      <c r="Q251"/>
      <c r="X251"/>
      <c r="AE251"/>
      <c r="AL251"/>
      <c r="AS251"/>
      <c r="AZ251"/>
      <c r="BG251"/>
    </row>
    <row r="252" spans="10:59" x14ac:dyDescent="0.35">
      <c r="J252"/>
      <c r="Q252"/>
      <c r="X252"/>
      <c r="AE252"/>
      <c r="AL252"/>
      <c r="AS252"/>
      <c r="AZ252"/>
      <c r="BG252"/>
    </row>
    <row r="253" spans="10:59" x14ac:dyDescent="0.35">
      <c r="J253"/>
      <c r="Q253"/>
      <c r="X253"/>
      <c r="AE253"/>
      <c r="AL253"/>
      <c r="AS253"/>
      <c r="AZ253"/>
      <c r="BG253"/>
    </row>
    <row r="254" spans="10:59" x14ac:dyDescent="0.35">
      <c r="J254"/>
      <c r="Q254"/>
      <c r="X254"/>
      <c r="AE254"/>
      <c r="AL254"/>
      <c r="AS254"/>
      <c r="AZ254"/>
      <c r="BG254"/>
    </row>
    <row r="255" spans="10:59" x14ac:dyDescent="0.35">
      <c r="J255"/>
      <c r="Q255"/>
      <c r="X255"/>
      <c r="AE255"/>
      <c r="AL255"/>
      <c r="AS255"/>
      <c r="AZ255"/>
      <c r="BG255"/>
    </row>
    <row r="256" spans="10:59" x14ac:dyDescent="0.35">
      <c r="J256"/>
      <c r="Q256"/>
      <c r="X256"/>
      <c r="AE256"/>
      <c r="AL256"/>
      <c r="AS256"/>
      <c r="AZ256"/>
      <c r="BG256"/>
    </row>
    <row r="257" spans="10:59" x14ac:dyDescent="0.35">
      <c r="J257"/>
      <c r="Q257"/>
      <c r="X257"/>
      <c r="AE257"/>
      <c r="AL257"/>
      <c r="AS257"/>
      <c r="AZ257"/>
      <c r="BG257"/>
    </row>
    <row r="258" spans="10:59" x14ac:dyDescent="0.35">
      <c r="J258"/>
      <c r="Q258"/>
      <c r="X258"/>
      <c r="AE258"/>
      <c r="AL258"/>
      <c r="AS258"/>
      <c r="AZ258"/>
      <c r="BG258"/>
    </row>
    <row r="259" spans="10:59" x14ac:dyDescent="0.35">
      <c r="J259"/>
      <c r="Q259"/>
      <c r="X259"/>
      <c r="AE259"/>
      <c r="AL259"/>
      <c r="AS259"/>
      <c r="AZ259"/>
      <c r="BG259"/>
    </row>
    <row r="260" spans="10:59" x14ac:dyDescent="0.35">
      <c r="J260"/>
      <c r="Q260"/>
      <c r="X260"/>
      <c r="AE260"/>
      <c r="AL260"/>
      <c r="AS260"/>
      <c r="AZ260"/>
      <c r="BG260"/>
    </row>
    <row r="261" spans="10:59" x14ac:dyDescent="0.35">
      <c r="J261"/>
      <c r="Q261"/>
      <c r="X261"/>
      <c r="AE261"/>
      <c r="AL261"/>
      <c r="AS261"/>
      <c r="AZ261"/>
      <c r="BG261"/>
    </row>
    <row r="262" spans="10:59" x14ac:dyDescent="0.35">
      <c r="J262"/>
      <c r="Q262"/>
      <c r="X262"/>
      <c r="AE262"/>
      <c r="AL262"/>
      <c r="AS262"/>
      <c r="AZ262"/>
      <c r="BG262"/>
    </row>
    <row r="263" spans="10:59" x14ac:dyDescent="0.35">
      <c r="J263"/>
      <c r="Q263"/>
      <c r="X263"/>
      <c r="AE263"/>
      <c r="AL263"/>
      <c r="AS263"/>
      <c r="AZ263"/>
      <c r="BG263"/>
    </row>
    <row r="264" spans="10:59" x14ac:dyDescent="0.35">
      <c r="J264"/>
      <c r="Q264"/>
      <c r="X264"/>
      <c r="AE264"/>
      <c r="AL264"/>
      <c r="AS264"/>
      <c r="AZ264"/>
      <c r="BG264"/>
    </row>
    <row r="265" spans="10:59" x14ac:dyDescent="0.35">
      <c r="J265"/>
      <c r="Q265"/>
      <c r="X265"/>
      <c r="AE265"/>
      <c r="AL265"/>
      <c r="AS265"/>
      <c r="AZ265"/>
      <c r="BG265"/>
    </row>
    <row r="266" spans="10:59" x14ac:dyDescent="0.35">
      <c r="J266"/>
      <c r="Q266"/>
      <c r="X266"/>
      <c r="AE266"/>
      <c r="AL266"/>
      <c r="AS266"/>
      <c r="AZ266"/>
      <c r="BG266"/>
    </row>
    <row r="267" spans="10:59" x14ac:dyDescent="0.35">
      <c r="J267"/>
      <c r="Q267"/>
      <c r="X267"/>
      <c r="AE267"/>
      <c r="AL267"/>
      <c r="AS267"/>
      <c r="AZ267"/>
      <c r="BG267"/>
    </row>
    <row r="268" spans="10:59" x14ac:dyDescent="0.35">
      <c r="J268"/>
      <c r="Q268"/>
      <c r="X268"/>
      <c r="AE268"/>
      <c r="AL268"/>
      <c r="AS268"/>
      <c r="AZ268"/>
      <c r="BG268"/>
    </row>
    <row r="269" spans="10:59" x14ac:dyDescent="0.35">
      <c r="J269"/>
      <c r="Q269"/>
      <c r="X269"/>
      <c r="AE269"/>
      <c r="AL269"/>
      <c r="AS269"/>
      <c r="AZ269"/>
      <c r="BG269"/>
    </row>
    <row r="270" spans="10:59" x14ac:dyDescent="0.35">
      <c r="J270"/>
      <c r="Q270"/>
      <c r="X270"/>
      <c r="AE270"/>
      <c r="AL270"/>
      <c r="AS270"/>
      <c r="AZ270"/>
      <c r="BG270"/>
    </row>
    <row r="271" spans="10:59" x14ac:dyDescent="0.35">
      <c r="J271"/>
      <c r="Q271"/>
      <c r="X271"/>
      <c r="AE271"/>
      <c r="AL271"/>
      <c r="AS271"/>
      <c r="AZ271"/>
      <c r="BG271"/>
    </row>
    <row r="272" spans="10:59" x14ac:dyDescent="0.35">
      <c r="J272"/>
      <c r="Q272"/>
      <c r="X272"/>
      <c r="AE272"/>
      <c r="AL272"/>
      <c r="AS272"/>
      <c r="AZ272"/>
      <c r="BG272"/>
    </row>
    <row r="273" spans="10:59" x14ac:dyDescent="0.35">
      <c r="J273"/>
      <c r="Q273"/>
      <c r="X273"/>
      <c r="AE273"/>
      <c r="AL273"/>
      <c r="AS273"/>
      <c r="AZ273"/>
      <c r="BG273"/>
    </row>
    <row r="274" spans="10:59" x14ac:dyDescent="0.35">
      <c r="J274"/>
      <c r="Q274"/>
      <c r="X274"/>
      <c r="AE274"/>
      <c r="AL274"/>
      <c r="AS274"/>
      <c r="AZ274"/>
      <c r="BG274"/>
    </row>
    <row r="275" spans="10:59" x14ac:dyDescent="0.35">
      <c r="J275"/>
      <c r="Q275"/>
      <c r="X275"/>
      <c r="AE275"/>
      <c r="AL275"/>
      <c r="AS275"/>
      <c r="AZ275"/>
      <c r="BG275"/>
    </row>
    <row r="276" spans="10:59" x14ac:dyDescent="0.35">
      <c r="J276"/>
      <c r="Q276"/>
      <c r="X276"/>
      <c r="AE276"/>
      <c r="AL276"/>
      <c r="AS276"/>
      <c r="AZ276"/>
      <c r="BG276"/>
    </row>
    <row r="277" spans="10:59" x14ac:dyDescent="0.35">
      <c r="J277"/>
      <c r="Q277"/>
      <c r="X277"/>
      <c r="AE277"/>
      <c r="AL277"/>
      <c r="AS277"/>
      <c r="AZ277"/>
      <c r="BG277"/>
    </row>
    <row r="278" spans="10:59" x14ac:dyDescent="0.35">
      <c r="J278"/>
      <c r="Q278"/>
      <c r="X278"/>
      <c r="AE278"/>
      <c r="AL278"/>
      <c r="AS278"/>
      <c r="AZ278"/>
      <c r="BG278"/>
    </row>
    <row r="279" spans="10:59" x14ac:dyDescent="0.35">
      <c r="J279"/>
      <c r="Q279"/>
      <c r="X279"/>
      <c r="AE279"/>
      <c r="AL279"/>
      <c r="AS279"/>
      <c r="AZ279"/>
      <c r="BG279"/>
    </row>
    <row r="280" spans="10:59" x14ac:dyDescent="0.35">
      <c r="J280"/>
      <c r="Q280"/>
      <c r="X280"/>
      <c r="AE280"/>
      <c r="AL280"/>
      <c r="AS280"/>
      <c r="AZ280"/>
      <c r="BG280"/>
    </row>
    <row r="281" spans="10:59" x14ac:dyDescent="0.35">
      <c r="J281"/>
      <c r="Q281"/>
      <c r="X281"/>
      <c r="AE281"/>
      <c r="AL281"/>
      <c r="AS281"/>
      <c r="AZ281"/>
      <c r="BG281"/>
    </row>
    <row r="282" spans="10:59" x14ac:dyDescent="0.35">
      <c r="J282"/>
      <c r="Q282"/>
      <c r="X282"/>
      <c r="AE282"/>
      <c r="AL282"/>
      <c r="AS282"/>
      <c r="AZ282"/>
      <c r="BG282"/>
    </row>
    <row r="283" spans="10:59" x14ac:dyDescent="0.35">
      <c r="J283"/>
      <c r="Q283"/>
      <c r="X283"/>
      <c r="AE283"/>
      <c r="AL283"/>
      <c r="AS283"/>
      <c r="AZ283"/>
      <c r="BG283"/>
    </row>
    <row r="284" spans="10:59" x14ac:dyDescent="0.35">
      <c r="J284"/>
      <c r="Q284"/>
      <c r="X284"/>
      <c r="AE284"/>
      <c r="AL284"/>
      <c r="AS284"/>
      <c r="AZ284"/>
      <c r="BG284"/>
    </row>
    <row r="285" spans="10:59" x14ac:dyDescent="0.35">
      <c r="J285"/>
      <c r="Q285"/>
      <c r="X285"/>
      <c r="AE285"/>
      <c r="AL285"/>
      <c r="AS285"/>
      <c r="AZ285"/>
      <c r="BG285"/>
    </row>
    <row r="286" spans="10:59" x14ac:dyDescent="0.35">
      <c r="J286"/>
      <c r="Q286"/>
      <c r="X286"/>
      <c r="AE286"/>
      <c r="AL286"/>
      <c r="AS286"/>
      <c r="AZ286"/>
      <c r="BG286"/>
    </row>
    <row r="287" spans="10:59" x14ac:dyDescent="0.35">
      <c r="J287"/>
      <c r="Q287"/>
      <c r="X287"/>
      <c r="AE287"/>
      <c r="AL287"/>
      <c r="AS287"/>
      <c r="AZ287"/>
      <c r="BG287"/>
    </row>
    <row r="288" spans="10:59" x14ac:dyDescent="0.35">
      <c r="J288"/>
      <c r="Q288"/>
      <c r="X288"/>
      <c r="AE288"/>
      <c r="AL288"/>
      <c r="AS288"/>
      <c r="AZ288"/>
      <c r="BG288"/>
    </row>
    <row r="289" spans="10:59" x14ac:dyDescent="0.35">
      <c r="J289"/>
      <c r="Q289"/>
      <c r="X289"/>
      <c r="AE289"/>
      <c r="AL289"/>
      <c r="AS289"/>
      <c r="AZ289"/>
      <c r="BG289"/>
    </row>
    <row r="290" spans="10:59" x14ac:dyDescent="0.35">
      <c r="J290"/>
      <c r="Q290"/>
      <c r="X290"/>
      <c r="AE290"/>
      <c r="AL290"/>
      <c r="AS290"/>
      <c r="AZ290"/>
      <c r="BG290"/>
    </row>
    <row r="291" spans="10:59" x14ac:dyDescent="0.35">
      <c r="J291"/>
      <c r="Q291"/>
      <c r="X291"/>
      <c r="AE291"/>
      <c r="AL291"/>
      <c r="AS291"/>
      <c r="AZ291"/>
      <c r="BG291"/>
    </row>
    <row r="292" spans="10:59" x14ac:dyDescent="0.35">
      <c r="J292"/>
      <c r="Q292"/>
      <c r="X292"/>
      <c r="AE292"/>
      <c r="AL292"/>
      <c r="AS292"/>
      <c r="AZ292"/>
      <c r="BG292"/>
    </row>
    <row r="293" spans="10:59" x14ac:dyDescent="0.35">
      <c r="J293"/>
      <c r="Q293"/>
      <c r="X293"/>
      <c r="AE293"/>
      <c r="AL293"/>
      <c r="AS293"/>
      <c r="AZ293"/>
      <c r="BG293"/>
    </row>
    <row r="294" spans="10:59" x14ac:dyDescent="0.35">
      <c r="J294"/>
      <c r="Q294"/>
      <c r="X294"/>
      <c r="AE294"/>
      <c r="AL294"/>
      <c r="AS294"/>
      <c r="AZ294"/>
      <c r="BG294"/>
    </row>
    <row r="295" spans="10:59" x14ac:dyDescent="0.35">
      <c r="J295"/>
      <c r="Q295"/>
      <c r="X295"/>
      <c r="AE295"/>
      <c r="AL295"/>
      <c r="AS295"/>
      <c r="AZ295"/>
      <c r="BG295"/>
    </row>
    <row r="296" spans="10:59" x14ac:dyDescent="0.35">
      <c r="J296"/>
      <c r="Q296"/>
      <c r="X296"/>
      <c r="AE296"/>
      <c r="AL296"/>
      <c r="AS296"/>
      <c r="AZ296"/>
      <c r="BG296"/>
    </row>
    <row r="297" spans="10:59" x14ac:dyDescent="0.35">
      <c r="J297"/>
      <c r="Q297"/>
      <c r="X297"/>
      <c r="AE297"/>
      <c r="AL297"/>
      <c r="AS297"/>
      <c r="AZ297"/>
      <c r="BG297"/>
    </row>
    <row r="298" spans="10:59" x14ac:dyDescent="0.35">
      <c r="J298"/>
      <c r="Q298"/>
      <c r="X298"/>
      <c r="AE298"/>
      <c r="AL298"/>
      <c r="AS298"/>
      <c r="AZ298"/>
      <c r="BG298"/>
    </row>
    <row r="299" spans="10:59" x14ac:dyDescent="0.35">
      <c r="J299"/>
      <c r="Q299"/>
      <c r="X299"/>
      <c r="AE299"/>
      <c r="AL299"/>
      <c r="AS299"/>
      <c r="AZ299"/>
      <c r="BG299"/>
    </row>
    <row r="300" spans="10:59" x14ac:dyDescent="0.35">
      <c r="J300"/>
      <c r="Q300"/>
      <c r="X300"/>
      <c r="AE300"/>
      <c r="AL300"/>
      <c r="AS300"/>
      <c r="AZ300"/>
      <c r="BG300"/>
    </row>
    <row r="301" spans="10:59" x14ac:dyDescent="0.35">
      <c r="J301"/>
      <c r="Q301"/>
      <c r="X301"/>
      <c r="AE301"/>
      <c r="AL301"/>
      <c r="AS301"/>
      <c r="AZ301"/>
      <c r="BG301"/>
    </row>
    <row r="302" spans="10:59" x14ac:dyDescent="0.35">
      <c r="J302"/>
      <c r="Q302"/>
      <c r="X302"/>
      <c r="AE302"/>
      <c r="AL302"/>
      <c r="AS302"/>
      <c r="AZ302"/>
      <c r="BG302"/>
    </row>
    <row r="303" spans="10:59" x14ac:dyDescent="0.35">
      <c r="J303"/>
      <c r="Q303"/>
      <c r="X303"/>
      <c r="AE303"/>
      <c r="AL303"/>
      <c r="AS303"/>
      <c r="AZ303"/>
      <c r="BG303"/>
    </row>
    <row r="304" spans="10:59" x14ac:dyDescent="0.35">
      <c r="J304"/>
      <c r="Q304"/>
      <c r="X304"/>
      <c r="AE304"/>
      <c r="AL304"/>
      <c r="AS304"/>
      <c r="AZ304"/>
      <c r="BG304"/>
    </row>
    <row r="305" spans="10:59" x14ac:dyDescent="0.35">
      <c r="J305"/>
      <c r="Q305"/>
      <c r="X305"/>
      <c r="AE305"/>
      <c r="AL305"/>
      <c r="AS305"/>
      <c r="AZ305"/>
      <c r="BG305"/>
    </row>
    <row r="306" spans="10:59" x14ac:dyDescent="0.35">
      <c r="J306"/>
      <c r="Q306"/>
      <c r="X306"/>
      <c r="AE306"/>
      <c r="AL306"/>
      <c r="AS306"/>
      <c r="AZ306"/>
      <c r="BG306"/>
    </row>
    <row r="307" spans="10:59" x14ac:dyDescent="0.35">
      <c r="J307"/>
      <c r="Q307"/>
      <c r="X307"/>
      <c r="AE307"/>
      <c r="AL307"/>
      <c r="AS307"/>
      <c r="AZ307"/>
      <c r="BG307"/>
    </row>
    <row r="308" spans="10:59" x14ac:dyDescent="0.35">
      <c r="J308"/>
      <c r="Q308"/>
      <c r="X308"/>
      <c r="AE308"/>
      <c r="AL308"/>
      <c r="AS308"/>
      <c r="AZ308"/>
      <c r="BG308"/>
    </row>
    <row r="309" spans="10:59" x14ac:dyDescent="0.35">
      <c r="J309"/>
      <c r="Q309"/>
      <c r="X309"/>
      <c r="AE309"/>
      <c r="AL309"/>
      <c r="AS309"/>
      <c r="AZ309"/>
      <c r="BG309"/>
    </row>
    <row r="310" spans="10:59" x14ac:dyDescent="0.35">
      <c r="J310"/>
      <c r="Q310"/>
      <c r="X310"/>
      <c r="AE310"/>
      <c r="AL310"/>
      <c r="AS310"/>
      <c r="AZ310"/>
      <c r="BG310"/>
    </row>
    <row r="311" spans="10:59" x14ac:dyDescent="0.35">
      <c r="J311"/>
      <c r="Q311"/>
      <c r="X311"/>
      <c r="AE311"/>
      <c r="AL311"/>
      <c r="AS311"/>
      <c r="AZ311"/>
      <c r="BG311"/>
    </row>
    <row r="312" spans="10:59" x14ac:dyDescent="0.35">
      <c r="J312"/>
      <c r="Q312"/>
      <c r="X312"/>
      <c r="AE312"/>
      <c r="AL312"/>
      <c r="AS312"/>
      <c r="AZ312"/>
      <c r="BG312"/>
    </row>
    <row r="313" spans="10:59" x14ac:dyDescent="0.35">
      <c r="J313"/>
      <c r="Q313"/>
      <c r="X313"/>
      <c r="AE313"/>
      <c r="AL313"/>
      <c r="AS313"/>
      <c r="AZ313"/>
      <c r="BG313"/>
    </row>
    <row r="314" spans="10:59" x14ac:dyDescent="0.35">
      <c r="J314"/>
      <c r="Q314"/>
      <c r="X314"/>
      <c r="AE314"/>
      <c r="AL314"/>
      <c r="AS314"/>
      <c r="AZ314"/>
      <c r="BG314"/>
    </row>
    <row r="315" spans="10:59" x14ac:dyDescent="0.35">
      <c r="J315"/>
      <c r="Q315"/>
      <c r="X315"/>
      <c r="AE315"/>
      <c r="AL315"/>
      <c r="AS315"/>
      <c r="AZ315"/>
      <c r="BG315"/>
    </row>
    <row r="316" spans="10:59" x14ac:dyDescent="0.35">
      <c r="J316"/>
      <c r="Q316"/>
      <c r="X316"/>
      <c r="AE316"/>
      <c r="AL316"/>
      <c r="AS316"/>
      <c r="AZ316"/>
      <c r="BG316"/>
    </row>
    <row r="317" spans="10:59" x14ac:dyDescent="0.35">
      <c r="J317"/>
      <c r="Q317"/>
      <c r="X317"/>
      <c r="AE317"/>
      <c r="AL317"/>
      <c r="AS317"/>
      <c r="AZ317"/>
      <c r="BG317"/>
    </row>
    <row r="318" spans="10:59" x14ac:dyDescent="0.35">
      <c r="J318"/>
      <c r="Q318"/>
      <c r="X318"/>
      <c r="AE318"/>
      <c r="AL318"/>
      <c r="AS318"/>
      <c r="AZ318"/>
      <c r="BG318"/>
    </row>
    <row r="319" spans="10:59" x14ac:dyDescent="0.35">
      <c r="J319"/>
      <c r="Q319"/>
      <c r="X319"/>
      <c r="AE319"/>
      <c r="AL319"/>
      <c r="AS319"/>
      <c r="AZ319"/>
      <c r="BG319"/>
    </row>
    <row r="320" spans="10:59" x14ac:dyDescent="0.35">
      <c r="J320"/>
      <c r="Q320"/>
      <c r="X320"/>
      <c r="AE320"/>
      <c r="AL320"/>
      <c r="AS320"/>
      <c r="AZ320"/>
      <c r="BG320"/>
    </row>
    <row r="321" spans="10:59" x14ac:dyDescent="0.35">
      <c r="J321"/>
      <c r="Q321"/>
      <c r="X321"/>
      <c r="AE321"/>
      <c r="AL321"/>
      <c r="AS321"/>
      <c r="AZ321"/>
      <c r="BG321"/>
    </row>
    <row r="322" spans="10:59" x14ac:dyDescent="0.35">
      <c r="J322"/>
      <c r="Q322"/>
      <c r="X322"/>
      <c r="AE322"/>
      <c r="AL322"/>
      <c r="AS322"/>
      <c r="AZ322"/>
      <c r="BG322"/>
    </row>
    <row r="323" spans="10:59" x14ac:dyDescent="0.35">
      <c r="J323"/>
      <c r="Q323"/>
      <c r="X323"/>
      <c r="AE323"/>
      <c r="AL323"/>
      <c r="AS323"/>
      <c r="AZ323"/>
      <c r="BG323"/>
    </row>
    <row r="324" spans="10:59" x14ac:dyDescent="0.35">
      <c r="J324"/>
      <c r="Q324"/>
      <c r="X324"/>
      <c r="AE324"/>
      <c r="AL324"/>
      <c r="AS324"/>
      <c r="AZ324"/>
      <c r="BG324"/>
    </row>
    <row r="325" spans="10:59" x14ac:dyDescent="0.35">
      <c r="J325"/>
      <c r="Q325"/>
      <c r="X325"/>
      <c r="AE325"/>
      <c r="AL325"/>
      <c r="AS325"/>
      <c r="AZ325"/>
      <c r="BG325"/>
    </row>
    <row r="326" spans="10:59" x14ac:dyDescent="0.35">
      <c r="J326"/>
      <c r="Q326"/>
      <c r="X326"/>
      <c r="AE326"/>
      <c r="AL326"/>
      <c r="AS326"/>
      <c r="AZ326"/>
      <c r="BG326"/>
    </row>
    <row r="327" spans="10:59" x14ac:dyDescent="0.35">
      <c r="J327"/>
      <c r="Q327"/>
      <c r="X327"/>
      <c r="AE327"/>
      <c r="AL327"/>
      <c r="AS327"/>
      <c r="AZ327"/>
      <c r="BG327"/>
    </row>
    <row r="328" spans="10:59" x14ac:dyDescent="0.35">
      <c r="J328"/>
      <c r="Q328"/>
      <c r="X328"/>
      <c r="AE328"/>
      <c r="AL328"/>
      <c r="AS328"/>
      <c r="AZ328"/>
      <c r="BG328"/>
    </row>
    <row r="329" spans="10:59" x14ac:dyDescent="0.35">
      <c r="J329"/>
      <c r="Q329"/>
      <c r="X329"/>
      <c r="AE329"/>
      <c r="AL329"/>
      <c r="AS329"/>
      <c r="AZ329"/>
      <c r="BG329"/>
    </row>
    <row r="330" spans="10:59" x14ac:dyDescent="0.35">
      <c r="J330"/>
      <c r="Q330"/>
      <c r="X330"/>
      <c r="AE330"/>
      <c r="AL330"/>
      <c r="AS330"/>
      <c r="AZ330"/>
      <c r="BG330"/>
    </row>
    <row r="331" spans="10:59" x14ac:dyDescent="0.35">
      <c r="J331"/>
      <c r="Q331"/>
      <c r="X331"/>
      <c r="AE331"/>
      <c r="AL331"/>
      <c r="AS331"/>
      <c r="AZ331"/>
      <c r="BG331"/>
    </row>
    <row r="332" spans="10:59" x14ac:dyDescent="0.35">
      <c r="J332"/>
      <c r="Q332"/>
      <c r="X332"/>
      <c r="AE332"/>
      <c r="AL332"/>
      <c r="AS332"/>
      <c r="AZ332"/>
      <c r="BG332"/>
    </row>
    <row r="333" spans="10:59" x14ac:dyDescent="0.35">
      <c r="J333"/>
      <c r="Q333"/>
      <c r="X333"/>
      <c r="AE333"/>
      <c r="AL333"/>
      <c r="AS333"/>
      <c r="AZ333"/>
      <c r="BG333"/>
    </row>
    <row r="334" spans="10:59" x14ac:dyDescent="0.35">
      <c r="J334"/>
      <c r="Q334"/>
      <c r="X334"/>
      <c r="AE334"/>
      <c r="AL334"/>
      <c r="AS334"/>
      <c r="AZ334"/>
      <c r="BG334"/>
    </row>
    <row r="335" spans="10:59" x14ac:dyDescent="0.35">
      <c r="J335"/>
      <c r="Q335"/>
      <c r="X335"/>
      <c r="AE335"/>
      <c r="AL335"/>
      <c r="AS335"/>
      <c r="AZ335"/>
      <c r="BG335"/>
    </row>
    <row r="336" spans="10:59" x14ac:dyDescent="0.35">
      <c r="J336"/>
      <c r="Q336"/>
      <c r="X336"/>
      <c r="AE336"/>
      <c r="AL336"/>
      <c r="AS336"/>
      <c r="AZ336"/>
      <c r="BG336"/>
    </row>
    <row r="337" spans="10:59" x14ac:dyDescent="0.35">
      <c r="J337"/>
      <c r="Q337"/>
      <c r="X337"/>
      <c r="AE337"/>
      <c r="AL337"/>
      <c r="AS337"/>
      <c r="AZ337"/>
      <c r="BG337"/>
    </row>
    <row r="338" spans="10:59" x14ac:dyDescent="0.35">
      <c r="J338"/>
      <c r="Q338"/>
      <c r="X338"/>
      <c r="AE338"/>
      <c r="AL338"/>
      <c r="AS338"/>
      <c r="AZ338"/>
      <c r="BG338"/>
    </row>
    <row r="339" spans="10:59" x14ac:dyDescent="0.35">
      <c r="J339"/>
      <c r="Q339"/>
      <c r="X339"/>
      <c r="AE339"/>
      <c r="AL339"/>
      <c r="AS339"/>
      <c r="AZ339"/>
      <c r="BG339"/>
    </row>
    <row r="340" spans="10:59" x14ac:dyDescent="0.35">
      <c r="J340"/>
      <c r="Q340"/>
      <c r="X340"/>
      <c r="AE340"/>
      <c r="AL340"/>
      <c r="AS340"/>
      <c r="AZ340"/>
      <c r="BG340"/>
    </row>
    <row r="341" spans="10:59" x14ac:dyDescent="0.35">
      <c r="J341"/>
      <c r="Q341"/>
      <c r="X341"/>
      <c r="AE341"/>
      <c r="AL341"/>
      <c r="AS341"/>
      <c r="AZ341"/>
      <c r="BG341"/>
    </row>
    <row r="342" spans="10:59" x14ac:dyDescent="0.35">
      <c r="J342"/>
      <c r="Q342"/>
      <c r="X342"/>
      <c r="AE342"/>
      <c r="AL342"/>
      <c r="AS342"/>
      <c r="AZ342"/>
      <c r="BG342"/>
    </row>
    <row r="343" spans="10:59" x14ac:dyDescent="0.35">
      <c r="J343"/>
      <c r="Q343"/>
      <c r="X343"/>
      <c r="AE343"/>
      <c r="AL343"/>
      <c r="AS343"/>
      <c r="AZ343"/>
      <c r="BG343"/>
    </row>
    <row r="344" spans="10:59" x14ac:dyDescent="0.35">
      <c r="J344"/>
      <c r="Q344"/>
      <c r="X344"/>
      <c r="AE344"/>
      <c r="AL344"/>
      <c r="AS344"/>
      <c r="AZ344"/>
      <c r="BG344"/>
    </row>
    <row r="345" spans="10:59" x14ac:dyDescent="0.35">
      <c r="J345"/>
      <c r="Q345"/>
      <c r="X345"/>
      <c r="AE345"/>
      <c r="AL345"/>
      <c r="AS345"/>
      <c r="AZ345"/>
      <c r="BG345"/>
    </row>
    <row r="346" spans="10:59" x14ac:dyDescent="0.35">
      <c r="J346"/>
      <c r="Q346"/>
      <c r="X346"/>
      <c r="AE346"/>
      <c r="AL346"/>
      <c r="AS346"/>
      <c r="AZ346"/>
      <c r="BG346"/>
    </row>
    <row r="347" spans="10:59" x14ac:dyDescent="0.35">
      <c r="J347"/>
      <c r="Q347"/>
      <c r="X347"/>
      <c r="AE347"/>
      <c r="AL347"/>
      <c r="AS347"/>
      <c r="AZ347"/>
      <c r="BG347"/>
    </row>
    <row r="348" spans="10:59" x14ac:dyDescent="0.35">
      <c r="J348"/>
      <c r="Q348"/>
      <c r="X348"/>
      <c r="AE348"/>
      <c r="AL348"/>
      <c r="AS348"/>
      <c r="AZ348"/>
      <c r="BG348"/>
    </row>
    <row r="349" spans="10:59" x14ac:dyDescent="0.35">
      <c r="J349"/>
      <c r="Q349"/>
      <c r="X349"/>
      <c r="AE349"/>
      <c r="AL349"/>
      <c r="AS349"/>
      <c r="AZ349"/>
      <c r="BG349"/>
    </row>
    <row r="350" spans="10:59" x14ac:dyDescent="0.35">
      <c r="J350"/>
      <c r="Q350"/>
      <c r="X350"/>
      <c r="AE350"/>
      <c r="AL350"/>
      <c r="AS350"/>
      <c r="AZ350"/>
      <c r="BG350"/>
    </row>
    <row r="351" spans="10:59" x14ac:dyDescent="0.35">
      <c r="J351"/>
      <c r="Q351"/>
      <c r="X351"/>
      <c r="AE351"/>
      <c r="AL351"/>
      <c r="AS351"/>
      <c r="AZ351"/>
      <c r="BG351"/>
    </row>
    <row r="352" spans="10:59" x14ac:dyDescent="0.35">
      <c r="J352"/>
      <c r="Q352"/>
      <c r="X352"/>
      <c r="AE352"/>
      <c r="AL352"/>
      <c r="AS352"/>
      <c r="AZ352"/>
      <c r="BG352"/>
    </row>
    <row r="353" spans="1:59" x14ac:dyDescent="0.35">
      <c r="J353"/>
      <c r="Q353"/>
      <c r="X353"/>
      <c r="AE353"/>
      <c r="AL353"/>
      <c r="AS353"/>
      <c r="AZ353"/>
      <c r="BG353"/>
    </row>
    <row r="354" spans="1:59" x14ac:dyDescent="0.35">
      <c r="J354"/>
      <c r="Q354"/>
      <c r="X354"/>
      <c r="AE354"/>
      <c r="AL354"/>
      <c r="AS354"/>
      <c r="AZ354"/>
      <c r="BG354"/>
    </row>
    <row r="355" spans="1:59" x14ac:dyDescent="0.35">
      <c r="J355"/>
      <c r="Q355"/>
      <c r="X355"/>
      <c r="AE355"/>
      <c r="AL355"/>
      <c r="AS355"/>
      <c r="AZ355"/>
      <c r="BG355"/>
    </row>
    <row r="356" spans="1:59" x14ac:dyDescent="0.35">
      <c r="J356"/>
      <c r="Q356"/>
      <c r="X356"/>
      <c r="AE356"/>
      <c r="AL356"/>
      <c r="AS356"/>
      <c r="AZ356"/>
      <c r="BG356"/>
    </row>
    <row r="357" spans="1:59" x14ac:dyDescent="0.35">
      <c r="J357"/>
      <c r="Q357"/>
      <c r="X357"/>
      <c r="AE357"/>
      <c r="AL357"/>
      <c r="AS357"/>
      <c r="AZ357"/>
      <c r="BG357"/>
    </row>
    <row r="358" spans="1:59" x14ac:dyDescent="0.35">
      <c r="J358"/>
      <c r="Q358"/>
      <c r="X358"/>
      <c r="AE358"/>
      <c r="AL358"/>
      <c r="AS358"/>
      <c r="AZ358"/>
      <c r="BG358"/>
    </row>
    <row r="359" spans="1:59" x14ac:dyDescent="0.35">
      <c r="J359"/>
      <c r="Q359"/>
      <c r="X359"/>
      <c r="AE359"/>
      <c r="AL359"/>
      <c r="AS359"/>
      <c r="AZ359"/>
      <c r="BG359"/>
    </row>
    <row r="360" spans="1:59" x14ac:dyDescent="0.35">
      <c r="J360"/>
      <c r="Q360"/>
      <c r="X360"/>
      <c r="AE360"/>
      <c r="AL360"/>
      <c r="AS360"/>
      <c r="AZ360"/>
      <c r="BG360"/>
    </row>
    <row r="361" spans="1:59" x14ac:dyDescent="0.35">
      <c r="J361"/>
      <c r="Q361"/>
      <c r="X361"/>
      <c r="AE361"/>
      <c r="AL361"/>
      <c r="AS361"/>
      <c r="AZ361"/>
      <c r="BG361"/>
    </row>
    <row r="362" spans="1:59" x14ac:dyDescent="0.35">
      <c r="A362" s="22"/>
      <c r="B362" s="22"/>
      <c r="C362" s="22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9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</row>
    <row r="363" spans="1:59" x14ac:dyDescent="0.35">
      <c r="A363" s="22"/>
      <c r="B363" s="22"/>
      <c r="C363" s="22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9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</row>
    <row r="364" spans="1:59" x14ac:dyDescent="0.35">
      <c r="A364" s="22"/>
      <c r="B364" s="22"/>
      <c r="C364" s="22"/>
      <c r="D364" s="22"/>
      <c r="E364" s="22"/>
      <c r="F364" s="22"/>
      <c r="G364" s="22"/>
      <c r="H364" s="22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9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</row>
    <row r="365" spans="1:59" x14ac:dyDescent="0.35">
      <c r="A365" s="22"/>
      <c r="B365" s="22"/>
      <c r="C365" s="22"/>
      <c r="D365" s="22"/>
      <c r="E365" s="22"/>
      <c r="F365" s="22"/>
      <c r="G365" s="22"/>
      <c r="H365" s="22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9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</row>
    <row r="366" spans="1:59" x14ac:dyDescent="0.3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9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</row>
    <row r="367" spans="1:59" x14ac:dyDescent="0.3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9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</row>
    <row r="368" spans="1:59" x14ac:dyDescent="0.35">
      <c r="A368" s="22"/>
      <c r="B368" s="26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9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</row>
    <row r="369" spans="1:59" x14ac:dyDescent="0.3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4"/>
      <c r="L369" s="22"/>
      <c r="M369" s="22"/>
      <c r="N369" s="22"/>
      <c r="O369" s="22"/>
      <c r="P369" s="22"/>
      <c r="Q369" s="22"/>
      <c r="R369" s="24"/>
      <c r="S369" s="22"/>
      <c r="T369" s="22"/>
      <c r="U369" s="22"/>
      <c r="V369" s="22"/>
      <c r="W369" s="22"/>
      <c r="X369" s="22"/>
      <c r="Y369" s="24"/>
      <c r="Z369" s="22"/>
      <c r="AA369" s="22"/>
      <c r="AB369" s="22"/>
      <c r="AC369" s="22"/>
      <c r="AD369" s="22"/>
      <c r="AE369" s="22"/>
      <c r="AF369" s="29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</row>
    <row r="370" spans="1:59" x14ac:dyDescent="0.35">
      <c r="A370" s="22"/>
      <c r="B370" s="22"/>
      <c r="C370" s="22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9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</row>
    <row r="371" spans="1:59" x14ac:dyDescent="0.35">
      <c r="A371" s="22"/>
      <c r="B371" s="22"/>
      <c r="C371" s="22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9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</row>
    <row r="372" spans="1:59" x14ac:dyDescent="0.35">
      <c r="A372" s="22"/>
      <c r="B372" s="22"/>
      <c r="C372" s="22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9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</row>
    <row r="373" spans="1:59" x14ac:dyDescent="0.35">
      <c r="A373" s="22"/>
      <c r="B373" s="22"/>
      <c r="C373" s="22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9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</row>
    <row r="374" spans="1:59" x14ac:dyDescent="0.35">
      <c r="A374" s="22"/>
      <c r="B374" s="22"/>
      <c r="C374" s="22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9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</row>
    <row r="375" spans="1:59" x14ac:dyDescent="0.35">
      <c r="A375" s="22"/>
      <c r="B375" s="22"/>
      <c r="C375" s="22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9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</row>
    <row r="376" spans="1:59" x14ac:dyDescent="0.35">
      <c r="A376" s="22"/>
      <c r="B376" s="22"/>
      <c r="C376" s="22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9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</row>
    <row r="377" spans="1:59" x14ac:dyDescent="0.35">
      <c r="A377" s="22"/>
      <c r="B377" s="22"/>
      <c r="C377" s="22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9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</row>
    <row r="378" spans="1:59" x14ac:dyDescent="0.35">
      <c r="A378" s="22"/>
      <c r="B378" s="22"/>
      <c r="C378" s="22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9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</row>
    <row r="379" spans="1:59" x14ac:dyDescent="0.35">
      <c r="A379" s="22"/>
      <c r="B379" s="22"/>
      <c r="C379" s="22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9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</row>
    <row r="380" spans="1:59" x14ac:dyDescent="0.35">
      <c r="A380" s="22"/>
      <c r="B380" s="22"/>
      <c r="C380" s="22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9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</row>
    <row r="381" spans="1:59" x14ac:dyDescent="0.35">
      <c r="A381" s="22"/>
      <c r="B381" s="22"/>
      <c r="C381" s="22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9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</row>
    <row r="382" spans="1:59" x14ac:dyDescent="0.35">
      <c r="A382" s="22"/>
      <c r="B382" s="22"/>
      <c r="C382" s="22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9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</row>
    <row r="383" spans="1:59" x14ac:dyDescent="0.35">
      <c r="A383" s="22"/>
      <c r="B383" s="22"/>
      <c r="C383" s="22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9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</row>
    <row r="384" spans="1:59" x14ac:dyDescent="0.35">
      <c r="A384" s="22"/>
      <c r="B384" s="22"/>
      <c r="C384" s="22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9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</row>
    <row r="385" spans="1:59" x14ac:dyDescent="0.35">
      <c r="A385" s="22"/>
      <c r="B385" s="22"/>
      <c r="C385" s="22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9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</row>
    <row r="386" spans="1:59" x14ac:dyDescent="0.35">
      <c r="A386" s="22"/>
      <c r="B386" s="22"/>
      <c r="C386" s="22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9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5"/>
      <c r="BG386" s="23"/>
    </row>
    <row r="387" spans="1:59" x14ac:dyDescent="0.35">
      <c r="A387" s="22"/>
      <c r="B387" s="22"/>
      <c r="C387" s="22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9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</row>
    <row r="388" spans="1:59" x14ac:dyDescent="0.35">
      <c r="A388" s="22"/>
      <c r="B388" s="22"/>
      <c r="C388" s="22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9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</row>
    <row r="389" spans="1:59" x14ac:dyDescent="0.35">
      <c r="A389" s="22"/>
      <c r="B389" s="22"/>
      <c r="C389" s="22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9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</row>
    <row r="390" spans="1:59" x14ac:dyDescent="0.35">
      <c r="A390" s="22"/>
      <c r="B390" s="22"/>
      <c r="C390" s="22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9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</row>
    <row r="391" spans="1:59" x14ac:dyDescent="0.35">
      <c r="A391" s="22"/>
      <c r="B391" s="22"/>
      <c r="C391" s="22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9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</row>
    <row r="392" spans="1:59" x14ac:dyDescent="0.35">
      <c r="A392" s="22"/>
      <c r="B392" s="22"/>
      <c r="C392" s="22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9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</row>
    <row r="393" spans="1:59" x14ac:dyDescent="0.35">
      <c r="A393" s="22"/>
      <c r="B393" s="22"/>
      <c r="C393" s="22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9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</row>
    <row r="394" spans="1:59" x14ac:dyDescent="0.35">
      <c r="A394" s="22"/>
      <c r="B394" s="22"/>
      <c r="C394" s="22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9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</row>
    <row r="395" spans="1:59" x14ac:dyDescent="0.35">
      <c r="A395" s="22"/>
      <c r="B395" s="22"/>
      <c r="C395" s="22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9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</row>
    <row r="396" spans="1:59" x14ac:dyDescent="0.35">
      <c r="A396" s="22"/>
      <c r="B396" s="22"/>
      <c r="C396" s="22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9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</row>
    <row r="397" spans="1:59" x14ac:dyDescent="0.35">
      <c r="A397" s="22"/>
      <c r="B397" s="22"/>
      <c r="C397" s="22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9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</row>
    <row r="398" spans="1:59" x14ac:dyDescent="0.35">
      <c r="A398" s="22"/>
      <c r="B398" s="22"/>
      <c r="C398" s="22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9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</row>
    <row r="399" spans="1:59" x14ac:dyDescent="0.35">
      <c r="A399" s="22"/>
      <c r="B399" s="22"/>
      <c r="C399" s="22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9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</row>
    <row r="400" spans="1:59" x14ac:dyDescent="0.35">
      <c r="A400" s="22"/>
      <c r="B400" s="22"/>
      <c r="C400" s="22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9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</row>
    <row r="401" spans="1:59" x14ac:dyDescent="0.35">
      <c r="A401" s="22"/>
      <c r="B401" s="22"/>
      <c r="C401" s="22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9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</row>
    <row r="402" spans="1:59" x14ac:dyDescent="0.35">
      <c r="A402" s="22"/>
      <c r="B402" s="22"/>
      <c r="C402" s="22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9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</row>
    <row r="403" spans="1:59" x14ac:dyDescent="0.35">
      <c r="A403" s="22"/>
      <c r="B403" s="22"/>
      <c r="C403" s="22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9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</row>
    <row r="404" spans="1:59" x14ac:dyDescent="0.35">
      <c r="A404" s="22"/>
      <c r="B404" s="22"/>
      <c r="C404" s="22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9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</row>
    <row r="405" spans="1:59" x14ac:dyDescent="0.35">
      <c r="A405" s="22"/>
      <c r="B405" s="22"/>
      <c r="C405" s="22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9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</row>
    <row r="406" spans="1:59" x14ac:dyDescent="0.35">
      <c r="A406" s="22"/>
      <c r="B406" s="22"/>
      <c r="C406" s="22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9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</row>
    <row r="407" spans="1:59" x14ac:dyDescent="0.35">
      <c r="A407" s="22"/>
      <c r="B407" s="22"/>
      <c r="C407" s="22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9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</row>
    <row r="408" spans="1:59" x14ac:dyDescent="0.35">
      <c r="A408" s="22"/>
      <c r="B408" s="22"/>
      <c r="C408" s="22"/>
      <c r="D408" s="22"/>
      <c r="E408" s="22"/>
      <c r="F408" s="22"/>
      <c r="G408" s="22"/>
      <c r="H408" s="22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9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</row>
    <row r="409" spans="1:59" x14ac:dyDescent="0.35">
      <c r="A409" s="22"/>
      <c r="B409" s="22"/>
      <c r="C409" s="22"/>
      <c r="D409" s="22"/>
      <c r="E409" s="22"/>
      <c r="F409" s="22"/>
      <c r="G409" s="22"/>
      <c r="H409" s="22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9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</row>
    <row r="410" spans="1:59" x14ac:dyDescent="0.3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9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59"/>
  <sheetViews>
    <sheetView zoomScale="40" zoomScaleNormal="40" workbookViewId="0">
      <selection activeCell="K2" sqref="K2"/>
    </sheetView>
  </sheetViews>
  <sheetFormatPr defaultRowHeight="14.5" x14ac:dyDescent="0.35"/>
  <cols>
    <col min="3" max="3" width="13.1796875" bestFit="1" customWidth="1"/>
    <col min="4" max="4" width="16.7265625" bestFit="1" customWidth="1"/>
    <col min="5" max="5" width="12.54296875" customWidth="1"/>
    <col min="6" max="6" width="13.7265625" customWidth="1"/>
    <col min="7" max="7" width="12.54296875" customWidth="1"/>
    <col min="8" max="9" width="12.1796875" customWidth="1"/>
    <col min="10" max="11" width="9.453125" bestFit="1" customWidth="1"/>
    <col min="12" max="12" width="10.7265625" customWidth="1"/>
    <col min="15" max="15" width="13.1796875" bestFit="1" customWidth="1"/>
    <col min="16" max="16" width="18.54296875" bestFit="1" customWidth="1"/>
    <col min="17" max="17" width="11.81640625" customWidth="1"/>
    <col min="18" max="18" width="13.1796875" customWidth="1"/>
    <col min="19" max="19" width="12.1796875" customWidth="1"/>
    <col min="20" max="21" width="10.26953125" customWidth="1"/>
    <col min="22" max="22" width="9.453125" customWidth="1"/>
    <col min="32" max="32" width="8.7265625" customWidth="1"/>
    <col min="34" max="43" width="9.1796875" customWidth="1"/>
    <col min="52" max="53" width="13.453125" bestFit="1" customWidth="1"/>
    <col min="71" max="71" width="10.26953125" bestFit="1" customWidth="1"/>
  </cols>
  <sheetData>
    <row r="1" spans="1:103" x14ac:dyDescent="0.35">
      <c r="A1" t="s">
        <v>0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103" x14ac:dyDescent="0.35">
      <c r="A2" t="s">
        <v>1</v>
      </c>
      <c r="C2" t="s">
        <v>3</v>
      </c>
      <c r="K2" s="35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103" x14ac:dyDescent="0.35">
      <c r="C3" t="s">
        <v>2</v>
      </c>
    </row>
    <row r="4" spans="1:103" x14ac:dyDescent="0.35">
      <c r="A4" t="s">
        <v>4</v>
      </c>
      <c r="C4" s="1">
        <v>43030</v>
      </c>
    </row>
    <row r="5" spans="1:103" x14ac:dyDescent="0.35">
      <c r="A5" t="s">
        <v>5</v>
      </c>
      <c r="C5" t="s">
        <v>6</v>
      </c>
      <c r="D5" t="s">
        <v>40</v>
      </c>
      <c r="E5" t="s">
        <v>7</v>
      </c>
      <c r="G5" t="s">
        <v>9</v>
      </c>
      <c r="I5" t="s">
        <v>10</v>
      </c>
    </row>
    <row r="6" spans="1:103" x14ac:dyDescent="0.35">
      <c r="D6" t="s">
        <v>18</v>
      </c>
    </row>
    <row r="7" spans="1:103" x14ac:dyDescent="0.35">
      <c r="D7" t="s">
        <v>38</v>
      </c>
      <c r="N7" t="s">
        <v>47</v>
      </c>
      <c r="X7" t="s">
        <v>46</v>
      </c>
      <c r="AH7" s="8" t="s">
        <v>45</v>
      </c>
      <c r="AI7" s="8"/>
      <c r="AJ7" s="8"/>
      <c r="AK7" s="8"/>
      <c r="AL7" s="8"/>
      <c r="AM7" s="8"/>
      <c r="AP7" s="8"/>
      <c r="AQ7" s="8"/>
      <c r="AR7" s="8" t="s">
        <v>54</v>
      </c>
      <c r="AS7" s="8"/>
      <c r="AT7" s="8"/>
      <c r="AU7" s="8"/>
      <c r="AV7" s="8"/>
      <c r="AW7" s="8"/>
      <c r="AX7" s="8"/>
      <c r="AY7" s="8"/>
      <c r="AZ7" s="8"/>
      <c r="BA7" s="8"/>
      <c r="BB7" s="22" t="s">
        <v>44</v>
      </c>
      <c r="BC7" s="22"/>
      <c r="BD7" s="22"/>
      <c r="BE7" s="22"/>
      <c r="BF7" s="22"/>
      <c r="BG7" s="22"/>
      <c r="BH7" s="22"/>
      <c r="BI7" s="22"/>
      <c r="BJ7" s="22"/>
      <c r="BK7" s="22"/>
    </row>
    <row r="8" spans="1:103" x14ac:dyDescent="0.35">
      <c r="C8" t="s">
        <v>12</v>
      </c>
      <c r="D8" s="11">
        <f>10^0</f>
        <v>1</v>
      </c>
      <c r="E8" s="11">
        <f>10^-1</f>
        <v>0.1</v>
      </c>
      <c r="F8" s="11">
        <f>10^-2</f>
        <v>0.01</v>
      </c>
      <c r="G8" s="11">
        <f>10^-3</f>
        <v>1E-3</v>
      </c>
      <c r="H8" s="11">
        <f>10^-4</f>
        <v>1E-4</v>
      </c>
      <c r="I8" s="11">
        <f>10^-5</f>
        <v>1.0000000000000001E-5</v>
      </c>
      <c r="J8" s="11">
        <f>10^-6</f>
        <v>9.9999999999999995E-7</v>
      </c>
      <c r="K8" s="11">
        <f>10^-7</f>
        <v>9.9999999999999995E-8</v>
      </c>
      <c r="L8" s="15" t="s">
        <v>20</v>
      </c>
      <c r="M8" s="17" t="s">
        <v>17</v>
      </c>
      <c r="N8" s="11">
        <f>10^0</f>
        <v>1</v>
      </c>
      <c r="O8" s="11">
        <f>10^-1</f>
        <v>0.1</v>
      </c>
      <c r="P8" s="11">
        <f>10^-2</f>
        <v>0.01</v>
      </c>
      <c r="Q8" s="11">
        <f>10^-3</f>
        <v>1E-3</v>
      </c>
      <c r="R8" s="11">
        <f>10^-4</f>
        <v>1E-4</v>
      </c>
      <c r="S8" s="11">
        <f>10^-5</f>
        <v>1.0000000000000001E-5</v>
      </c>
      <c r="T8" s="11">
        <f>10^-6</f>
        <v>9.9999999999999995E-7</v>
      </c>
      <c r="U8" s="11">
        <f>10^-7</f>
        <v>9.9999999999999995E-8</v>
      </c>
      <c r="V8" s="15" t="s">
        <v>20</v>
      </c>
      <c r="W8" s="17" t="s">
        <v>17</v>
      </c>
      <c r="X8" s="11">
        <f>10^0</f>
        <v>1</v>
      </c>
      <c r="Y8" s="11">
        <f>10^-1</f>
        <v>0.1</v>
      </c>
      <c r="Z8" s="11">
        <f>10^-2</f>
        <v>0.01</v>
      </c>
      <c r="AA8" s="11">
        <f>10^-3</f>
        <v>1E-3</v>
      </c>
      <c r="AB8" s="11">
        <f>10^-4</f>
        <v>1E-4</v>
      </c>
      <c r="AC8" s="11">
        <f>10^-5</f>
        <v>1.0000000000000001E-5</v>
      </c>
      <c r="AD8" s="11">
        <f>10^-6</f>
        <v>9.9999999999999995E-7</v>
      </c>
      <c r="AE8" s="11">
        <f>10^-7</f>
        <v>9.9999999999999995E-8</v>
      </c>
      <c r="AF8" s="15" t="s">
        <v>20</v>
      </c>
      <c r="AG8" s="17" t="s">
        <v>17</v>
      </c>
      <c r="AH8" s="11">
        <f>10^0</f>
        <v>1</v>
      </c>
      <c r="AI8" s="11">
        <f>10^-1</f>
        <v>0.1</v>
      </c>
      <c r="AJ8" s="11">
        <f>10^-2</f>
        <v>0.01</v>
      </c>
      <c r="AK8" s="11">
        <f>10^-3</f>
        <v>1E-3</v>
      </c>
      <c r="AL8" s="11">
        <f>10^-4</f>
        <v>1E-4</v>
      </c>
      <c r="AM8" s="11">
        <f>10^-5</f>
        <v>1.0000000000000001E-5</v>
      </c>
      <c r="AN8" s="11">
        <f>10^-6</f>
        <v>9.9999999999999995E-7</v>
      </c>
      <c r="AO8" s="11">
        <f>10^-7</f>
        <v>9.9999999999999995E-8</v>
      </c>
      <c r="AP8" s="15" t="s">
        <v>20</v>
      </c>
      <c r="AQ8" s="17" t="s">
        <v>17</v>
      </c>
      <c r="AR8" s="11">
        <f>10^0</f>
        <v>1</v>
      </c>
      <c r="AS8" s="11">
        <f>10^-1</f>
        <v>0.1</v>
      </c>
      <c r="AT8" s="11">
        <f>10^-2</f>
        <v>0.01</v>
      </c>
      <c r="AU8" s="11">
        <f>10^-3</f>
        <v>1E-3</v>
      </c>
      <c r="AV8" s="11">
        <f>10^-4</f>
        <v>1E-4</v>
      </c>
      <c r="AW8" s="11">
        <f>10^-5</f>
        <v>1.0000000000000001E-5</v>
      </c>
      <c r="AX8" s="11">
        <f>10^-6</f>
        <v>9.9999999999999995E-7</v>
      </c>
      <c r="AY8" s="11">
        <f>10^-7</f>
        <v>9.9999999999999995E-8</v>
      </c>
      <c r="AZ8" s="15" t="s">
        <v>20</v>
      </c>
      <c r="BA8" s="17" t="s">
        <v>17</v>
      </c>
      <c r="BB8" s="11">
        <f>10^0</f>
        <v>1</v>
      </c>
      <c r="BC8" s="11">
        <f>10^-1</f>
        <v>0.1</v>
      </c>
      <c r="BD8" s="11">
        <f>10^-2</f>
        <v>0.01</v>
      </c>
      <c r="BE8" s="11">
        <f>10^-3</f>
        <v>1E-3</v>
      </c>
      <c r="BF8" s="11">
        <f>10^-4</f>
        <v>1E-4</v>
      </c>
      <c r="BG8" s="11">
        <f>10^-5</f>
        <v>1.0000000000000001E-5</v>
      </c>
      <c r="BH8" s="11">
        <f>10^-6</f>
        <v>9.9999999999999995E-7</v>
      </c>
      <c r="BI8" s="11">
        <f>10^-7</f>
        <v>9.9999999999999995E-8</v>
      </c>
      <c r="BJ8" s="15" t="s">
        <v>20</v>
      </c>
      <c r="BK8" s="17" t="s">
        <v>17</v>
      </c>
    </row>
    <row r="9" spans="1:103" x14ac:dyDescent="0.35">
      <c r="C9" t="s">
        <v>13</v>
      </c>
      <c r="D9" s="9">
        <f>'Survivalexp vitmix RAW Feb 2018'!I13</f>
        <v>0</v>
      </c>
      <c r="E9">
        <f>'Survivalexp vitmix RAW Feb 2018'!P13</f>
        <v>0</v>
      </c>
      <c r="F9" s="9">
        <f>'Survivalexp vitmix RAW Feb 2018'!W13</f>
        <v>0</v>
      </c>
      <c r="G9" s="9">
        <f>'Survivalexp vitmix RAW Feb 2018'!AD13</f>
        <v>0</v>
      </c>
      <c r="H9" s="9">
        <f>'Survivalexp vitmix RAW Feb 2018'!AK13</f>
        <v>0</v>
      </c>
      <c r="I9" s="9">
        <f>'Survivalexp vitmix RAW Feb 2018'!AR13</f>
        <v>0</v>
      </c>
      <c r="J9" s="9">
        <f>'Survivalexp vitmix RAW Feb 2018'!AY13</f>
        <v>0</v>
      </c>
      <c r="K9" s="9">
        <f>'Survivalexp vitmix RAW Feb 2018'!BF13</f>
        <v>0</v>
      </c>
      <c r="N9" s="9">
        <f>'Survivalexp vitmix RAW Feb 2018'!I52</f>
        <v>0</v>
      </c>
      <c r="O9" s="9">
        <f>'Survivalexp vitmix RAW Feb 2018'!P52</f>
        <v>0</v>
      </c>
      <c r="P9" s="9">
        <f>'Survivalexp vitmix RAW Feb 2018'!W52</f>
        <v>0</v>
      </c>
      <c r="Q9" s="9">
        <f>'Survivalexp vitmix RAW Feb 2018'!AD52</f>
        <v>0</v>
      </c>
      <c r="R9" s="9">
        <f>'Survivalexp vitmix RAW Feb 2018'!AK52</f>
        <v>0</v>
      </c>
      <c r="S9" s="9">
        <f>'Survivalexp vitmix RAW Feb 2018'!AR52</f>
        <v>0</v>
      </c>
      <c r="T9" s="9">
        <f>'Survivalexp vitmix RAW Feb 2018'!AY52</f>
        <v>0</v>
      </c>
      <c r="U9" s="9">
        <f>'Survivalexp vitmix RAW Feb 2018'!BF52</f>
        <v>0</v>
      </c>
      <c r="X9" s="9">
        <f>'Survivalexp vitmix RAW Feb 2018'!I91</f>
        <v>0</v>
      </c>
      <c r="Y9" s="9">
        <f>'Survivalexp vitmix RAW Feb 2018'!P91</f>
        <v>0</v>
      </c>
      <c r="Z9" s="9">
        <f>'Survivalexp vitmix RAW Feb 2018'!W91</f>
        <v>0</v>
      </c>
      <c r="AA9" s="9">
        <f>'Survivalexp vitmix RAW Feb 2018'!AD91</f>
        <v>0</v>
      </c>
      <c r="AB9" s="9">
        <f>'Survivalexp vitmix RAW Feb 2018'!AK91</f>
        <v>0</v>
      </c>
      <c r="AC9" s="9">
        <f>'Survivalexp vitmix RAW Feb 2018'!AR91</f>
        <v>0</v>
      </c>
      <c r="AD9" s="9">
        <f>'Survivalexp vitmix RAW Feb 2018'!AY91</f>
        <v>0</v>
      </c>
      <c r="AE9" s="9">
        <f>'Survivalexp vitmix RAW Feb 2018'!BF91</f>
        <v>0</v>
      </c>
      <c r="AH9" s="9">
        <f>'Survivalexp vitmix RAW Feb 2018'!I130</f>
        <v>0</v>
      </c>
      <c r="AI9" s="9">
        <f>'Survivalexp vitmix RAW Feb 2018'!P130</f>
        <v>0</v>
      </c>
      <c r="AJ9" s="9">
        <f>'Survivalexp vitmix RAW Feb 2018'!W130</f>
        <v>0</v>
      </c>
      <c r="AK9" s="9">
        <f>'Survivalexp vitmix RAW Feb 2018'!AD130</f>
        <v>0</v>
      </c>
      <c r="AL9" s="9">
        <f>'Survivalexp vitmix RAW Feb 2018'!AK130</f>
        <v>0</v>
      </c>
      <c r="AM9" s="9">
        <f>'Survivalexp vitmix RAW Feb 2018'!AR130</f>
        <v>0</v>
      </c>
      <c r="AN9" s="9">
        <f>'Survivalexp vitmix RAW Feb 2018'!AY130</f>
        <v>0</v>
      </c>
      <c r="AO9" s="9">
        <f>'Survivalexp vitmix RAW Feb 2018'!BF130</f>
        <v>0</v>
      </c>
      <c r="AR9" s="9">
        <f>'Survivalexp vitmix RAW Feb 2018'!S169</f>
        <v>0</v>
      </c>
      <c r="AS9" s="9">
        <f>'Survivalexp vitmix RAW Feb 2018'!Z169</f>
        <v>0</v>
      </c>
      <c r="AT9" s="9">
        <f>'Survivalexp vitmix RAW Feb 2018'!AG169</f>
        <v>0</v>
      </c>
      <c r="AU9" s="9">
        <f>'Survivalexp vitmix RAW Feb 2018'!AN169</f>
        <v>0</v>
      </c>
      <c r="AV9" s="9">
        <f>'Survivalexp vitmix RAW Feb 2018'!AU169</f>
        <v>0</v>
      </c>
      <c r="AW9" s="9">
        <f>'Survivalexp vitmix RAW Feb 2018'!BB169</f>
        <v>0</v>
      </c>
      <c r="AX9" s="9">
        <f>'Survivalexp vitmix RAW Feb 2018'!BI169</f>
        <v>0</v>
      </c>
      <c r="AY9" s="9">
        <f>'Survivalexp vitmix RAW Feb 2018'!BP169</f>
        <v>0</v>
      </c>
      <c r="AZ9" s="8"/>
      <c r="BA9" s="8"/>
      <c r="BB9" s="9">
        <f>'Survivalexp vitmix RAW Feb 2018'!I208</f>
        <v>0</v>
      </c>
      <c r="BC9" s="9">
        <f>'Survivalexp vitmix RAW Feb 2018'!P208</f>
        <v>0</v>
      </c>
      <c r="BD9" s="9">
        <f>'Survivalexp vitmix RAW Feb 2018'!W208</f>
        <v>0</v>
      </c>
      <c r="BE9" s="9">
        <f>'Survivalexp vitmix RAW Feb 2018'!AD208</f>
        <v>0</v>
      </c>
      <c r="BF9" s="9">
        <f>'Survivalexp vitmix RAW Feb 2018'!AK208</f>
        <v>0</v>
      </c>
      <c r="BG9" s="9">
        <f>'Survivalexp vitmix RAW Feb 2018'!AR208</f>
        <v>0</v>
      </c>
      <c r="BH9" s="9">
        <f>'Survivalexp vitmix RAW Feb 2018'!AY208</f>
        <v>0</v>
      </c>
      <c r="BI9" s="9">
        <f>'Survivalexp vitmix RAW Feb 2018'!BF208</f>
        <v>0</v>
      </c>
      <c r="BJ9" s="8"/>
      <c r="BK9" s="8"/>
    </row>
    <row r="10" spans="1:103" x14ac:dyDescent="0.35">
      <c r="C10" t="s">
        <v>17</v>
      </c>
      <c r="D10" s="9">
        <f>'Survivalexp vitmix RAW Feb 2018'!I14</f>
        <v>0</v>
      </c>
      <c r="E10">
        <f>'Survivalexp vitmix RAW Feb 2018'!P14</f>
        <v>0</v>
      </c>
      <c r="F10" s="9">
        <f>'Survivalexp vitmix RAW Feb 2018'!W14</f>
        <v>0</v>
      </c>
      <c r="G10" s="9">
        <f>'Survivalexp vitmix RAW Feb 2018'!AD14</f>
        <v>0</v>
      </c>
      <c r="H10" s="9">
        <f>'Survivalexp vitmix RAW Feb 2018'!AK14</f>
        <v>0</v>
      </c>
      <c r="I10" s="9">
        <f>'Survivalexp vitmix RAW Feb 2018'!AR14</f>
        <v>0</v>
      </c>
      <c r="J10" s="9">
        <f>'Survivalexp vitmix RAW Feb 2018'!AY14</f>
        <v>0</v>
      </c>
      <c r="K10" s="9">
        <f>'Survivalexp vitmix RAW Feb 2018'!BF14</f>
        <v>0</v>
      </c>
      <c r="N10" s="9">
        <f>'Survivalexp vitmix RAW Feb 2018'!I53</f>
        <v>0</v>
      </c>
      <c r="O10" s="9">
        <f>'Survivalexp vitmix RAW Feb 2018'!P53</f>
        <v>0</v>
      </c>
      <c r="P10" s="9">
        <f>'Survivalexp vitmix RAW Feb 2018'!W53</f>
        <v>0</v>
      </c>
      <c r="Q10" s="9">
        <f>'Survivalexp vitmix RAW Feb 2018'!AD53</f>
        <v>0</v>
      </c>
      <c r="R10" s="9">
        <f>'Survivalexp vitmix RAW Feb 2018'!AK53</f>
        <v>0</v>
      </c>
      <c r="S10" s="9">
        <f>'Survivalexp vitmix RAW Feb 2018'!AR53</f>
        <v>0</v>
      </c>
      <c r="T10" s="9">
        <f>'Survivalexp vitmix RAW Feb 2018'!AY53</f>
        <v>0</v>
      </c>
      <c r="U10" s="9">
        <f>'Survivalexp vitmix RAW Feb 2018'!BF53</f>
        <v>0</v>
      </c>
      <c r="X10" s="9">
        <f>'Survivalexp vitmix RAW Feb 2018'!I92</f>
        <v>0</v>
      </c>
      <c r="Y10" s="9">
        <f>'Survivalexp vitmix RAW Feb 2018'!P92</f>
        <v>0</v>
      </c>
      <c r="Z10" s="9">
        <f>'Survivalexp vitmix RAW Feb 2018'!W92</f>
        <v>0</v>
      </c>
      <c r="AA10" s="9">
        <f>'Survivalexp vitmix RAW Feb 2018'!AD92</f>
        <v>0</v>
      </c>
      <c r="AB10" s="9">
        <f>'Survivalexp vitmix RAW Feb 2018'!AK92</f>
        <v>0</v>
      </c>
      <c r="AC10" s="9">
        <f>'Survivalexp vitmix RAW Feb 2018'!AR92</f>
        <v>0</v>
      </c>
      <c r="AD10" s="9">
        <f>'Survivalexp vitmix RAW Feb 2018'!AY92</f>
        <v>0</v>
      </c>
      <c r="AE10" s="9">
        <f>'Survivalexp vitmix RAW Feb 2018'!BF92</f>
        <v>0</v>
      </c>
      <c r="AH10" s="9">
        <f>'Survivalexp vitmix RAW Feb 2018'!I131</f>
        <v>0</v>
      </c>
      <c r="AI10" s="9">
        <f>'Survivalexp vitmix RAW Feb 2018'!P131</f>
        <v>0</v>
      </c>
      <c r="AJ10" s="9">
        <f>'Survivalexp vitmix RAW Feb 2018'!W131</f>
        <v>0</v>
      </c>
      <c r="AK10" s="9">
        <f>'Survivalexp vitmix RAW Feb 2018'!AD131</f>
        <v>0</v>
      </c>
      <c r="AL10" s="9">
        <f>'Survivalexp vitmix RAW Feb 2018'!AK131</f>
        <v>0</v>
      </c>
      <c r="AM10" s="9">
        <f>'Survivalexp vitmix RAW Feb 2018'!AR131</f>
        <v>0</v>
      </c>
      <c r="AN10" s="9">
        <f>'Survivalexp vitmix RAW Feb 2018'!AY131</f>
        <v>0</v>
      </c>
      <c r="AO10" s="9">
        <f>'Survivalexp vitmix RAW Feb 2018'!BF131</f>
        <v>0</v>
      </c>
      <c r="AR10" s="9">
        <f>'Survivalexp vitmix RAW Feb 2018'!S170</f>
        <v>0</v>
      </c>
      <c r="AS10" s="9">
        <f>'Survivalexp vitmix RAW Feb 2018'!Z170</f>
        <v>0</v>
      </c>
      <c r="AT10" s="9">
        <f>'Survivalexp vitmix RAW Feb 2018'!AG170</f>
        <v>0</v>
      </c>
      <c r="AU10" s="9">
        <f>'Survivalexp vitmix RAW Feb 2018'!AN170</f>
        <v>0</v>
      </c>
      <c r="AV10" s="9">
        <f>'Survivalexp vitmix RAW Feb 2018'!AU170</f>
        <v>0</v>
      </c>
      <c r="AW10" s="9">
        <f>'Survivalexp vitmix RAW Feb 2018'!BB170</f>
        <v>0</v>
      </c>
      <c r="AX10" s="9">
        <f>'Survivalexp vitmix RAW Feb 2018'!BI170</f>
        <v>0</v>
      </c>
      <c r="AY10" s="9">
        <f>'Survivalexp vitmix RAW Feb 2018'!BP170</f>
        <v>0</v>
      </c>
      <c r="AZ10" s="8"/>
      <c r="BA10" s="8"/>
      <c r="BB10" s="9">
        <f>'Survivalexp vitmix RAW Feb 2018'!I209</f>
        <v>0</v>
      </c>
      <c r="BC10" s="9">
        <f>'Survivalexp vitmix RAW Feb 2018'!P209</f>
        <v>0</v>
      </c>
      <c r="BD10" s="9">
        <f>'Survivalexp vitmix RAW Feb 2018'!W209</f>
        <v>0</v>
      </c>
      <c r="BE10" s="9">
        <f>'Survivalexp vitmix RAW Feb 2018'!AD209</f>
        <v>0</v>
      </c>
      <c r="BF10" s="9">
        <f>'Survivalexp vitmix RAW Feb 2018'!AK209</f>
        <v>0</v>
      </c>
      <c r="BG10" s="9">
        <f>'Survivalexp vitmix RAW Feb 2018'!AR209</f>
        <v>0</v>
      </c>
      <c r="BH10" s="9">
        <f>'Survivalexp vitmix RAW Feb 2018'!AY209</f>
        <v>0</v>
      </c>
      <c r="BI10" s="9">
        <f>'Survivalexp vitmix RAW Feb 2018'!BF209</f>
        <v>0</v>
      </c>
      <c r="BJ10" s="8"/>
      <c r="BK10" s="8"/>
    </row>
    <row r="11" spans="1:103" x14ac:dyDescent="0.35">
      <c r="B11" t="s">
        <v>19</v>
      </c>
      <c r="D11" s="18">
        <f>D9/$D$8</f>
        <v>0</v>
      </c>
      <c r="E11" s="19">
        <f>E9/$E$8</f>
        <v>0</v>
      </c>
      <c r="F11" s="19">
        <f>F9/$F$8</f>
        <v>0</v>
      </c>
      <c r="G11" s="19">
        <f>G9/$G$8</f>
        <v>0</v>
      </c>
      <c r="H11" s="19">
        <f>H9/$H$8</f>
        <v>0</v>
      </c>
      <c r="I11" s="19">
        <f>I9/$I$8</f>
        <v>0</v>
      </c>
      <c r="J11" s="19">
        <f>J9/$J$8</f>
        <v>0</v>
      </c>
      <c r="K11" s="21">
        <f>K9/$K$8</f>
        <v>0</v>
      </c>
      <c r="L11" s="16">
        <f>G11</f>
        <v>0</v>
      </c>
      <c r="M11" s="17">
        <f>G12</f>
        <v>0</v>
      </c>
      <c r="N11" s="19">
        <f>N9/$D$8</f>
        <v>0</v>
      </c>
      <c r="O11" s="19">
        <f>O9/$E$8</f>
        <v>0</v>
      </c>
      <c r="P11" s="19">
        <f>P9/$F$8</f>
        <v>0</v>
      </c>
      <c r="Q11" s="19">
        <f>Q9/$G$8</f>
        <v>0</v>
      </c>
      <c r="R11" s="19">
        <f>R9/$H$8</f>
        <v>0</v>
      </c>
      <c r="S11" s="19">
        <f>S9/$I$8</f>
        <v>0</v>
      </c>
      <c r="T11" s="19">
        <f>T9/$J$8</f>
        <v>0</v>
      </c>
      <c r="U11" s="19">
        <f>U9/$K$8</f>
        <v>0</v>
      </c>
      <c r="V11" s="15">
        <f>P11</f>
        <v>0</v>
      </c>
      <c r="W11" s="17">
        <f>P12</f>
        <v>0</v>
      </c>
      <c r="X11" s="19">
        <f>X9/$D$8</f>
        <v>0</v>
      </c>
      <c r="Y11" s="19">
        <f>Y9/$E$8</f>
        <v>0</v>
      </c>
      <c r="Z11" s="19">
        <f>Z9/$F$8</f>
        <v>0</v>
      </c>
      <c r="AA11" s="18">
        <f>AA9/$G$8</f>
        <v>0</v>
      </c>
      <c r="AB11" s="19">
        <f>AB9/$H$8</f>
        <v>0</v>
      </c>
      <c r="AC11" s="19">
        <f>AC9/$I$8</f>
        <v>0</v>
      </c>
      <c r="AD11" s="19">
        <f>AD9/$J$8</f>
        <v>0</v>
      </c>
      <c r="AE11" s="19">
        <f>AE9/$K$8</f>
        <v>0</v>
      </c>
      <c r="AF11" s="15">
        <f>AE11</f>
        <v>0</v>
      </c>
      <c r="AG11" s="17">
        <f>AE12</f>
        <v>0</v>
      </c>
      <c r="AH11" s="19">
        <f>AH9/$D$8</f>
        <v>0</v>
      </c>
      <c r="AI11" s="19">
        <f>AI9/$E$8</f>
        <v>0</v>
      </c>
      <c r="AJ11" s="19">
        <f>AJ9/$F$8</f>
        <v>0</v>
      </c>
      <c r="AK11" s="19">
        <f>AK9/$G$8</f>
        <v>0</v>
      </c>
      <c r="AL11" s="19">
        <f>AL9/$H$8</f>
        <v>0</v>
      </c>
      <c r="AM11" s="19">
        <f>AM9/$I$8</f>
        <v>0</v>
      </c>
      <c r="AN11" s="19">
        <f>AN9/$J$8</f>
        <v>0</v>
      </c>
      <c r="AO11" s="19">
        <f>AO9/$K$8</f>
        <v>0</v>
      </c>
      <c r="AP11" s="15">
        <f>AL11</f>
        <v>0</v>
      </c>
      <c r="AQ11" s="17">
        <f>AL12</f>
        <v>0</v>
      </c>
      <c r="AR11" s="19">
        <f>AR9/$D$8</f>
        <v>0</v>
      </c>
      <c r="AS11" s="19">
        <f>AS9/$E$8</f>
        <v>0</v>
      </c>
      <c r="AT11" s="19">
        <f>AT9/$F$8</f>
        <v>0</v>
      </c>
      <c r="AU11" s="19">
        <f>AU9/$G$8</f>
        <v>0</v>
      </c>
      <c r="AV11" s="19">
        <f>AV9/$H$8</f>
        <v>0</v>
      </c>
      <c r="AW11" s="19">
        <f>AW9/$I$8</f>
        <v>0</v>
      </c>
      <c r="AX11" s="19">
        <f>AX9/$J$8</f>
        <v>0</v>
      </c>
      <c r="AY11" s="19">
        <f>AY9/$K$8</f>
        <v>0</v>
      </c>
      <c r="AZ11" s="15">
        <f>AV11</f>
        <v>0</v>
      </c>
      <c r="BA11" s="17">
        <f>AV12</f>
        <v>0</v>
      </c>
      <c r="BB11" s="19">
        <f>BB9/$D$8</f>
        <v>0</v>
      </c>
      <c r="BC11" s="19">
        <f>BC9/$E$8</f>
        <v>0</v>
      </c>
      <c r="BD11" s="19">
        <f>BD9/$F$8</f>
        <v>0</v>
      </c>
      <c r="BE11" s="19">
        <f>BE9/$G$8</f>
        <v>0</v>
      </c>
      <c r="BF11" s="19">
        <f>BF9/$H$8</f>
        <v>0</v>
      </c>
      <c r="BG11" s="19">
        <f>BG9/$I$8</f>
        <v>0</v>
      </c>
      <c r="BH11" s="19">
        <f>BH9/$J$8</f>
        <v>0</v>
      </c>
      <c r="BI11" s="19">
        <f>BI9/$K$8</f>
        <v>0</v>
      </c>
      <c r="BJ11" s="15">
        <f>BF11</f>
        <v>0</v>
      </c>
      <c r="BK11" s="17">
        <f>BF12</f>
        <v>0</v>
      </c>
    </row>
    <row r="12" spans="1:103" x14ac:dyDescent="0.35">
      <c r="C12" s="8" t="s">
        <v>17</v>
      </c>
      <c r="D12" s="18">
        <f>D10/$D$8</f>
        <v>0</v>
      </c>
      <c r="E12" s="19">
        <f>E10/$E$8</f>
        <v>0</v>
      </c>
      <c r="F12" s="19">
        <f>F10/$F$8</f>
        <v>0</v>
      </c>
      <c r="G12" s="19">
        <f>G10/$G$8</f>
        <v>0</v>
      </c>
      <c r="H12" s="19">
        <f>H10/$H$8</f>
        <v>0</v>
      </c>
      <c r="I12" s="19">
        <f>I10/$I$8</f>
        <v>0</v>
      </c>
      <c r="J12" s="19">
        <f>J10/$J$8</f>
        <v>0</v>
      </c>
      <c r="K12" s="19">
        <f>K10/$K$8</f>
        <v>0</v>
      </c>
      <c r="N12" s="19">
        <f>N10/$D$8</f>
        <v>0</v>
      </c>
      <c r="O12" s="19">
        <f>O10/$E$8</f>
        <v>0</v>
      </c>
      <c r="P12" s="19">
        <f>P10/$F$8</f>
        <v>0</v>
      </c>
      <c r="Q12" s="19">
        <f>Q10/$G$8</f>
        <v>0</v>
      </c>
      <c r="R12" s="19">
        <f>R10/$H$8</f>
        <v>0</v>
      </c>
      <c r="S12" s="19">
        <f>S10/$I$8</f>
        <v>0</v>
      </c>
      <c r="T12" s="19">
        <f>T10/$J$8</f>
        <v>0</v>
      </c>
      <c r="U12" s="19">
        <f>U10/$K$8</f>
        <v>0</v>
      </c>
      <c r="X12" s="19">
        <f>X10/$D$8</f>
        <v>0</v>
      </c>
      <c r="Y12" s="19">
        <f>Y10/$E$8</f>
        <v>0</v>
      </c>
      <c r="Z12" s="19">
        <f>Z10/$F$8</f>
        <v>0</v>
      </c>
      <c r="AA12" s="18">
        <f>AA10/$G$8</f>
        <v>0</v>
      </c>
      <c r="AB12" s="19">
        <f>AB10/$H$8</f>
        <v>0</v>
      </c>
      <c r="AC12" s="19">
        <f>AC10/$I$8</f>
        <v>0</v>
      </c>
      <c r="AD12" s="19">
        <f>AD10/$J$8</f>
        <v>0</v>
      </c>
      <c r="AE12" s="19">
        <f>AE10/$K$8</f>
        <v>0</v>
      </c>
      <c r="AH12" s="19">
        <f>AH10/$D$8</f>
        <v>0</v>
      </c>
      <c r="AI12" s="19">
        <f>AI10/$E$8</f>
        <v>0</v>
      </c>
      <c r="AJ12" s="19">
        <f>AJ10/$F$8</f>
        <v>0</v>
      </c>
      <c r="AK12" s="19">
        <f>AK10/$G$8</f>
        <v>0</v>
      </c>
      <c r="AL12" s="19">
        <f>AL10/$H$8</f>
        <v>0</v>
      </c>
      <c r="AM12" s="19">
        <f>AM10/$I$8</f>
        <v>0</v>
      </c>
      <c r="AN12" s="19">
        <f>AN10/$J$8</f>
        <v>0</v>
      </c>
      <c r="AO12" s="19">
        <f>AO10/$K$8</f>
        <v>0</v>
      </c>
      <c r="AR12" s="19">
        <f>AR10/$D$8</f>
        <v>0</v>
      </c>
      <c r="AS12" s="19">
        <f>AS10/$E$8</f>
        <v>0</v>
      </c>
      <c r="AT12" s="19">
        <f>AT10/$F$8</f>
        <v>0</v>
      </c>
      <c r="AU12" s="19">
        <f>AU10/$G$8</f>
        <v>0</v>
      </c>
      <c r="AV12" s="19">
        <f>AV10/$H$8</f>
        <v>0</v>
      </c>
      <c r="AW12" s="19">
        <f>AW10/$I$8</f>
        <v>0</v>
      </c>
      <c r="AX12" s="19">
        <f>AX10/$J$8</f>
        <v>0</v>
      </c>
      <c r="AY12" s="19">
        <f>AY10/$K$8</f>
        <v>0</v>
      </c>
      <c r="AZ12" s="8"/>
      <c r="BA12" s="8"/>
      <c r="BB12" s="19">
        <f>BB10/$D$8</f>
        <v>0</v>
      </c>
      <c r="BC12" s="19">
        <f>BC10/$E$8</f>
        <v>0</v>
      </c>
      <c r="BD12" s="19">
        <f>BD10/$F$8</f>
        <v>0</v>
      </c>
      <c r="BE12" s="19">
        <f>BE10/$G$8</f>
        <v>0</v>
      </c>
      <c r="BF12" s="19">
        <f>BF10/$H$8</f>
        <v>0</v>
      </c>
      <c r="BG12" s="19">
        <f>BG10/$I$8</f>
        <v>0</v>
      </c>
      <c r="BH12" s="19">
        <f>BH10/$J$8</f>
        <v>0</v>
      </c>
      <c r="BI12" s="19">
        <f>BI10/$K$8</f>
        <v>0</v>
      </c>
      <c r="BJ12" s="8"/>
      <c r="BK12" s="8"/>
    </row>
    <row r="13" spans="1:103" s="8" customFormat="1" x14ac:dyDescent="0.35">
      <c r="B13" s="8" t="s">
        <v>52</v>
      </c>
      <c r="C13" s="8" t="s">
        <v>53</v>
      </c>
      <c r="D13" s="9" t="e">
        <f>'Survivalexp vitmix RAW Feb 2018'!I18</f>
        <v>#DIV/0!</v>
      </c>
      <c r="E13" s="9" t="e">
        <f>'Survivalexp vitmix RAW Feb 2018'!P18</f>
        <v>#DIV/0!</v>
      </c>
      <c r="F13" s="9" t="e">
        <f>'Survivalexp vitmix RAW Feb 2018'!W18</f>
        <v>#DIV/0!</v>
      </c>
      <c r="G13" s="9" t="e">
        <f>'Survivalexp vitmix RAW Feb 2018'!AD18</f>
        <v>#DIV/0!</v>
      </c>
      <c r="H13" s="9" t="e">
        <f>'Survivalexp vitmix RAW Feb 2018'!AK18</f>
        <v>#DIV/0!</v>
      </c>
      <c r="I13" s="9">
        <f>'Survivalexp vitmix RAW Feb 2018'!AR18</f>
        <v>39.466666666666669</v>
      </c>
      <c r="J13" s="9">
        <f>'Survivalexp vitmix RAW Feb 2018'!AY18</f>
        <v>5</v>
      </c>
      <c r="K13" s="9">
        <f>'Survivalexp vitmix RAW Feb 2018'!BF18</f>
        <v>0.46666666666666662</v>
      </c>
      <c r="N13" s="9" t="e">
        <f>'Survivalexp vitmix RAW Feb 2018'!I57</f>
        <v>#DIV/0!</v>
      </c>
      <c r="O13" s="9" t="e">
        <f>'Survivalexp vitmix RAW Feb 2018'!P57</f>
        <v>#DIV/0!</v>
      </c>
      <c r="P13" s="9" t="e">
        <f>'Survivalexp vitmix RAW Feb 2018'!W57</f>
        <v>#DIV/0!</v>
      </c>
      <c r="Q13" s="9" t="e">
        <f>'Survivalexp vitmix RAW Feb 2018'!AD57</f>
        <v>#DIV/0!</v>
      </c>
      <c r="R13" s="9" t="e">
        <f>'Survivalexp vitmix RAW Feb 2018'!AK57</f>
        <v>#DIV/0!</v>
      </c>
      <c r="S13" s="9" t="e">
        <f>'Survivalexp vitmix RAW Feb 2018'!AR57</f>
        <v>#DIV/0!</v>
      </c>
      <c r="T13" s="9">
        <f>'Survivalexp vitmix RAW Feb 2018'!AY57</f>
        <v>30.266666666666666</v>
      </c>
      <c r="U13" s="9">
        <f>'Survivalexp vitmix RAW Feb 2018'!BF57</f>
        <v>7.2666666666666657</v>
      </c>
      <c r="X13" s="9" t="e">
        <f>'Survivalexp vitmix RAW Feb 2018'!I96</f>
        <v>#DIV/0!</v>
      </c>
      <c r="Y13" s="9" t="e">
        <f>'Survivalexp vitmix RAW Feb 2018'!P96</f>
        <v>#DIV/0!</v>
      </c>
      <c r="Z13" s="9" t="e">
        <f>'Survivalexp vitmix RAW Feb 2018'!W96</f>
        <v>#DIV/0!</v>
      </c>
      <c r="AA13" s="9" t="e">
        <f>'Survivalexp vitmix RAW Feb 2018'!AD96</f>
        <v>#DIV/0!</v>
      </c>
      <c r="AB13" s="9" t="e">
        <f>'Survivalexp vitmix RAW Feb 2018'!AK96</f>
        <v>#DIV/0!</v>
      </c>
      <c r="AC13" s="9">
        <f>'Survivalexp vitmix RAW Feb 2018'!AR96</f>
        <v>64.533333333333331</v>
      </c>
      <c r="AD13" s="9">
        <f>'Survivalexp vitmix RAW Feb 2018'!AY96</f>
        <v>2.4000000000000004</v>
      </c>
      <c r="AE13" s="9">
        <f>'Survivalexp vitmix RAW Feb 2018'!BF96</f>
        <v>0</v>
      </c>
      <c r="AH13" s="9" t="e">
        <f>'Survivalexp vitmix RAW Feb 2018'!I135</f>
        <v>#DIV/0!</v>
      </c>
      <c r="AI13" s="9" t="e">
        <f>'Survivalexp vitmix RAW Feb 2018'!P135</f>
        <v>#DIV/0!</v>
      </c>
      <c r="AJ13" s="9" t="e">
        <f>'Survivalexp vitmix RAW Feb 2018'!W135</f>
        <v>#DIV/0!</v>
      </c>
      <c r="AK13" s="9" t="e">
        <f>'Survivalexp vitmix RAW Feb 2018'!AD135</f>
        <v>#DIV/0!</v>
      </c>
      <c r="AL13" s="9">
        <f>'Survivalexp vitmix RAW Feb 2018'!AK135</f>
        <v>219.4</v>
      </c>
      <c r="AM13" s="9">
        <f>'Survivalexp vitmix RAW Feb 2018'!AR135</f>
        <v>32.533333333333339</v>
      </c>
      <c r="AN13" s="9">
        <f>'Survivalexp vitmix RAW Feb 2018'!AY135</f>
        <v>3.4</v>
      </c>
      <c r="AO13" s="9">
        <f>'Survivalexp vitmix RAW Feb 2018'!BF135</f>
        <v>0.26666666666666666</v>
      </c>
      <c r="AR13" s="9" t="e">
        <f>'Survivalexp vitmix RAW Feb 2018'!I174</f>
        <v>#DIV/0!</v>
      </c>
      <c r="AS13" s="9" t="e">
        <f>'Survivalexp vitmix RAW Feb 2018'!P174</f>
        <v>#DIV/0!</v>
      </c>
      <c r="AT13" s="9" t="e">
        <f>'Survivalexp vitmix RAW Feb 2018'!W174</f>
        <v>#DIV/0!</v>
      </c>
      <c r="AU13" s="9" t="e">
        <f>'Survivalexp vitmix RAW Feb 2018'!AD174</f>
        <v>#DIV/0!</v>
      </c>
      <c r="AV13" s="9" t="e">
        <f>'Survivalexp vitmix RAW Feb 2018'!AK174</f>
        <v>#DIV/0!</v>
      </c>
      <c r="AW13" s="9">
        <f>'Survivalexp vitmix RAW Feb 2018'!AR174</f>
        <v>36.666666666666664</v>
      </c>
      <c r="AX13" s="9">
        <f>'Survivalexp vitmix RAW Feb 2018'!AY174</f>
        <v>4</v>
      </c>
      <c r="AY13" s="9">
        <f>'Survivalexp vitmix RAW Feb 2018'!BF174</f>
        <v>0.40000000000000008</v>
      </c>
      <c r="BB13" s="9" t="e">
        <f>'Survivalexp vitmix RAW Feb 2018'!I213</f>
        <v>#DIV/0!</v>
      </c>
      <c r="BC13" s="9" t="e">
        <f>'Survivalexp vitmix RAW Feb 2018'!P213</f>
        <v>#DIV/0!</v>
      </c>
      <c r="BD13" s="9" t="e">
        <f>'Survivalexp vitmix RAW Feb 2018'!W213</f>
        <v>#DIV/0!</v>
      </c>
      <c r="BE13" s="9" t="e">
        <f>'Survivalexp vitmix RAW Feb 2018'!AD213</f>
        <v>#DIV/0!</v>
      </c>
      <c r="BF13" s="9" t="e">
        <f>'Survivalexp vitmix RAW Feb 2018'!AK213</f>
        <v>#DIV/0!</v>
      </c>
      <c r="BG13" s="9">
        <f>'Survivalexp vitmix RAW Feb 2018'!AR213</f>
        <v>0</v>
      </c>
      <c r="BH13" s="9">
        <f>'Survivalexp vitmix RAW Feb 2018'!AY213</f>
        <v>0</v>
      </c>
      <c r="BI13" s="9">
        <f>'Survivalexp vitmix RAW Feb 2018'!BF213</f>
        <v>0</v>
      </c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 s="8" customFormat="1" x14ac:dyDescent="0.35">
      <c r="C14" s="8" t="s">
        <v>17</v>
      </c>
      <c r="D14" s="9" t="e">
        <f>'Survivalexp vitmix RAW Feb 2018'!I19</f>
        <v>#DIV/0!</v>
      </c>
      <c r="E14" s="9" t="e">
        <f>'Survivalexp vitmix RAW Feb 2018'!P19</f>
        <v>#DIV/0!</v>
      </c>
      <c r="F14" s="9" t="e">
        <f>'Survivalexp vitmix RAW Feb 2018'!W19</f>
        <v>#DIV/0!</v>
      </c>
      <c r="G14" s="9" t="e">
        <f>'Survivalexp vitmix RAW Feb 2018'!AD19</f>
        <v>#DIV/0!</v>
      </c>
      <c r="H14" s="9" t="e">
        <f>'Survivalexp vitmix RAW Feb 2018'!AK19</f>
        <v>#DIV/0!</v>
      </c>
      <c r="I14" s="9">
        <f>'Survivalexp vitmix RAW Feb 2018'!AR19</f>
        <v>14.982353032860225</v>
      </c>
      <c r="J14" s="9">
        <f>'Survivalexp vitmix RAW Feb 2018'!AY19</f>
        <v>5.9786199434943512</v>
      </c>
      <c r="K14" s="9">
        <f>'Survivalexp vitmix RAW Feb 2018'!BF19</f>
        <v>1.6431676725154982</v>
      </c>
      <c r="N14" s="9" t="e">
        <f>'Survivalexp vitmix RAW Feb 2018'!I58</f>
        <v>#DIV/0!</v>
      </c>
      <c r="O14" s="9" t="e">
        <f>'Survivalexp vitmix RAW Feb 2018'!P58</f>
        <v>#DIV/0!</v>
      </c>
      <c r="P14" s="9" t="e">
        <f>'Survivalexp vitmix RAW Feb 2018'!W58</f>
        <v>#DIV/0!</v>
      </c>
      <c r="Q14" s="9" t="e">
        <f>'Survivalexp vitmix RAW Feb 2018'!AD58</f>
        <v>#DIV/0!</v>
      </c>
      <c r="R14" s="9" t="e">
        <f>'Survivalexp vitmix RAW Feb 2018'!AK58</f>
        <v>#DIV/0!</v>
      </c>
      <c r="S14" s="9" t="e">
        <f>'Survivalexp vitmix RAW Feb 2018'!AR58</f>
        <v>#DIV/0!</v>
      </c>
      <c r="T14" s="9">
        <f>'Survivalexp vitmix RAW Feb 2018'!AY58</f>
        <v>20.420891466250652</v>
      </c>
      <c r="U14" s="9">
        <f>'Survivalexp vitmix RAW Feb 2018'!BF58</f>
        <v>5.034602616099054</v>
      </c>
      <c r="X14" s="9" t="e">
        <f>'Survivalexp vitmix RAW Feb 2018'!I97</f>
        <v>#DIV/0!</v>
      </c>
      <c r="Y14" s="9" t="e">
        <f>'Survivalexp vitmix RAW Feb 2018'!P97</f>
        <v>#DIV/0!</v>
      </c>
      <c r="Z14" s="9" t="e">
        <f>'Survivalexp vitmix RAW Feb 2018'!W97</f>
        <v>#DIV/0!</v>
      </c>
      <c r="AA14" s="9" t="e">
        <f>'Survivalexp vitmix RAW Feb 2018'!AD97</f>
        <v>#DIV/0!</v>
      </c>
      <c r="AB14" s="9" t="e">
        <f>'Survivalexp vitmix RAW Feb 2018'!AK97</f>
        <v>#DIV/0!</v>
      </c>
      <c r="AC14" s="9" t="e">
        <f>'Survivalexp vitmix RAW Feb 2018'!AR97</f>
        <v>#DIV/0!</v>
      </c>
      <c r="AD14" s="9">
        <f>'Survivalexp vitmix RAW Feb 2018'!AY97</f>
        <v>5.8288451910558736</v>
      </c>
      <c r="AE14" s="9">
        <f>'Survivalexp vitmix RAW Feb 2018'!BF97</f>
        <v>0</v>
      </c>
      <c r="AH14" s="9" t="e">
        <f>'Survivalexp vitmix RAW Feb 2018'!I136</f>
        <v>#DIV/0!</v>
      </c>
      <c r="AI14" s="9" t="e">
        <f>'Survivalexp vitmix RAW Feb 2018'!P136</f>
        <v>#DIV/0!</v>
      </c>
      <c r="AJ14" s="9" t="e">
        <f>'Survivalexp vitmix RAW Feb 2018'!W136</f>
        <v>#DIV/0!</v>
      </c>
      <c r="AK14" s="9" t="e">
        <f>'Survivalexp vitmix RAW Feb 2018'!AD136</f>
        <v>#DIV/0!</v>
      </c>
      <c r="AL14" s="9">
        <f>'Survivalexp vitmix RAW Feb 2018'!AK136</f>
        <v>24.705567450708958</v>
      </c>
      <c r="AM14" s="9">
        <f>'Survivalexp vitmix RAW Feb 2018'!AR136</f>
        <v>12.431878572849888</v>
      </c>
      <c r="AN14" s="9">
        <f>'Survivalexp vitmix RAW Feb 2018'!AY136</f>
        <v>5.6909129332135286</v>
      </c>
      <c r="AO14" s="9">
        <f>'Survivalexp vitmix RAW Feb 2018'!BF136</f>
        <v>0.99493615300512395</v>
      </c>
      <c r="AR14" s="9" t="e">
        <f>'Survivalexp vitmix RAW Feb 2018'!I175</f>
        <v>#DIV/0!</v>
      </c>
      <c r="AS14" s="9" t="e">
        <f>'Survivalexp vitmix RAW Feb 2018'!P175</f>
        <v>#DIV/0!</v>
      </c>
      <c r="AT14" s="9" t="e">
        <f>'Survivalexp vitmix RAW Feb 2018'!W175</f>
        <v>#DIV/0!</v>
      </c>
      <c r="AU14" s="9" t="e">
        <f>'Survivalexp vitmix RAW Feb 2018'!AD175</f>
        <v>#DIV/0!</v>
      </c>
      <c r="AV14" s="9" t="e">
        <f>'Survivalexp vitmix RAW Feb 2018'!AK175</f>
        <v>#DIV/0!</v>
      </c>
      <c r="AW14" s="9">
        <f>'Survivalexp vitmix RAW Feb 2018'!AR175</f>
        <v>18.668808994645516</v>
      </c>
      <c r="AX14" s="9">
        <f>'Survivalexp vitmix RAW Feb 2018'!AY175</f>
        <v>5.2400261317507839</v>
      </c>
      <c r="AY14" s="9">
        <f>'Survivalexp vitmix RAW Feb 2018'!BF175</f>
        <v>1.9898723060102481</v>
      </c>
      <c r="BB14" s="9" t="e">
        <f>'Survivalexp vitmix RAW Feb 2018'!I214</f>
        <v>#DIV/0!</v>
      </c>
      <c r="BC14" s="9" t="e">
        <f>'Survivalexp vitmix RAW Feb 2018'!P214</f>
        <v>#DIV/0!</v>
      </c>
      <c r="BD14" s="9" t="e">
        <f>'Survivalexp vitmix RAW Feb 2018'!W214</f>
        <v>#DIV/0!</v>
      </c>
      <c r="BE14" s="9" t="e">
        <f>'Survivalexp vitmix RAW Feb 2018'!AD214</f>
        <v>#DIV/0!</v>
      </c>
      <c r="BF14" s="9" t="e">
        <f>'Survivalexp vitmix RAW Feb 2018'!AK214</f>
        <v>#DIV/0!</v>
      </c>
      <c r="BG14" s="9">
        <f>'Survivalexp vitmix RAW Feb 2018'!AR214</f>
        <v>0</v>
      </c>
      <c r="BH14" s="9">
        <f>'Survivalexp vitmix RAW Feb 2018'!AY214</f>
        <v>0</v>
      </c>
      <c r="BI14" s="9">
        <f>'Survivalexp vitmix RAW Feb 2018'!BF214</f>
        <v>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 s="8" customFormat="1" x14ac:dyDescent="0.35">
      <c r="B15" s="8" t="s">
        <v>19</v>
      </c>
      <c r="D15" s="18" t="e">
        <f>D13/$D$8</f>
        <v>#DIV/0!</v>
      </c>
      <c r="E15" s="19" t="e">
        <f>E13/$E$8</f>
        <v>#DIV/0!</v>
      </c>
      <c r="F15" s="19" t="e">
        <f>F13/$F$8</f>
        <v>#DIV/0!</v>
      </c>
      <c r="G15" s="19" t="e">
        <f>G13/$G$8</f>
        <v>#DIV/0!</v>
      </c>
      <c r="H15" s="19" t="e">
        <f>H13/$H$8</f>
        <v>#DIV/0!</v>
      </c>
      <c r="I15" s="19">
        <f>I13/$I$8</f>
        <v>3946666.6666666665</v>
      </c>
      <c r="J15" s="19">
        <f>J13/$J$8</f>
        <v>5000000</v>
      </c>
      <c r="K15" s="21">
        <f>K13/$K$8</f>
        <v>4666666.666666666</v>
      </c>
      <c r="L15" s="16">
        <f>I15</f>
        <v>3946666.6666666665</v>
      </c>
      <c r="M15" s="17">
        <f>I16</f>
        <v>1498235.3032860223</v>
      </c>
      <c r="N15" s="19" t="e">
        <f>N13/$D$8</f>
        <v>#DIV/0!</v>
      </c>
      <c r="O15" s="19" t="e">
        <f>O13/$E$8</f>
        <v>#DIV/0!</v>
      </c>
      <c r="P15" s="19" t="e">
        <f>P13/$F$8</f>
        <v>#DIV/0!</v>
      </c>
      <c r="Q15" s="19" t="e">
        <f>Q13/$G$8</f>
        <v>#DIV/0!</v>
      </c>
      <c r="R15" s="19" t="e">
        <f>R13/$H$8</f>
        <v>#DIV/0!</v>
      </c>
      <c r="S15" s="19" t="e">
        <f>S13/$I$8</f>
        <v>#DIV/0!</v>
      </c>
      <c r="T15" s="19">
        <f>T13/$J$8</f>
        <v>30266666.666666668</v>
      </c>
      <c r="U15" s="19">
        <f>U13/$K$8</f>
        <v>72666666.666666657</v>
      </c>
      <c r="V15" s="15">
        <f>T15</f>
        <v>30266666.666666668</v>
      </c>
      <c r="W15" s="17">
        <f>T16</f>
        <v>20420891.466250654</v>
      </c>
      <c r="X15" s="19" t="e">
        <f>X13/$D$8</f>
        <v>#DIV/0!</v>
      </c>
      <c r="Y15" s="19" t="e">
        <f>Y13/$E$8</f>
        <v>#DIV/0!</v>
      </c>
      <c r="Z15" s="19" t="e">
        <f>Z13/$F$8</f>
        <v>#DIV/0!</v>
      </c>
      <c r="AA15" s="18" t="e">
        <f>AA13/$G$8</f>
        <v>#DIV/0!</v>
      </c>
      <c r="AB15" s="19" t="e">
        <f>AB13/$H$8</f>
        <v>#DIV/0!</v>
      </c>
      <c r="AC15" s="19">
        <f>AC13/$I$8</f>
        <v>6453333.333333333</v>
      </c>
      <c r="AD15" s="19">
        <f>AD13/$J$8</f>
        <v>2400000.0000000005</v>
      </c>
      <c r="AE15" s="19">
        <f>AE13/$K$8</f>
        <v>0</v>
      </c>
      <c r="AF15" s="15">
        <f>AD15</f>
        <v>2400000.0000000005</v>
      </c>
      <c r="AG15" s="17">
        <f>AD16</f>
        <v>5828845.1910558743</v>
      </c>
      <c r="AH15" s="19" t="e">
        <f>AH13/$D$8</f>
        <v>#DIV/0!</v>
      </c>
      <c r="AI15" s="19" t="e">
        <f>AI13/$E$8</f>
        <v>#DIV/0!</v>
      </c>
      <c r="AJ15" s="19" t="e">
        <f>AJ13/$F$8</f>
        <v>#DIV/0!</v>
      </c>
      <c r="AK15" s="19" t="e">
        <f>AK13/$G$8</f>
        <v>#DIV/0!</v>
      </c>
      <c r="AL15" s="19">
        <f>AL13/$H$8</f>
        <v>2194000</v>
      </c>
      <c r="AM15" s="19">
        <f>AM13/$I$8</f>
        <v>3253333.3333333335</v>
      </c>
      <c r="AN15" s="19">
        <f>AN13/$J$8</f>
        <v>3400000</v>
      </c>
      <c r="AO15" s="19">
        <f>AO13/$K$8</f>
        <v>2666666.666666667</v>
      </c>
      <c r="AP15" s="15">
        <f>AL15</f>
        <v>2194000</v>
      </c>
      <c r="AQ15" s="17">
        <f>AL16</f>
        <v>247055.67450708957</v>
      </c>
      <c r="AR15" s="19" t="e">
        <f>AR13/$D$8</f>
        <v>#DIV/0!</v>
      </c>
      <c r="AS15" s="19" t="e">
        <f>AS13/$E$8</f>
        <v>#DIV/0!</v>
      </c>
      <c r="AT15" s="19" t="e">
        <f>AT13/$F$8</f>
        <v>#DIV/0!</v>
      </c>
      <c r="AU15" s="19" t="e">
        <f>AU13/$G$8</f>
        <v>#DIV/0!</v>
      </c>
      <c r="AV15" s="19" t="e">
        <f>AV13/$H$8</f>
        <v>#DIV/0!</v>
      </c>
      <c r="AW15" s="19">
        <f>AW13/$I$8</f>
        <v>3666666.666666666</v>
      </c>
      <c r="AX15" s="21">
        <f t="shared" ref="AX15:AX16" si="0">AX13/$J$8</f>
        <v>4000000</v>
      </c>
      <c r="AY15" s="19">
        <f>AY13/$K$8</f>
        <v>4000000.0000000009</v>
      </c>
      <c r="AZ15" s="15">
        <f>AW15</f>
        <v>3666666.666666666</v>
      </c>
      <c r="BA15" s="17">
        <f>AW16</f>
        <v>1866880.8994645516</v>
      </c>
      <c r="BB15" s="19" t="e">
        <f>BB13/$D$8</f>
        <v>#DIV/0!</v>
      </c>
      <c r="BC15" s="19" t="e">
        <f>BC13/$E$8</f>
        <v>#DIV/0!</v>
      </c>
      <c r="BD15" s="19" t="e">
        <f>BD13/$F$8</f>
        <v>#DIV/0!</v>
      </c>
      <c r="BE15" s="19" t="e">
        <f>BE13/$G$8</f>
        <v>#DIV/0!</v>
      </c>
      <c r="BF15" s="19" t="e">
        <f>BF13/$H$8</f>
        <v>#DIV/0!</v>
      </c>
      <c r="BG15" s="19">
        <f>BG13/$I$8</f>
        <v>0</v>
      </c>
      <c r="BH15" s="19">
        <f>BH13/$J$8</f>
        <v>0</v>
      </c>
      <c r="BI15" s="19">
        <f>BI13/$K$8</f>
        <v>0</v>
      </c>
      <c r="BJ15" s="15" t="e">
        <f>BE15</f>
        <v>#DIV/0!</v>
      </c>
      <c r="BK15" s="17" t="e">
        <f>BE16</f>
        <v>#DIV/0!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 s="8" customFormat="1" x14ac:dyDescent="0.35">
      <c r="C16" s="8" t="s">
        <v>17</v>
      </c>
      <c r="D16" s="18" t="e">
        <f>D14/$D$8</f>
        <v>#DIV/0!</v>
      </c>
      <c r="E16" s="19" t="e">
        <f>E14/$E$8</f>
        <v>#DIV/0!</v>
      </c>
      <c r="F16" s="19" t="e">
        <f>F14/$F$8</f>
        <v>#DIV/0!</v>
      </c>
      <c r="G16" s="19" t="e">
        <f>G14/$G$8</f>
        <v>#DIV/0!</v>
      </c>
      <c r="H16" s="19" t="e">
        <f>H14/$H$8</f>
        <v>#DIV/0!</v>
      </c>
      <c r="I16" s="19">
        <f>I14/$I$8</f>
        <v>1498235.3032860223</v>
      </c>
      <c r="J16" s="19">
        <f>J14/$J$8</f>
        <v>5978619.9434943516</v>
      </c>
      <c r="K16" s="19">
        <f>K14/$K$8</f>
        <v>16431676.725154983</v>
      </c>
      <c r="N16" s="19" t="e">
        <f>N14/$D$8</f>
        <v>#DIV/0!</v>
      </c>
      <c r="O16" s="19" t="e">
        <f>O14/$E$8</f>
        <v>#DIV/0!</v>
      </c>
      <c r="P16" s="19" t="e">
        <f>P14/$F$8</f>
        <v>#DIV/0!</v>
      </c>
      <c r="Q16" s="19" t="e">
        <f>Q14/$G$8</f>
        <v>#DIV/0!</v>
      </c>
      <c r="R16" s="19" t="e">
        <f>R14/$H$8</f>
        <v>#DIV/0!</v>
      </c>
      <c r="S16" s="19" t="e">
        <f>S14/$I$8</f>
        <v>#DIV/0!</v>
      </c>
      <c r="T16" s="19">
        <f>T14/$J$8</f>
        <v>20420891.466250654</v>
      </c>
      <c r="U16" s="19">
        <f>U14/$K$8</f>
        <v>50346026.160990544</v>
      </c>
      <c r="X16" s="19" t="e">
        <f>X14/$D$8</f>
        <v>#DIV/0!</v>
      </c>
      <c r="Y16" s="19" t="e">
        <f>Y14/$E$8</f>
        <v>#DIV/0!</v>
      </c>
      <c r="Z16" s="19" t="e">
        <f>Z14/$F$8</f>
        <v>#DIV/0!</v>
      </c>
      <c r="AA16" s="18" t="e">
        <f>AA14/$G$8</f>
        <v>#DIV/0!</v>
      </c>
      <c r="AB16" s="19" t="e">
        <f>AB14/$H$8</f>
        <v>#DIV/0!</v>
      </c>
      <c r="AC16" s="19" t="e">
        <f>AC14/$I$8</f>
        <v>#DIV/0!</v>
      </c>
      <c r="AD16" s="19">
        <f>AD14/$J$8</f>
        <v>5828845.1910558743</v>
      </c>
      <c r="AE16" s="19">
        <f>AE14/$K$8</f>
        <v>0</v>
      </c>
      <c r="AH16" s="19" t="e">
        <f>AH14/$D$8</f>
        <v>#DIV/0!</v>
      </c>
      <c r="AI16" s="19" t="e">
        <f>AI14/$E$8</f>
        <v>#DIV/0!</v>
      </c>
      <c r="AJ16" s="19" t="e">
        <f>AJ14/$F$8</f>
        <v>#DIV/0!</v>
      </c>
      <c r="AK16" s="19" t="e">
        <f>AK14/$G$8</f>
        <v>#DIV/0!</v>
      </c>
      <c r="AL16" s="19">
        <f>AL14/$H$8</f>
        <v>247055.67450708957</v>
      </c>
      <c r="AM16" s="19">
        <f>AM14/$I$8</f>
        <v>1243187.8572849887</v>
      </c>
      <c r="AN16" s="19">
        <f>AN14/$J$8</f>
        <v>5690912.9332135292</v>
      </c>
      <c r="AO16" s="19">
        <f>AO14/$K$8</f>
        <v>9949361.5300512407</v>
      </c>
      <c r="AR16" s="19" t="e">
        <f>AR14/$D$8</f>
        <v>#DIV/0!</v>
      </c>
      <c r="AS16" s="19" t="e">
        <f>AS14/$E$8</f>
        <v>#DIV/0!</v>
      </c>
      <c r="AT16" s="19" t="e">
        <f>AT14/$F$8</f>
        <v>#DIV/0!</v>
      </c>
      <c r="AU16" s="19" t="e">
        <f>AU14/$G$8</f>
        <v>#DIV/0!</v>
      </c>
      <c r="AV16" s="19" t="e">
        <f>AV14/$H$8</f>
        <v>#DIV/0!</v>
      </c>
      <c r="AW16" s="19">
        <f>AW14/$I$8</f>
        <v>1866880.8994645516</v>
      </c>
      <c r="AX16" s="19">
        <f t="shared" si="0"/>
        <v>5240026.1317507839</v>
      </c>
      <c r="AY16" s="19">
        <f>AY14/$K$8</f>
        <v>19898723.060102481</v>
      </c>
      <c r="BB16" s="19" t="e">
        <f>BB14/$D$8</f>
        <v>#DIV/0!</v>
      </c>
      <c r="BC16" s="19" t="e">
        <f>BC14/$E$8</f>
        <v>#DIV/0!</v>
      </c>
      <c r="BD16" s="19" t="e">
        <f>BD14/$F$8</f>
        <v>#DIV/0!</v>
      </c>
      <c r="BE16" s="19" t="e">
        <f>BE14/$G$8</f>
        <v>#DIV/0!</v>
      </c>
      <c r="BF16" s="19" t="e">
        <f>BF14/$H$8</f>
        <v>#DIV/0!</v>
      </c>
      <c r="BG16" s="19">
        <f>BG14/$I$8</f>
        <v>0</v>
      </c>
      <c r="BH16" s="19">
        <f>BH14/$J$8</f>
        <v>0</v>
      </c>
      <c r="BI16" s="19">
        <f>BI14/$K$8</f>
        <v>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2:63" x14ac:dyDescent="0.35">
      <c r="B17" t="s">
        <v>14</v>
      </c>
      <c r="C17" t="s">
        <v>8</v>
      </c>
      <c r="D17" s="9" t="e">
        <f>'Survivalexp vitmix RAW Feb 2018'!I23</f>
        <v>#DIV/0!</v>
      </c>
      <c r="E17" s="9" t="e">
        <f>'Survivalexp vitmix RAW Feb 2018'!P23</f>
        <v>#DIV/0!</v>
      </c>
      <c r="F17" s="9" t="e">
        <f>'Survivalexp vitmix RAW Feb 2018'!W23</f>
        <v>#DIV/0!</v>
      </c>
      <c r="G17" s="9" t="e">
        <f>'Survivalexp vitmix RAW Feb 2018'!AD23</f>
        <v>#DIV/0!</v>
      </c>
      <c r="H17" s="9" t="e">
        <f>'Survivalexp vitmix RAW Feb 2018'!AK23</f>
        <v>#DIV/0!</v>
      </c>
      <c r="I17" s="9">
        <f>'Survivalexp vitmix RAW Feb 2018'!AR23</f>
        <v>58.20000000000001</v>
      </c>
      <c r="J17" s="9">
        <f>'Survivalexp vitmix RAW Feb 2018'!AY23</f>
        <v>6.5333333333333341</v>
      </c>
      <c r="K17" s="9">
        <f>'Survivalexp vitmix RAW Feb 2018'!BF23</f>
        <v>0.53333333333333333</v>
      </c>
      <c r="N17" s="9" t="e">
        <f>'Survivalexp vitmix RAW Feb 2018'!I62</f>
        <v>#DIV/0!</v>
      </c>
      <c r="O17" s="9" t="e">
        <f>'Survivalexp vitmix RAW Feb 2018'!P62</f>
        <v>#DIV/0!</v>
      </c>
      <c r="P17" s="9" t="e">
        <f>'Survivalexp vitmix RAW Feb 2018'!W62</f>
        <v>#DIV/0!</v>
      </c>
      <c r="Q17" s="9">
        <f>'Survivalexp vitmix RAW Feb 2018'!AD62</f>
        <v>101</v>
      </c>
      <c r="R17" s="9">
        <f>'Survivalexp vitmix RAW Feb 2018'!AK62</f>
        <v>10.6</v>
      </c>
      <c r="S17" s="9">
        <f>'Survivalexp vitmix RAW Feb 2018'!AR62</f>
        <v>1.1333333333333333</v>
      </c>
      <c r="T17" s="9">
        <f>'Survivalexp vitmix RAW Feb 2018'!AY62</f>
        <v>0</v>
      </c>
      <c r="U17" s="9">
        <f>'Survivalexp vitmix RAW Feb 2018'!BF62</f>
        <v>0</v>
      </c>
      <c r="X17" s="9" t="e">
        <f>'Survivalexp vitmix RAW Feb 2018'!I101</f>
        <v>#DIV/0!</v>
      </c>
      <c r="Y17" s="9">
        <f>'Survivalexp vitmix RAW Feb 2018'!P101</f>
        <v>120.84969333333333</v>
      </c>
      <c r="Z17" s="9">
        <f>'Survivalexp vitmix RAW Feb 2018'!W101</f>
        <v>21.939613333333337</v>
      </c>
      <c r="AA17" s="9">
        <f>'Survivalexp vitmix RAW Feb 2018'!AD101</f>
        <v>2.6666933333333334</v>
      </c>
      <c r="AB17" s="9">
        <f>'Survivalexp vitmix RAW Feb 2018'!AK101</f>
        <v>0</v>
      </c>
      <c r="AC17" s="9">
        <f>'Survivalexp vitmix RAW Feb 2018'!AR101</f>
        <v>0</v>
      </c>
      <c r="AD17" s="9">
        <f>'Survivalexp vitmix RAW Feb 2018'!AY101</f>
        <v>0</v>
      </c>
      <c r="AE17" s="9">
        <f>'Survivalexp vitmix RAW Feb 2018'!BF101</f>
        <v>0</v>
      </c>
      <c r="AH17" s="9" t="e">
        <f>'Survivalexp vitmix RAW Feb 2018'!I140</f>
        <v>#DIV/0!</v>
      </c>
      <c r="AI17" s="9">
        <f>'Survivalexp vitmix RAW Feb 2018'!P140</f>
        <v>26.266666666666666</v>
      </c>
      <c r="AJ17" s="9">
        <f>'Survivalexp vitmix RAW Feb 2018'!W140</f>
        <v>10.466666666666667</v>
      </c>
      <c r="AK17" s="9">
        <f>'Survivalexp vitmix RAW Feb 2018'!AD140</f>
        <v>1.2666666666666666</v>
      </c>
      <c r="AL17" s="9">
        <f>'Survivalexp vitmix RAW Feb 2018'!AK140</f>
        <v>6.6666666666666666E-2</v>
      </c>
      <c r="AM17" s="9">
        <f>'Survivalexp vitmix RAW Feb 2018'!AR140</f>
        <v>0</v>
      </c>
      <c r="AN17" s="9">
        <f>'Survivalexp vitmix RAW Feb 2018'!AY140</f>
        <v>0</v>
      </c>
      <c r="AO17" s="9">
        <f>'Survivalexp vitmix RAW Feb 2018'!BF140</f>
        <v>0</v>
      </c>
      <c r="AR17" s="9" t="e">
        <f>'Survivalexp vitmix RAW Feb 2018'!I179</f>
        <v>#DIV/0!</v>
      </c>
      <c r="AS17" s="9">
        <f>'Survivalexp vitmix RAW Feb 2018'!P179</f>
        <v>23.133333333333336</v>
      </c>
      <c r="AT17" s="9">
        <f>'Survivalexp vitmix RAW Feb 2018'!W179</f>
        <v>3.0666666666666664</v>
      </c>
      <c r="AU17" s="9">
        <f>'Survivalexp vitmix RAW Feb 2018'!AD179</f>
        <v>0.26666666666666666</v>
      </c>
      <c r="AV17" s="9">
        <f>'Survivalexp vitmix RAW Feb 2018'!AK179</f>
        <v>0</v>
      </c>
      <c r="AW17" s="9">
        <f>'Survivalexp vitmix RAW Feb 2018'!AR179</f>
        <v>0</v>
      </c>
      <c r="AX17" s="9">
        <f>'Survivalexp vitmix RAW Feb 2018'!AY179</f>
        <v>0</v>
      </c>
      <c r="AY17" s="9">
        <f>'Survivalexp vitmix RAW Feb 2018'!BF179</f>
        <v>0</v>
      </c>
      <c r="AZ17" s="8"/>
      <c r="BA17" s="8"/>
      <c r="BB17" s="9" t="e">
        <f>'Survivalexp vitmix RAW Feb 2018'!I218</f>
        <v>#DIV/0!</v>
      </c>
      <c r="BC17" s="9" t="e">
        <f>'Survivalexp vitmix RAW Feb 2018'!P218</f>
        <v>#DIV/0!</v>
      </c>
      <c r="BD17" s="9" t="e">
        <f>'Survivalexp vitmix RAW Feb 2018'!W218</f>
        <v>#DIV/0!</v>
      </c>
      <c r="BE17" s="9" t="e">
        <f>'Survivalexp vitmix RAW Feb 2018'!AD218</f>
        <v>#DIV/0!</v>
      </c>
      <c r="BF17" s="9" t="e">
        <f>'Survivalexp vitmix RAW Feb 2018'!AK218</f>
        <v>#DIV/0!</v>
      </c>
      <c r="BG17" s="9">
        <f>'Survivalexp vitmix RAW Feb 2018'!AR218</f>
        <v>0</v>
      </c>
      <c r="BH17" s="9">
        <f>'Survivalexp vitmix RAW Feb 2018'!AY218</f>
        <v>0</v>
      </c>
      <c r="BI17" s="9">
        <f>'Survivalexp vitmix RAW Feb 2018'!BF218</f>
        <v>0</v>
      </c>
      <c r="BJ17" s="8"/>
      <c r="BK17" s="8"/>
    </row>
    <row r="18" spans="2:63" x14ac:dyDescent="0.35">
      <c r="C18" s="8" t="s">
        <v>17</v>
      </c>
      <c r="D18" s="9" t="e">
        <f>'Survivalexp vitmix RAW Feb 2018'!I24</f>
        <v>#DIV/0!</v>
      </c>
      <c r="E18" s="9" t="e">
        <f>'Survivalexp vitmix RAW Feb 2018'!P24</f>
        <v>#DIV/0!</v>
      </c>
      <c r="F18" s="9" t="e">
        <f>'Survivalexp vitmix RAW Feb 2018'!W24</f>
        <v>#DIV/0!</v>
      </c>
      <c r="G18" s="9" t="e">
        <f>'Survivalexp vitmix RAW Feb 2018'!AD24</f>
        <v>#DIV/0!</v>
      </c>
      <c r="H18" s="9" t="e">
        <f>'Survivalexp vitmix RAW Feb 2018'!AK24</f>
        <v>#DIV/0!</v>
      </c>
      <c r="I18" s="9">
        <f>'Survivalexp vitmix RAW Feb 2018'!AR24</f>
        <v>12.80534335007864</v>
      </c>
      <c r="J18" s="9">
        <f>'Survivalexp vitmix RAW Feb 2018'!AY24</f>
        <v>6.0747179497523813</v>
      </c>
      <c r="K18" s="9">
        <f>'Survivalexp vitmix RAW Feb 2018'!BF24</f>
        <v>2.2788097750391572</v>
      </c>
      <c r="N18" s="9" t="e">
        <f>'Survivalexp vitmix RAW Feb 2018'!I63</f>
        <v>#DIV/0!</v>
      </c>
      <c r="O18" s="9" t="e">
        <f>'Survivalexp vitmix RAW Feb 2018'!P63</f>
        <v>#DIV/0!</v>
      </c>
      <c r="P18" s="9" t="e">
        <f>'Survivalexp vitmix RAW Feb 2018'!W63</f>
        <v>#DIV/0!</v>
      </c>
      <c r="Q18" s="9">
        <f>'Survivalexp vitmix RAW Feb 2018'!AD63</f>
        <v>24.529303189574357</v>
      </c>
      <c r="R18" s="9">
        <f>'Survivalexp vitmix RAW Feb 2018'!AK63</f>
        <v>12.503927355214607</v>
      </c>
      <c r="S18" s="9">
        <f>'Survivalexp vitmix RAW Feb 2018'!AR63</f>
        <v>2.5677472440680669</v>
      </c>
      <c r="T18" s="9">
        <f>'Survivalexp vitmix RAW Feb 2018'!AY63</f>
        <v>0</v>
      </c>
      <c r="U18" s="9">
        <f>'Survivalexp vitmix RAW Feb 2018'!BF63</f>
        <v>0</v>
      </c>
      <c r="X18" s="9" t="e">
        <f>'Survivalexp vitmix RAW Feb 2018'!I102</f>
        <v>#DIV/0!</v>
      </c>
      <c r="Y18" s="9">
        <f>'Survivalexp vitmix RAW Feb 2018'!P102</f>
        <v>34.566926968575657</v>
      </c>
      <c r="Z18" s="9">
        <f>'Survivalexp vitmix RAW Feb 2018'!W102</f>
        <v>14.657287834313989</v>
      </c>
      <c r="AA18" s="9">
        <f>'Survivalexp vitmix RAW Feb 2018'!AD102</f>
        <v>6.0275623466698889</v>
      </c>
      <c r="AB18" s="9">
        <f>'Survivalexp vitmix RAW Feb 2018'!AK102</f>
        <v>0</v>
      </c>
      <c r="AC18" s="9">
        <f>'Survivalexp vitmix RAW Feb 2018'!AR102</f>
        <v>0</v>
      </c>
      <c r="AD18" s="9">
        <f>'Survivalexp vitmix RAW Feb 2018'!AY102</f>
        <v>0</v>
      </c>
      <c r="AE18" s="9">
        <f>'Survivalexp vitmix RAW Feb 2018'!BF102</f>
        <v>0</v>
      </c>
      <c r="AH18" s="9" t="e">
        <f>'Survivalexp vitmix RAW Feb 2018'!I141</f>
        <v>#DIV/0!</v>
      </c>
      <c r="AI18" s="9">
        <f>'Survivalexp vitmix RAW Feb 2018'!P141</f>
        <v>11.927382448420133</v>
      </c>
      <c r="AJ18" s="9">
        <f>'Survivalexp vitmix RAW Feb 2018'!W141</f>
        <v>4.270670593598842</v>
      </c>
      <c r="AK18" s="9">
        <f>'Survivalexp vitmix RAW Feb 2018'!AD141</f>
        <v>4.0139196741825911</v>
      </c>
      <c r="AL18" s="9">
        <f>'Survivalexp vitmix RAW Feb 2018'!AK141</f>
        <v>0.44721359549995793</v>
      </c>
      <c r="AM18" s="9">
        <f>'Survivalexp vitmix RAW Feb 2018'!AR141</f>
        <v>0</v>
      </c>
      <c r="AN18" s="9">
        <f>'Survivalexp vitmix RAW Feb 2018'!AY141</f>
        <v>0</v>
      </c>
      <c r="AO18" s="9">
        <f>'Survivalexp vitmix RAW Feb 2018'!BF141</f>
        <v>0</v>
      </c>
      <c r="AR18" s="9" t="e">
        <f>'Survivalexp vitmix RAW Feb 2018'!I180</f>
        <v>#DIV/0!</v>
      </c>
      <c r="AS18" s="9">
        <f>'Survivalexp vitmix RAW Feb 2018'!P180</f>
        <v>8.3079444237185669</v>
      </c>
      <c r="AT18" s="9">
        <f>'Survivalexp vitmix RAW Feb 2018'!W180</f>
        <v>4.2422869700765373</v>
      </c>
      <c r="AU18" s="9">
        <f>'Survivalexp vitmix RAW Feb 2018'!AD180</f>
        <v>0.83666002653407556</v>
      </c>
      <c r="AV18" s="9">
        <f>'Survivalexp vitmix RAW Feb 2018'!AK180</f>
        <v>0</v>
      </c>
      <c r="AW18" s="9">
        <f>'Survivalexp vitmix RAW Feb 2018'!AR180</f>
        <v>0</v>
      </c>
      <c r="AX18" s="9">
        <f>'Survivalexp vitmix RAW Feb 2018'!AY180</f>
        <v>0</v>
      </c>
      <c r="AY18" s="9">
        <f>'Survivalexp vitmix RAW Feb 2018'!BF180</f>
        <v>0</v>
      </c>
      <c r="AZ18" s="8"/>
      <c r="BA18" s="8"/>
      <c r="BB18" s="9" t="e">
        <f>'Survivalexp vitmix RAW Feb 2018'!I219</f>
        <v>#DIV/0!</v>
      </c>
      <c r="BC18" s="9" t="e">
        <f>'Survivalexp vitmix RAW Feb 2018'!P219</f>
        <v>#DIV/0!</v>
      </c>
      <c r="BD18" s="9" t="e">
        <f>'Survivalexp vitmix RAW Feb 2018'!W219</f>
        <v>#DIV/0!</v>
      </c>
      <c r="BE18" s="9" t="e">
        <f>'Survivalexp vitmix RAW Feb 2018'!AD219</f>
        <v>#DIV/0!</v>
      </c>
      <c r="BF18" s="9" t="e">
        <f>'Survivalexp vitmix RAW Feb 2018'!AK219</f>
        <v>#DIV/0!</v>
      </c>
      <c r="BG18" s="9">
        <f>'Survivalexp vitmix RAW Feb 2018'!AR219</f>
        <v>0</v>
      </c>
      <c r="BH18" s="9">
        <f>'Survivalexp vitmix RAW Feb 2018'!AY219</f>
        <v>0</v>
      </c>
      <c r="BI18" s="9">
        <f>'Survivalexp vitmix RAW Feb 2018'!BF219</f>
        <v>0</v>
      </c>
      <c r="BJ18" s="8"/>
      <c r="BK18" s="8"/>
    </row>
    <row r="19" spans="2:63" x14ac:dyDescent="0.35">
      <c r="B19" t="s">
        <v>19</v>
      </c>
      <c r="D19" s="19" t="e">
        <f>D17/$D$8</f>
        <v>#DIV/0!</v>
      </c>
      <c r="E19" s="19" t="e">
        <f>E17/$E$8</f>
        <v>#DIV/0!</v>
      </c>
      <c r="F19" s="19" t="e">
        <f>F17/$F$8</f>
        <v>#DIV/0!</v>
      </c>
      <c r="G19" s="19" t="e">
        <f>G17/$G$8</f>
        <v>#DIV/0!</v>
      </c>
      <c r="H19" s="19" t="e">
        <f>H17/$H$8</f>
        <v>#DIV/0!</v>
      </c>
      <c r="I19" s="19">
        <f>I17/$I$8</f>
        <v>5820000.0000000009</v>
      </c>
      <c r="J19" s="19">
        <f t="shared" ref="J19:J20" si="1">J17/$J$8</f>
        <v>6533333.333333334</v>
      </c>
      <c r="K19" s="19">
        <f>K17/$K$8</f>
        <v>5333333.333333334</v>
      </c>
      <c r="L19" s="15">
        <f>I19</f>
        <v>5820000.0000000009</v>
      </c>
      <c r="M19" s="17">
        <f>I20</f>
        <v>1280534.3350078641</v>
      </c>
      <c r="N19" s="19" t="e">
        <f>N17/$D$8</f>
        <v>#DIV/0!</v>
      </c>
      <c r="O19" s="19" t="e">
        <f>O17/$E$8</f>
        <v>#DIV/0!</v>
      </c>
      <c r="P19" s="19" t="e">
        <f>P17/$F$8</f>
        <v>#DIV/0!</v>
      </c>
      <c r="Q19" s="19">
        <f>Q17/$G$8</f>
        <v>101000</v>
      </c>
      <c r="R19" s="19">
        <f>R17/$H$8</f>
        <v>105999.99999999999</v>
      </c>
      <c r="S19" s="19">
        <f>S17/$I$8</f>
        <v>113333.33333333331</v>
      </c>
      <c r="T19" s="19">
        <f t="shared" ref="T19:T20" si="2">T17/$J$8</f>
        <v>0</v>
      </c>
      <c r="U19" s="19">
        <f>U17/$K$8</f>
        <v>0</v>
      </c>
      <c r="V19" s="15">
        <f>AVERAGE(Q19)</f>
        <v>101000</v>
      </c>
      <c r="W19" s="17">
        <f>Q20</f>
        <v>24529.303189574355</v>
      </c>
      <c r="X19" s="19" t="e">
        <f>X17/$D$8</f>
        <v>#DIV/0!</v>
      </c>
      <c r="Y19" s="19">
        <f>Y17/$E$8</f>
        <v>1208.4969333333333</v>
      </c>
      <c r="Z19" s="19">
        <f>Z17/$F$8</f>
        <v>2193.9613333333336</v>
      </c>
      <c r="AA19" s="19">
        <f>AA17/$G$8</f>
        <v>2666.6933333333332</v>
      </c>
      <c r="AB19" s="19">
        <f>AB17/$H$8</f>
        <v>0</v>
      </c>
      <c r="AC19" s="19">
        <f>AC17/$I$8</f>
        <v>0</v>
      </c>
      <c r="AD19" s="19">
        <f t="shared" ref="AD19:AD20" si="3">AD17/$J$8</f>
        <v>0</v>
      </c>
      <c r="AE19" s="19">
        <f>AE17/$K$8</f>
        <v>0</v>
      </c>
      <c r="AF19" s="15">
        <f>Y19</f>
        <v>1208.4969333333333</v>
      </c>
      <c r="AG19" s="17">
        <f>Y20</f>
        <v>345.66926968575655</v>
      </c>
      <c r="AH19" s="19" t="e">
        <f>AH17/$D$8</f>
        <v>#DIV/0!</v>
      </c>
      <c r="AI19" s="19">
        <f>AI17/$E$8</f>
        <v>262.66666666666663</v>
      </c>
      <c r="AJ19" s="19">
        <f>AJ17/$F$8</f>
        <v>1046.6666666666667</v>
      </c>
      <c r="AK19" s="19">
        <f>AK17/$G$8</f>
        <v>1266.6666666666665</v>
      </c>
      <c r="AL19" s="19">
        <f>AL17/$H$8</f>
        <v>666.66666666666663</v>
      </c>
      <c r="AM19" s="19">
        <f>AM17/$I$8</f>
        <v>0</v>
      </c>
      <c r="AN19" s="19">
        <f t="shared" ref="AN19:AN20" si="4">AN17/$J$8</f>
        <v>0</v>
      </c>
      <c r="AO19" s="19">
        <f>AO17/$K$8</f>
        <v>0</v>
      </c>
      <c r="AP19" s="15">
        <f>AI19</f>
        <v>262.66666666666663</v>
      </c>
      <c r="AQ19" s="17">
        <f>AI20</f>
        <v>119.27382448420133</v>
      </c>
      <c r="AR19" s="19" t="e">
        <f>AR17/$D$8</f>
        <v>#DIV/0!</v>
      </c>
      <c r="AS19" s="19">
        <f>AS17/$E$8</f>
        <v>231.33333333333334</v>
      </c>
      <c r="AT19" s="19">
        <f>AT17/$F$8</f>
        <v>306.66666666666663</v>
      </c>
      <c r="AU19" s="19">
        <f>AU17/$G$8</f>
        <v>266.66666666666669</v>
      </c>
      <c r="AV19" s="19">
        <f>AV17/$H$8</f>
        <v>0</v>
      </c>
      <c r="AW19" s="21">
        <f>AW17/$I$8</f>
        <v>0</v>
      </c>
      <c r="AX19" s="19">
        <f t="shared" ref="AX19:AX20" si="5">AX17/$J$8</f>
        <v>0</v>
      </c>
      <c r="AY19" s="19">
        <f>AY17/$K$8</f>
        <v>0</v>
      </c>
      <c r="AZ19" s="15">
        <f>AS19</f>
        <v>231.33333333333334</v>
      </c>
      <c r="BA19" s="17">
        <f>AS20</f>
        <v>83.079444237185669</v>
      </c>
      <c r="BB19" s="19" t="e">
        <f>BB17/$D$8</f>
        <v>#DIV/0!</v>
      </c>
      <c r="BC19" s="19" t="e">
        <f>BC17/$E$8</f>
        <v>#DIV/0!</v>
      </c>
      <c r="BD19" s="19" t="e">
        <f>BD17/$F$8</f>
        <v>#DIV/0!</v>
      </c>
      <c r="BE19" s="19" t="e">
        <f>BE17/$G$8</f>
        <v>#DIV/0!</v>
      </c>
      <c r="BF19" s="19" t="e">
        <f>BF17/$H$8</f>
        <v>#DIV/0!</v>
      </c>
      <c r="BG19" s="19">
        <f>BG17/$I$8</f>
        <v>0</v>
      </c>
      <c r="BH19" s="19">
        <f t="shared" ref="BH19:BH20" si="6">BH17/$J$8</f>
        <v>0</v>
      </c>
      <c r="BI19" s="19">
        <f>BI17/$K$8</f>
        <v>0</v>
      </c>
      <c r="BJ19" s="15" t="e">
        <f>BE19</f>
        <v>#DIV/0!</v>
      </c>
      <c r="BK19" s="17" t="e">
        <f>BE20</f>
        <v>#DIV/0!</v>
      </c>
    </row>
    <row r="20" spans="2:63" x14ac:dyDescent="0.35">
      <c r="C20" s="8" t="s">
        <v>17</v>
      </c>
      <c r="D20" s="19" t="e">
        <f>D18/$D$8</f>
        <v>#DIV/0!</v>
      </c>
      <c r="E20" s="19" t="e">
        <f>E18/$E$8</f>
        <v>#DIV/0!</v>
      </c>
      <c r="F20" s="19" t="e">
        <f>F18/$F$8</f>
        <v>#DIV/0!</v>
      </c>
      <c r="G20" s="19" t="e">
        <f>G18/$G$8</f>
        <v>#DIV/0!</v>
      </c>
      <c r="H20" s="19" t="e">
        <f>H18/$H$8</f>
        <v>#DIV/0!</v>
      </c>
      <c r="I20" s="19">
        <f>I18/$I$8</f>
        <v>1280534.3350078641</v>
      </c>
      <c r="J20" s="19">
        <f t="shared" si="1"/>
        <v>6074717.949752382</v>
      </c>
      <c r="K20" s="19">
        <f>K18/$K$8</f>
        <v>22788097.750391573</v>
      </c>
      <c r="N20" s="19" t="e">
        <f>N18/$D$8</f>
        <v>#DIV/0!</v>
      </c>
      <c r="O20" s="19" t="e">
        <f>O18/$E$8</f>
        <v>#DIV/0!</v>
      </c>
      <c r="P20" s="19" t="e">
        <f>P18/$F$8</f>
        <v>#DIV/0!</v>
      </c>
      <c r="Q20" s="19">
        <f>Q18/$G$8</f>
        <v>24529.303189574355</v>
      </c>
      <c r="R20" s="19">
        <f>R18/$H$8</f>
        <v>125039.27355214607</v>
      </c>
      <c r="S20" s="19">
        <f>S18/$I$8</f>
        <v>256774.72440680666</v>
      </c>
      <c r="T20" s="19">
        <f t="shared" si="2"/>
        <v>0</v>
      </c>
      <c r="U20" s="19">
        <f>U18/$K$8</f>
        <v>0</v>
      </c>
      <c r="X20" s="19" t="e">
        <f>X18/$D$8</f>
        <v>#DIV/0!</v>
      </c>
      <c r="Y20" s="19">
        <f>Y18/$E$8</f>
        <v>345.66926968575655</v>
      </c>
      <c r="Z20" s="19">
        <f>Z18/$F$8</f>
        <v>1465.7287834313988</v>
      </c>
      <c r="AA20" s="19">
        <f>AA18/$G$8</f>
        <v>6027.5623466698889</v>
      </c>
      <c r="AB20" s="19">
        <f>AB18/$H$8</f>
        <v>0</v>
      </c>
      <c r="AC20" s="19">
        <f>AC18/$I$8</f>
        <v>0</v>
      </c>
      <c r="AD20" s="19">
        <f t="shared" si="3"/>
        <v>0</v>
      </c>
      <c r="AE20" s="19">
        <f>AE18/$K$8</f>
        <v>0</v>
      </c>
      <c r="AH20" s="19" t="e">
        <f>AH18/$D$8</f>
        <v>#DIV/0!</v>
      </c>
      <c r="AI20" s="19">
        <f>AI18/$E$8</f>
        <v>119.27382448420133</v>
      </c>
      <c r="AJ20" s="19">
        <f>AJ18/$F$8</f>
        <v>427.06705935988418</v>
      </c>
      <c r="AK20" s="19">
        <f>AK18/$G$8</f>
        <v>4013.9196741825908</v>
      </c>
      <c r="AL20" s="19">
        <f>AL18/$H$8</f>
        <v>4472.1359549995786</v>
      </c>
      <c r="AM20" s="19">
        <f>AM18/$I$8</f>
        <v>0</v>
      </c>
      <c r="AN20" s="19">
        <f t="shared" si="4"/>
        <v>0</v>
      </c>
      <c r="AO20" s="19">
        <f>AO18/$K$8</f>
        <v>0</v>
      </c>
      <c r="AR20" s="19" t="e">
        <f>AR18/$D$8</f>
        <v>#DIV/0!</v>
      </c>
      <c r="AS20" s="19">
        <f>AS18/$E$8</f>
        <v>83.079444237185669</v>
      </c>
      <c r="AT20" s="19">
        <f>AT18/$F$8</f>
        <v>424.22869700765375</v>
      </c>
      <c r="AU20" s="19">
        <f>AU18/$G$8</f>
        <v>836.66002653407554</v>
      </c>
      <c r="AV20" s="19">
        <f>AV18/$H$8</f>
        <v>0</v>
      </c>
      <c r="AW20" s="19">
        <f>AW18/$I$8</f>
        <v>0</v>
      </c>
      <c r="AX20" s="19">
        <f t="shared" si="5"/>
        <v>0</v>
      </c>
      <c r="AY20" s="19">
        <f>AY18/$K$8</f>
        <v>0</v>
      </c>
      <c r="AZ20" s="8"/>
      <c r="BA20" s="8"/>
      <c r="BB20" s="19" t="e">
        <f>BB18/$D$8</f>
        <v>#DIV/0!</v>
      </c>
      <c r="BC20" s="19" t="e">
        <f>BC18/$E$8</f>
        <v>#DIV/0!</v>
      </c>
      <c r="BD20" s="19" t="e">
        <f>BD18/$F$8</f>
        <v>#DIV/0!</v>
      </c>
      <c r="BE20" s="19" t="e">
        <f>BE18/$G$8</f>
        <v>#DIV/0!</v>
      </c>
      <c r="BF20" s="19" t="e">
        <f>BF18/$H$8</f>
        <v>#DIV/0!</v>
      </c>
      <c r="BG20" s="19">
        <f>BG18/$I$8</f>
        <v>0</v>
      </c>
      <c r="BH20" s="19">
        <f t="shared" si="6"/>
        <v>0</v>
      </c>
      <c r="BI20" s="19">
        <f>BI18/$K$8</f>
        <v>0</v>
      </c>
      <c r="BJ20" s="8"/>
      <c r="BK20" s="8"/>
    </row>
    <row r="21" spans="2:63" x14ac:dyDescent="0.35">
      <c r="B21" t="s">
        <v>9</v>
      </c>
      <c r="C21" t="s">
        <v>8</v>
      </c>
      <c r="D21" s="9" t="e">
        <f>'Survivalexp vitmix RAW Feb 2018'!I28</f>
        <v>#DIV/0!</v>
      </c>
      <c r="E21" s="9" t="e">
        <f>'Survivalexp vitmix RAW Feb 2018'!P28</f>
        <v>#DIV/0!</v>
      </c>
      <c r="F21" s="9" t="e">
        <f>'Survivalexp vitmix RAW Feb 2018'!W28</f>
        <v>#DIV/0!</v>
      </c>
      <c r="G21" s="9" t="e">
        <f>'Survivalexp vitmix RAW Feb 2018'!AD28</f>
        <v>#DIV/0!</v>
      </c>
      <c r="H21" s="9" t="e">
        <f>'Survivalexp vitmix RAW Feb 2018'!AK28</f>
        <v>#DIV/0!</v>
      </c>
      <c r="I21" s="9">
        <f>'Survivalexp vitmix RAW Feb 2018'!AR28</f>
        <v>44.466666666666661</v>
      </c>
      <c r="J21" s="9">
        <f>'Survivalexp vitmix RAW Feb 2018'!AY28</f>
        <v>4.666666666666667</v>
      </c>
      <c r="K21" s="9">
        <f>'Survivalexp vitmix RAW Feb 2018'!BF28</f>
        <v>0.26666666666666666</v>
      </c>
      <c r="N21" s="9" t="e">
        <f>'Survivalexp vitmix RAW Feb 2018'!I67</f>
        <v>#DIV/0!</v>
      </c>
      <c r="O21" s="9" t="e">
        <f>'Survivalexp vitmix RAW Feb 2018'!P67</f>
        <v>#DIV/0!</v>
      </c>
      <c r="P21" s="9" t="e">
        <f>'Survivalexp vitmix RAW Feb 2018'!W67</f>
        <v>#DIV/0!</v>
      </c>
      <c r="Q21" s="9">
        <f>'Survivalexp vitmix RAW Feb 2018'!AD67</f>
        <v>50.199999999999996</v>
      </c>
      <c r="R21" s="9">
        <f>'Survivalexp vitmix RAW Feb 2018'!AK67</f>
        <v>3.8666666666666671</v>
      </c>
      <c r="S21" s="9">
        <f>'Survivalexp vitmix RAW Feb 2018'!AR67</f>
        <v>0.33333333333333331</v>
      </c>
      <c r="T21" s="9">
        <f>'Survivalexp vitmix RAW Feb 2018'!AY67</f>
        <v>0.13333333333333333</v>
      </c>
      <c r="U21" s="9">
        <f>'Survivalexp vitmix RAW Feb 2018'!BF67</f>
        <v>0</v>
      </c>
      <c r="X21" s="9" t="e">
        <f>'Survivalexp vitmix RAW Feb 2018'!I106</f>
        <v>#DIV/0!</v>
      </c>
      <c r="Y21" s="9">
        <f>'Survivalexp vitmix RAW Feb 2018'!P106</f>
        <v>103.51618666666667</v>
      </c>
      <c r="Z21" s="9">
        <f>'Survivalexp vitmix RAW Feb 2018'!W106</f>
        <v>12.606186666666668</v>
      </c>
      <c r="AA21" s="9">
        <f>'Survivalexp vitmix RAW Feb 2018'!AD106</f>
        <v>0.96970666666666672</v>
      </c>
      <c r="AB21" s="9">
        <f>'Survivalexp vitmix RAW Feb 2018'!AK106</f>
        <v>0</v>
      </c>
      <c r="AC21" s="9">
        <f>'Survivalexp vitmix RAW Feb 2018'!AR106</f>
        <v>0</v>
      </c>
      <c r="AD21" s="9">
        <f>'Survivalexp vitmix RAW Feb 2018'!AY106</f>
        <v>0</v>
      </c>
      <c r="AE21" s="9">
        <f>'Survivalexp vitmix RAW Feb 2018'!BF106</f>
        <v>0</v>
      </c>
      <c r="AH21" s="9" t="e">
        <f>'Survivalexp vitmix RAW Feb 2018'!I145</f>
        <v>#DIV/0!</v>
      </c>
      <c r="AI21" s="9">
        <f>'Survivalexp vitmix RAW Feb 2018'!P145</f>
        <v>44.6</v>
      </c>
      <c r="AJ21" s="9">
        <f>'Survivalexp vitmix RAW Feb 2018'!W145</f>
        <v>5.9333333333333336</v>
      </c>
      <c r="AK21" s="9">
        <f>'Survivalexp vitmix RAW Feb 2018'!AD145</f>
        <v>0.40000000000000008</v>
      </c>
      <c r="AL21" s="9">
        <f>'Survivalexp vitmix RAW Feb 2018'!AK145</f>
        <v>6.6666666666666666E-2</v>
      </c>
      <c r="AM21" s="9">
        <f>'Survivalexp vitmix RAW Feb 2018'!AR145</f>
        <v>0</v>
      </c>
      <c r="AN21" s="9">
        <f>'Survivalexp vitmix RAW Feb 2018'!AY145</f>
        <v>0</v>
      </c>
      <c r="AO21" s="9">
        <f>'Survivalexp vitmix RAW Feb 2018'!BF145</f>
        <v>0</v>
      </c>
      <c r="AR21" s="9" t="e">
        <f>'Survivalexp vitmix RAW Feb 2018'!I184</f>
        <v>#DIV/0!</v>
      </c>
      <c r="AS21" s="9">
        <f>'Survivalexp vitmix RAW Feb 2018'!P184</f>
        <v>44.800000000000004</v>
      </c>
      <c r="AT21" s="9">
        <f>'Survivalexp vitmix RAW Feb 2018'!W184</f>
        <v>5.8</v>
      </c>
      <c r="AU21" s="9">
        <f>'Survivalexp vitmix RAW Feb 2018'!AD184</f>
        <v>0.26666666666666666</v>
      </c>
      <c r="AV21" s="9">
        <f>'Survivalexp vitmix RAW Feb 2018'!AK184</f>
        <v>0</v>
      </c>
      <c r="AW21" s="9">
        <f>'Survivalexp vitmix RAW Feb 2018'!AR184</f>
        <v>0</v>
      </c>
      <c r="AX21" s="9">
        <f>'Survivalexp vitmix RAW Feb 2018'!AY184</f>
        <v>0</v>
      </c>
      <c r="AY21" s="9">
        <f>'Survivalexp vitmix RAW Feb 2018'!BF184</f>
        <v>0</v>
      </c>
      <c r="AZ21" s="8"/>
      <c r="BA21" s="8"/>
      <c r="BB21" s="9" t="e">
        <f>'Survivalexp vitmix RAW Feb 2018'!I223</f>
        <v>#DIV/0!</v>
      </c>
      <c r="BC21" s="9" t="e">
        <f>'Survivalexp vitmix RAW Feb 2018'!P223</f>
        <v>#DIV/0!</v>
      </c>
      <c r="BD21" s="9" t="e">
        <f>'Survivalexp vitmix RAW Feb 2018'!W223</f>
        <v>#DIV/0!</v>
      </c>
      <c r="BE21" s="9" t="e">
        <f>'Survivalexp vitmix RAW Feb 2018'!AD223</f>
        <v>#DIV/0!</v>
      </c>
      <c r="BF21" s="9" t="e">
        <f>'Survivalexp vitmix RAW Feb 2018'!AK223</f>
        <v>#DIV/0!</v>
      </c>
      <c r="BG21" s="9">
        <f>'Survivalexp vitmix RAW Feb 2018'!AR223</f>
        <v>0</v>
      </c>
      <c r="BH21" s="9">
        <f>'Survivalexp vitmix RAW Feb 2018'!AY223</f>
        <v>0</v>
      </c>
      <c r="BI21" s="9">
        <f>'Survivalexp vitmix RAW Feb 2018'!BF223</f>
        <v>0</v>
      </c>
      <c r="BJ21" s="8"/>
      <c r="BK21" s="8"/>
    </row>
    <row r="22" spans="2:63" x14ac:dyDescent="0.35">
      <c r="C22" s="8" t="s">
        <v>17</v>
      </c>
      <c r="D22" s="9" t="e">
        <f>'Survivalexp vitmix RAW Feb 2018'!I29</f>
        <v>#DIV/0!</v>
      </c>
      <c r="E22" s="9" t="e">
        <f>'Survivalexp vitmix RAW Feb 2018'!P29</f>
        <v>#DIV/0!</v>
      </c>
      <c r="F22" s="9" t="e">
        <f>'Survivalexp vitmix RAW Feb 2018'!W29</f>
        <v>#DIV/0!</v>
      </c>
      <c r="G22" s="9" t="e">
        <f>'Survivalexp vitmix RAW Feb 2018'!AD29</f>
        <v>#DIV/0!</v>
      </c>
      <c r="H22" s="9" t="e">
        <f>'Survivalexp vitmix RAW Feb 2018'!AK29</f>
        <v>#DIV/0!</v>
      </c>
      <c r="I22" s="9">
        <f>'Survivalexp vitmix RAW Feb 2018'!AR29</f>
        <v>14.397582061947821</v>
      </c>
      <c r="J22" s="9">
        <f>'Survivalexp vitmix RAW Feb 2018'!AY29</f>
        <v>4.9370209059575201</v>
      </c>
      <c r="K22" s="9">
        <f>'Survivalexp vitmix RAW Feb 2018'!BF29</f>
        <v>1.3416407864998738</v>
      </c>
      <c r="N22" s="9" t="e">
        <f>'Survivalexp vitmix RAW Feb 2018'!I68</f>
        <v>#DIV/0!</v>
      </c>
      <c r="O22" s="9" t="e">
        <f>'Survivalexp vitmix RAW Feb 2018'!P68</f>
        <v>#DIV/0!</v>
      </c>
      <c r="P22" s="9" t="e">
        <f>'Survivalexp vitmix RAW Feb 2018'!W68</f>
        <v>#DIV/0!</v>
      </c>
      <c r="Q22" s="9">
        <f>'Survivalexp vitmix RAW Feb 2018'!AD68</f>
        <v>16.298194353577568</v>
      </c>
      <c r="R22" s="9">
        <f>'Survivalexp vitmix RAW Feb 2018'!AK68</f>
        <v>5.0853745612783365</v>
      </c>
      <c r="S22" s="9">
        <f>'Survivalexp vitmix RAW Feb 2018'!AR68</f>
        <v>1.54265871051029</v>
      </c>
      <c r="T22" s="9">
        <f>'Survivalexp vitmix RAW Feb 2018'!AY68</f>
        <v>0.89442719099991586</v>
      </c>
      <c r="U22" s="9">
        <f>'Survivalexp vitmix RAW Feb 2018'!BF68</f>
        <v>0</v>
      </c>
      <c r="X22" s="9" t="e">
        <f>'Survivalexp vitmix RAW Feb 2018'!I107</f>
        <v>#DIV/0!</v>
      </c>
      <c r="Y22" s="9">
        <f>'Survivalexp vitmix RAW Feb 2018'!P107</f>
        <v>31.784885924185463</v>
      </c>
      <c r="Z22" s="9">
        <f>'Survivalexp vitmix RAW Feb 2018'!W107</f>
        <v>9.7826756780598227</v>
      </c>
      <c r="AA22" s="9">
        <f>'Survivalexp vitmix RAW Feb 2018'!AD107</f>
        <v>3.5129535683560418</v>
      </c>
      <c r="AB22" s="9">
        <f>'Survivalexp vitmix RAW Feb 2018'!AK107</f>
        <v>0</v>
      </c>
      <c r="AC22" s="9">
        <f>'Survivalexp vitmix RAW Feb 2018'!AR107</f>
        <v>0</v>
      </c>
      <c r="AD22" s="9">
        <f>'Survivalexp vitmix RAW Feb 2018'!AY107</f>
        <v>0</v>
      </c>
      <c r="AE22" s="9">
        <f>'Survivalexp vitmix RAW Feb 2018'!BF107</f>
        <v>0</v>
      </c>
      <c r="AH22" s="9" t="e">
        <f>'Survivalexp vitmix RAW Feb 2018'!I146</f>
        <v>#DIV/0!</v>
      </c>
      <c r="AI22" s="9">
        <f>'Survivalexp vitmix RAW Feb 2018'!P146</f>
        <v>17.601220427293867</v>
      </c>
      <c r="AJ22" s="9">
        <f>'Survivalexp vitmix RAW Feb 2018'!W146</f>
        <v>6.4661951434055167</v>
      </c>
      <c r="AK22" s="9">
        <f>'Survivalexp vitmix RAW Feb 2018'!AD146</f>
        <v>1.9898723060102481</v>
      </c>
      <c r="AL22" s="9">
        <f>'Survivalexp vitmix RAW Feb 2018'!AK146</f>
        <v>0.44721359549995793</v>
      </c>
      <c r="AM22" s="9">
        <f>'Survivalexp vitmix RAW Feb 2018'!AR146</f>
        <v>0</v>
      </c>
      <c r="AN22" s="9">
        <f>'Survivalexp vitmix RAW Feb 2018'!AY146</f>
        <v>0</v>
      </c>
      <c r="AO22" s="9">
        <f>'Survivalexp vitmix RAW Feb 2018'!BF146</f>
        <v>0</v>
      </c>
      <c r="AR22" s="9" t="e">
        <f>'Survivalexp vitmix RAW Feb 2018'!I185</f>
        <v>#DIV/0!</v>
      </c>
      <c r="AS22" s="9">
        <f>'Survivalexp vitmix RAW Feb 2018'!P185</f>
        <v>22.170315988445935</v>
      </c>
      <c r="AT22" s="9">
        <f>'Survivalexp vitmix RAW Feb 2018'!W185</f>
        <v>5.9491116277295326</v>
      </c>
      <c r="AU22" s="9">
        <f>'Survivalexp vitmix RAW Feb 2018'!AD185</f>
        <v>1.0954451150103321</v>
      </c>
      <c r="AV22" s="9">
        <f>'Survivalexp vitmix RAW Feb 2018'!AK185</f>
        <v>0</v>
      </c>
      <c r="AW22" s="9">
        <f>'Survivalexp vitmix RAW Feb 2018'!AR185</f>
        <v>0</v>
      </c>
      <c r="AX22" s="9">
        <f>'Survivalexp vitmix RAW Feb 2018'!AY185</f>
        <v>0</v>
      </c>
      <c r="AY22" s="9">
        <f>'Survivalexp vitmix RAW Feb 2018'!BF185</f>
        <v>0</v>
      </c>
      <c r="AZ22" s="8"/>
      <c r="BA22" s="8"/>
      <c r="BB22" s="9" t="e">
        <f>'Survivalexp vitmix RAW Feb 2018'!I224</f>
        <v>#DIV/0!</v>
      </c>
      <c r="BC22" s="9" t="e">
        <f>'Survivalexp vitmix RAW Feb 2018'!P224</f>
        <v>#DIV/0!</v>
      </c>
      <c r="BD22" s="9" t="e">
        <f>'Survivalexp vitmix RAW Feb 2018'!W224</f>
        <v>#DIV/0!</v>
      </c>
      <c r="BE22" s="9" t="e">
        <f>'Survivalexp vitmix RAW Feb 2018'!AD224</f>
        <v>#DIV/0!</v>
      </c>
      <c r="BF22" s="9" t="e">
        <f>'Survivalexp vitmix RAW Feb 2018'!AK224</f>
        <v>#DIV/0!</v>
      </c>
      <c r="BG22" s="9">
        <f>'Survivalexp vitmix RAW Feb 2018'!AR224</f>
        <v>0</v>
      </c>
      <c r="BH22" s="9">
        <f>'Survivalexp vitmix RAW Feb 2018'!AY224</f>
        <v>0</v>
      </c>
      <c r="BI22" s="9">
        <f>'Survivalexp vitmix RAW Feb 2018'!BF224</f>
        <v>0</v>
      </c>
      <c r="BJ22" s="8"/>
      <c r="BK22" s="8"/>
    </row>
    <row r="23" spans="2:63" x14ac:dyDescent="0.35">
      <c r="B23" t="s">
        <v>19</v>
      </c>
      <c r="D23" s="19" t="e">
        <f>D21/$D$8</f>
        <v>#DIV/0!</v>
      </c>
      <c r="E23" s="19" t="e">
        <f>E21/$E$8</f>
        <v>#DIV/0!</v>
      </c>
      <c r="F23" s="19" t="e">
        <f>F21/$F$8</f>
        <v>#DIV/0!</v>
      </c>
      <c r="G23" s="19" t="e">
        <f>G21/$G$8</f>
        <v>#DIV/0!</v>
      </c>
      <c r="H23" s="19" t="e">
        <f>H21/$H$8</f>
        <v>#DIV/0!</v>
      </c>
      <c r="I23" s="19">
        <f>I21/$I$8</f>
        <v>4446666.666666666</v>
      </c>
      <c r="J23" s="19">
        <f>J21/$J$8</f>
        <v>4666666.666666667</v>
      </c>
      <c r="K23" s="19">
        <f>K21/$K$8</f>
        <v>2666666.666666667</v>
      </c>
      <c r="L23" s="15">
        <f>I23</f>
        <v>4446666.666666666</v>
      </c>
      <c r="M23" s="17">
        <f>I24</f>
        <v>1439758.2061947819</v>
      </c>
      <c r="N23" s="19" t="e">
        <f>N21/$D$8</f>
        <v>#DIV/0!</v>
      </c>
      <c r="O23" s="19" t="e">
        <f>O21/$E$8</f>
        <v>#DIV/0!</v>
      </c>
      <c r="P23" s="19" t="e">
        <f>P21/$F$8</f>
        <v>#DIV/0!</v>
      </c>
      <c r="Q23" s="19">
        <f>Q21/$G$8</f>
        <v>50199.999999999993</v>
      </c>
      <c r="R23" s="19">
        <f>R21/$H$8</f>
        <v>38666.666666666672</v>
      </c>
      <c r="S23" s="19">
        <f>S21/$I$8</f>
        <v>33333.333333333328</v>
      </c>
      <c r="T23" s="19">
        <f>T21/$J$8</f>
        <v>133333.33333333334</v>
      </c>
      <c r="U23" s="19">
        <f>U21/$K$8</f>
        <v>0</v>
      </c>
      <c r="V23" s="15">
        <f>Q23</f>
        <v>50199.999999999993</v>
      </c>
      <c r="W23" s="17">
        <f>Q24</f>
        <v>16298.194353577568</v>
      </c>
      <c r="X23" s="19" t="e">
        <f>X21/$D$8</f>
        <v>#DIV/0!</v>
      </c>
      <c r="Y23" s="19">
        <f>Y21/$E$8</f>
        <v>1035.1618666666666</v>
      </c>
      <c r="Z23" s="19">
        <f>Z21/$F$8</f>
        <v>1260.6186666666667</v>
      </c>
      <c r="AA23" s="19">
        <f>AA21/$G$8</f>
        <v>969.70666666666671</v>
      </c>
      <c r="AB23" s="19">
        <f>AB21/$H$8</f>
        <v>0</v>
      </c>
      <c r="AC23" s="19">
        <f>AC21/$I$8</f>
        <v>0</v>
      </c>
      <c r="AD23" s="19">
        <f>AD21/$J$8</f>
        <v>0</v>
      </c>
      <c r="AE23" s="19">
        <f>AE21/$K$8</f>
        <v>0</v>
      </c>
      <c r="AF23" s="15">
        <f>Y23</f>
        <v>1035.1618666666666</v>
      </c>
      <c r="AG23" s="17">
        <f>Y24</f>
        <v>317.8488592418546</v>
      </c>
      <c r="AH23" s="19" t="e">
        <f>AH21/$D$8</f>
        <v>#DIV/0!</v>
      </c>
      <c r="AI23" s="19">
        <f>AI21/$E$8</f>
        <v>446</v>
      </c>
      <c r="AJ23" s="19">
        <f>AJ21/$F$8</f>
        <v>593.33333333333337</v>
      </c>
      <c r="AK23" s="19">
        <f>AK21/$G$8</f>
        <v>400.00000000000006</v>
      </c>
      <c r="AL23" s="19">
        <f>AL21/$H$8</f>
        <v>666.66666666666663</v>
      </c>
      <c r="AM23" s="19">
        <f>AM21/$I$8</f>
        <v>0</v>
      </c>
      <c r="AN23" s="19">
        <f>AN21/$J$8</f>
        <v>0</v>
      </c>
      <c r="AO23" s="19">
        <f>AO21/$K$8</f>
        <v>0</v>
      </c>
      <c r="AP23" s="15">
        <f>AI23</f>
        <v>446</v>
      </c>
      <c r="AQ23" s="17">
        <f>AI24</f>
        <v>176.01220427293867</v>
      </c>
      <c r="AR23" s="21" t="e">
        <f>AR21/$D$8</f>
        <v>#DIV/0!</v>
      </c>
      <c r="AS23" s="19">
        <f>AS21/$E$8</f>
        <v>448</v>
      </c>
      <c r="AT23" s="19">
        <f>AT21/$F$8</f>
        <v>580</v>
      </c>
      <c r="AU23" s="19">
        <f>AU21/$G$8</f>
        <v>266.66666666666669</v>
      </c>
      <c r="AV23" s="19">
        <f>AV21/$H$8</f>
        <v>0</v>
      </c>
      <c r="AW23" s="19">
        <f>AW21/$I$8</f>
        <v>0</v>
      </c>
      <c r="AX23" s="19">
        <f>AX21/$J$8</f>
        <v>0</v>
      </c>
      <c r="AY23" s="19">
        <f>AY21/$K$8</f>
        <v>0</v>
      </c>
      <c r="AZ23" s="15">
        <f>AS23</f>
        <v>448</v>
      </c>
      <c r="BA23" s="17">
        <f>AS24</f>
        <v>221.70315988445935</v>
      </c>
      <c r="BB23" s="19" t="e">
        <f>BB21/$D$8</f>
        <v>#DIV/0!</v>
      </c>
      <c r="BC23" s="19" t="e">
        <f>BC21/$E$8</f>
        <v>#DIV/0!</v>
      </c>
      <c r="BD23" s="19" t="e">
        <f>BD21/$F$8</f>
        <v>#DIV/0!</v>
      </c>
      <c r="BE23" s="19" t="e">
        <f>BE21/$G$8</f>
        <v>#DIV/0!</v>
      </c>
      <c r="BF23" s="19" t="e">
        <f>BF21/$H$8</f>
        <v>#DIV/0!</v>
      </c>
      <c r="BG23" s="19">
        <f>BG21/$I$8</f>
        <v>0</v>
      </c>
      <c r="BH23" s="19">
        <f>BH21/$J$8</f>
        <v>0</v>
      </c>
      <c r="BI23" s="19">
        <f>BI21/$K$8</f>
        <v>0</v>
      </c>
      <c r="BJ23" s="15" t="e">
        <f>BE23</f>
        <v>#DIV/0!</v>
      </c>
      <c r="BK23" s="17" t="e">
        <f>BE24</f>
        <v>#DIV/0!</v>
      </c>
    </row>
    <row r="24" spans="2:63" x14ac:dyDescent="0.35">
      <c r="C24" s="8" t="s">
        <v>17</v>
      </c>
      <c r="D24" s="19" t="e">
        <f>D22/$D$8</f>
        <v>#DIV/0!</v>
      </c>
      <c r="E24" s="19" t="e">
        <f>E22/$E$8</f>
        <v>#DIV/0!</v>
      </c>
      <c r="F24" s="19" t="e">
        <f>F22/$F$8</f>
        <v>#DIV/0!</v>
      </c>
      <c r="G24" s="19" t="e">
        <f>G22/$G$8</f>
        <v>#DIV/0!</v>
      </c>
      <c r="H24" s="19" t="e">
        <f>H22/$H$8</f>
        <v>#DIV/0!</v>
      </c>
      <c r="I24" s="19">
        <f>I22/$I$8</f>
        <v>1439758.2061947819</v>
      </c>
      <c r="J24" s="19">
        <f>J22/$J$8</f>
        <v>4937020.90595752</v>
      </c>
      <c r="K24" s="19">
        <f>K22/$K$8</f>
        <v>13416407.864998739</v>
      </c>
      <c r="N24" s="19" t="e">
        <f>N22/$D$8</f>
        <v>#DIV/0!</v>
      </c>
      <c r="O24" s="19" t="e">
        <f>O22/$E$8</f>
        <v>#DIV/0!</v>
      </c>
      <c r="P24" s="19" t="e">
        <f>P22/$F$8</f>
        <v>#DIV/0!</v>
      </c>
      <c r="Q24" s="19">
        <f>Q22/$G$8</f>
        <v>16298.194353577568</v>
      </c>
      <c r="R24" s="19">
        <f>R22/$H$8</f>
        <v>50853.745612783365</v>
      </c>
      <c r="S24" s="19">
        <f>S22/$I$8</f>
        <v>154265.87105102898</v>
      </c>
      <c r="T24" s="19">
        <f>T22/$J$8</f>
        <v>894427.19099991594</v>
      </c>
      <c r="U24" s="19">
        <f>U22/$K$8</f>
        <v>0</v>
      </c>
      <c r="X24" s="19" t="e">
        <f>X22/$D$8</f>
        <v>#DIV/0!</v>
      </c>
      <c r="Y24" s="19">
        <f>Y22/$E$8</f>
        <v>317.8488592418546</v>
      </c>
      <c r="Z24" s="19">
        <f>Z22/$F$8</f>
        <v>978.26756780598225</v>
      </c>
      <c r="AA24" s="19">
        <f>AA22/$G$8</f>
        <v>3512.9535683560416</v>
      </c>
      <c r="AB24" s="19">
        <f>AB22/$H$8</f>
        <v>0</v>
      </c>
      <c r="AC24" s="19">
        <f>AC22/$I$8</f>
        <v>0</v>
      </c>
      <c r="AD24" s="19">
        <f>AD22/$J$8</f>
        <v>0</v>
      </c>
      <c r="AE24" s="19">
        <f>AE22/$K$8</f>
        <v>0</v>
      </c>
      <c r="AH24" s="19" t="e">
        <f>AH22/$D$8</f>
        <v>#DIV/0!</v>
      </c>
      <c r="AI24" s="19">
        <f>AI22/$E$8</f>
        <v>176.01220427293867</v>
      </c>
      <c r="AJ24" s="19">
        <f>AJ22/$F$8</f>
        <v>646.61951434055163</v>
      </c>
      <c r="AK24" s="19">
        <f>AK22/$G$8</f>
        <v>1989.8723060102482</v>
      </c>
      <c r="AL24" s="19">
        <f>AL22/$H$8</f>
        <v>4472.1359549995786</v>
      </c>
      <c r="AM24" s="19">
        <f>AM22/$I$8</f>
        <v>0</v>
      </c>
      <c r="AN24" s="19">
        <f>AN22/$J$8</f>
        <v>0</v>
      </c>
      <c r="AO24" s="19">
        <f>AO22/$K$8</f>
        <v>0</v>
      </c>
      <c r="AR24" s="19" t="e">
        <f>AR22/$D$8</f>
        <v>#DIV/0!</v>
      </c>
      <c r="AS24" s="19">
        <f>AS22/$E$8</f>
        <v>221.70315988445935</v>
      </c>
      <c r="AT24" s="19">
        <f>AT22/$F$8</f>
        <v>594.91116277295328</v>
      </c>
      <c r="AU24" s="19">
        <f>AU22/$G$8</f>
        <v>1095.4451150103321</v>
      </c>
      <c r="AV24" s="19">
        <f>AV22/$H$8</f>
        <v>0</v>
      </c>
      <c r="AW24" s="19">
        <f>AW22/$I$8</f>
        <v>0</v>
      </c>
      <c r="AX24" s="19">
        <f>AX22/$J$8</f>
        <v>0</v>
      </c>
      <c r="AY24" s="19">
        <f>AY22/$K$8</f>
        <v>0</v>
      </c>
      <c r="AZ24" s="8"/>
      <c r="BA24" s="8"/>
      <c r="BB24" s="19" t="e">
        <f>BB22/$D$8</f>
        <v>#DIV/0!</v>
      </c>
      <c r="BC24" s="19" t="e">
        <f>BC22/$E$8</f>
        <v>#DIV/0!</v>
      </c>
      <c r="BD24" s="19" t="e">
        <f>BD22/$F$8</f>
        <v>#DIV/0!</v>
      </c>
      <c r="BE24" s="19" t="e">
        <f>BE22/$G$8</f>
        <v>#DIV/0!</v>
      </c>
      <c r="BF24" s="19" t="e">
        <f>BF22/$H$8</f>
        <v>#DIV/0!</v>
      </c>
      <c r="BG24" s="19">
        <f>BG22/$I$8</f>
        <v>0</v>
      </c>
      <c r="BH24" s="19">
        <f>BH22/$J$8</f>
        <v>0</v>
      </c>
      <c r="BI24" s="19">
        <f>BI22/$K$8</f>
        <v>0</v>
      </c>
      <c r="BJ24" s="8"/>
      <c r="BK24" s="8"/>
    </row>
    <row r="25" spans="2:63" x14ac:dyDescent="0.35">
      <c r="C25" t="s">
        <v>60</v>
      </c>
      <c r="D25" s="9" t="e">
        <f>'Survivalexp vitmix RAW Feb 2018'!I33</f>
        <v>#DIV/0!</v>
      </c>
      <c r="E25" s="9" t="e">
        <f>'Survivalexp vitmix RAW Feb 2018'!P33</f>
        <v>#DIV/0!</v>
      </c>
      <c r="F25" s="9" t="e">
        <f>'Survivalexp vitmix RAW Feb 2018'!W33</f>
        <v>#DIV/0!</v>
      </c>
      <c r="G25" s="9" t="e">
        <f>'Survivalexp vitmix RAW Feb 2018'!AD33</f>
        <v>#DIV/0!</v>
      </c>
      <c r="H25" s="9" t="e">
        <f>'Survivalexp vitmix RAW Feb 2018'!AK33</f>
        <v>#DIV/0!</v>
      </c>
      <c r="I25" s="9">
        <f>'Survivalexp vitmix RAW Feb 2018'!AR33</f>
        <v>46.4</v>
      </c>
      <c r="J25" s="9">
        <f>'Survivalexp vitmix RAW Feb 2018'!AY33</f>
        <v>5.6000000000000005</v>
      </c>
      <c r="K25" s="9">
        <f>'Survivalexp vitmix RAW Feb 2018'!BF33</f>
        <v>0.40000000000000008</v>
      </c>
      <c r="N25" s="9" t="e">
        <f>'Survivalexp vitmix RAW Feb 2018'!I72</f>
        <v>#DIV/0!</v>
      </c>
      <c r="O25" s="9" t="e">
        <f>'Survivalexp vitmix RAW Feb 2018'!P72</f>
        <v>#DIV/0!</v>
      </c>
      <c r="P25" s="9" t="e">
        <f>'Survivalexp vitmix RAW Feb 2018'!W72</f>
        <v>#DIV/0!</v>
      </c>
      <c r="Q25" s="9">
        <f>'Survivalexp vitmix RAW Feb 2018'!AD72</f>
        <v>40.06666666666667</v>
      </c>
      <c r="R25" s="9">
        <f>'Survivalexp vitmix RAW Feb 2018'!AK72</f>
        <v>4.333333333333333</v>
      </c>
      <c r="S25" s="9">
        <f>'Survivalexp vitmix RAW Feb 2018'!AR72</f>
        <v>0.66666666666666663</v>
      </c>
      <c r="T25" s="9">
        <f>'Survivalexp vitmix RAW Feb 2018'!AY72</f>
        <v>0</v>
      </c>
      <c r="U25" s="9">
        <f>'Survivalexp vitmix RAW Feb 2018'!BF72</f>
        <v>0</v>
      </c>
      <c r="X25" s="9" t="e">
        <f>'Survivalexp vitmix RAW Feb 2018'!I111</f>
        <v>#DIV/0!</v>
      </c>
      <c r="Y25" s="9">
        <f>'Survivalexp vitmix RAW Feb 2018'!P111</f>
        <v>65.333986666666661</v>
      </c>
      <c r="Z25" s="9">
        <f>'Survivalexp vitmix RAW Feb 2018'!W111</f>
        <v>5.4546000000000001</v>
      </c>
      <c r="AA25" s="9">
        <f>'Survivalexp vitmix RAW Feb 2018'!AD111</f>
        <v>0.96970666666666672</v>
      </c>
      <c r="AB25" s="9">
        <f>'Survivalexp vitmix RAW Feb 2018'!AK111</f>
        <v>0</v>
      </c>
      <c r="AC25" s="9">
        <f>'Survivalexp vitmix RAW Feb 2018'!AR111</f>
        <v>0</v>
      </c>
      <c r="AD25" s="9">
        <f>'Survivalexp vitmix RAW Feb 2018'!AY111</f>
        <v>0</v>
      </c>
      <c r="AE25" s="9">
        <f>'Survivalexp vitmix RAW Feb 2018'!BF111</f>
        <v>0</v>
      </c>
      <c r="AH25" s="9" t="e">
        <f>'Survivalexp vitmix RAW Feb 2018'!I150</f>
        <v>#DIV/0!</v>
      </c>
      <c r="AI25" s="9">
        <f>'Survivalexp vitmix RAW Feb 2018'!P150</f>
        <v>33.866666666666667</v>
      </c>
      <c r="AJ25" s="9">
        <f>'Survivalexp vitmix RAW Feb 2018'!W150</f>
        <v>4.666666666666667</v>
      </c>
      <c r="AK25" s="9">
        <f>'Survivalexp vitmix RAW Feb 2018'!AD150</f>
        <v>0.46666666666666673</v>
      </c>
      <c r="AL25" s="9">
        <f>'Survivalexp vitmix RAW Feb 2018'!AK150</f>
        <v>6.6666666666666666E-2</v>
      </c>
      <c r="AM25" s="9">
        <f>'Survivalexp vitmix RAW Feb 2018'!AR150</f>
        <v>0</v>
      </c>
      <c r="AN25" s="9">
        <f>'Survivalexp vitmix RAW Feb 2018'!AY150</f>
        <v>0</v>
      </c>
      <c r="AO25" s="9">
        <f>'Survivalexp vitmix RAW Feb 2018'!BF150</f>
        <v>0</v>
      </c>
      <c r="AR25" s="9" t="e">
        <f>'Survivalexp vitmix RAW Feb 2018'!I189</f>
        <v>#DIV/0!</v>
      </c>
      <c r="AS25" s="9">
        <f>'Survivalexp vitmix RAW Feb 2018'!P189</f>
        <v>28.066666666666666</v>
      </c>
      <c r="AT25" s="9">
        <f>'Survivalexp vitmix RAW Feb 2018'!W189</f>
        <v>3.6</v>
      </c>
      <c r="AU25" s="9">
        <f>'Survivalexp vitmix RAW Feb 2018'!AD189</f>
        <v>0.40000000000000008</v>
      </c>
      <c r="AV25" s="9">
        <f>'Survivalexp vitmix RAW Feb 2018'!AK189</f>
        <v>0</v>
      </c>
      <c r="AW25" s="9">
        <f>'Survivalexp vitmix RAW Feb 2018'!AR189</f>
        <v>0</v>
      </c>
      <c r="AX25" s="9">
        <f>'Survivalexp vitmix RAW Feb 2018'!AY189</f>
        <v>0</v>
      </c>
      <c r="AY25" s="9">
        <f>'Survivalexp vitmix RAW Feb 2018'!BF189</f>
        <v>0</v>
      </c>
      <c r="AZ25" s="8"/>
      <c r="BA25" s="8"/>
      <c r="BB25" s="9" t="e">
        <f>'Survivalexp vitmix RAW Feb 2018'!I228</f>
        <v>#DIV/0!</v>
      </c>
      <c r="BC25" s="9" t="e">
        <f>'Survivalexp vitmix RAW Feb 2018'!P228</f>
        <v>#DIV/0!</v>
      </c>
      <c r="BD25" s="9" t="e">
        <f>'Survivalexp vitmix RAW Feb 2018'!W228</f>
        <v>#DIV/0!</v>
      </c>
      <c r="BE25" s="9" t="e">
        <f>'Survivalexp vitmix RAW Feb 2018'!AD228</f>
        <v>#DIV/0!</v>
      </c>
      <c r="BF25" s="9" t="e">
        <f>'Survivalexp vitmix RAW Feb 2018'!AK228</f>
        <v>#DIV/0!</v>
      </c>
      <c r="BG25" s="9">
        <f>'Survivalexp vitmix RAW Feb 2018'!AR228</f>
        <v>0</v>
      </c>
      <c r="BH25" s="9">
        <f>'Survivalexp vitmix RAW Feb 2018'!AY228</f>
        <v>0</v>
      </c>
      <c r="BI25" s="9">
        <f>'Survivalexp vitmix RAW Feb 2018'!BF228</f>
        <v>0</v>
      </c>
      <c r="BJ25" s="8"/>
      <c r="BK25" s="8"/>
    </row>
    <row r="26" spans="2:63" x14ac:dyDescent="0.35">
      <c r="C26" s="8" t="s">
        <v>17</v>
      </c>
      <c r="D26" s="9" t="e">
        <f>'Survivalexp vitmix RAW Feb 2018'!I34</f>
        <v>#DIV/0!</v>
      </c>
      <c r="E26" s="9" t="e">
        <f>'Survivalexp vitmix RAW Feb 2018'!P34</f>
        <v>#DIV/0!</v>
      </c>
      <c r="F26" s="9" t="e">
        <f>'Survivalexp vitmix RAW Feb 2018'!W34</f>
        <v>#DIV/0!</v>
      </c>
      <c r="G26" s="9" t="e">
        <f>'Survivalexp vitmix RAW Feb 2018'!AD34</f>
        <v>#DIV/0!</v>
      </c>
      <c r="H26" s="9" t="e">
        <f>'Survivalexp vitmix RAW Feb 2018'!AK34</f>
        <v>#DIV/0!</v>
      </c>
      <c r="I26" s="9">
        <f>'Survivalexp vitmix RAW Feb 2018'!AR34</f>
        <v>16.376954866343883</v>
      </c>
      <c r="J26" s="9">
        <f>'Survivalexp vitmix RAW Feb 2018'!AY34</f>
        <v>7.3023760725740257</v>
      </c>
      <c r="K26" s="9">
        <f>'Survivalexp vitmix RAW Feb 2018'!BF34</f>
        <v>1.3843825840392416</v>
      </c>
      <c r="N26" s="9" t="e">
        <f>'Survivalexp vitmix RAW Feb 2018'!I73</f>
        <v>#DIV/0!</v>
      </c>
      <c r="O26" s="9" t="e">
        <f>'Survivalexp vitmix RAW Feb 2018'!P73</f>
        <v>#DIV/0!</v>
      </c>
      <c r="P26" s="9" t="e">
        <f>'Survivalexp vitmix RAW Feb 2018'!W73</f>
        <v>#DIV/0!</v>
      </c>
      <c r="Q26" s="9">
        <f>'Survivalexp vitmix RAW Feb 2018'!AD73</f>
        <v>9.3105851363825458</v>
      </c>
      <c r="R26" s="9">
        <f>'Survivalexp vitmix RAW Feb 2018'!AK73</f>
        <v>4.308703275782424</v>
      </c>
      <c r="S26" s="9">
        <f>'Survivalexp vitmix RAW Feb 2018'!AR73</f>
        <v>2.6454812675404034</v>
      </c>
      <c r="T26" s="9">
        <f>'Survivalexp vitmix RAW Feb 2018'!AY73</f>
        <v>0</v>
      </c>
      <c r="U26" s="9">
        <f>'Survivalexp vitmix RAW Feb 2018'!BF73</f>
        <v>0</v>
      </c>
      <c r="X26" s="9" t="e">
        <f>'Survivalexp vitmix RAW Feb 2018'!I112</f>
        <v>#DIV/0!</v>
      </c>
      <c r="Y26" s="9">
        <f>'Survivalexp vitmix RAW Feb 2018'!P112</f>
        <v>30.051838018381865</v>
      </c>
      <c r="Z26" s="9">
        <f>'Survivalexp vitmix RAW Feb 2018'!W112</f>
        <v>8.3625983221215794</v>
      </c>
      <c r="AA26" s="9">
        <f>'Survivalexp vitmix RAW Feb 2018'!AD112</f>
        <v>4.0358240385581041</v>
      </c>
      <c r="AB26" s="9">
        <f>'Survivalexp vitmix RAW Feb 2018'!AK112</f>
        <v>0</v>
      </c>
      <c r="AC26" s="9">
        <f>'Survivalexp vitmix RAW Feb 2018'!AR112</f>
        <v>0</v>
      </c>
      <c r="AD26" s="9">
        <f>'Survivalexp vitmix RAW Feb 2018'!AY112</f>
        <v>0</v>
      </c>
      <c r="AE26" s="9">
        <f>'Survivalexp vitmix RAW Feb 2018'!BF112</f>
        <v>0</v>
      </c>
      <c r="AH26" s="9" t="e">
        <f>'Survivalexp vitmix RAW Feb 2018'!I151</f>
        <v>#DIV/0!</v>
      </c>
      <c r="AI26" s="9">
        <f>'Survivalexp vitmix RAW Feb 2018'!P151</f>
        <v>23.841206712926738</v>
      </c>
      <c r="AJ26" s="9">
        <f>'Survivalexp vitmix RAW Feb 2018'!W151</f>
        <v>6.5927439132660242</v>
      </c>
      <c r="AK26" s="9">
        <f>'Survivalexp vitmix RAW Feb 2018'!AD151</f>
        <v>1.8315961795391995</v>
      </c>
      <c r="AL26" s="9">
        <f>'Survivalexp vitmix RAW Feb 2018'!AK151</f>
        <v>0.44721359549995793</v>
      </c>
      <c r="AM26" s="9">
        <f>'Survivalexp vitmix RAW Feb 2018'!AR151</f>
        <v>0</v>
      </c>
      <c r="AN26" s="9">
        <f>'Survivalexp vitmix RAW Feb 2018'!AY151</f>
        <v>0</v>
      </c>
      <c r="AO26" s="9">
        <f>'Survivalexp vitmix RAW Feb 2018'!BF151</f>
        <v>0</v>
      </c>
      <c r="AR26" s="9" t="e">
        <f>'Survivalexp vitmix RAW Feb 2018'!I190</f>
        <v>#DIV/0!</v>
      </c>
      <c r="AS26" s="9">
        <f>'Survivalexp vitmix RAW Feb 2018'!P190</f>
        <v>15.171722064897288</v>
      </c>
      <c r="AT26" s="9">
        <f>'Survivalexp vitmix RAW Feb 2018'!W190</f>
        <v>3.0853174210205787</v>
      </c>
      <c r="AU26" s="9">
        <f>'Survivalexp vitmix RAW Feb 2018'!AD190</f>
        <v>1.54265871051029</v>
      </c>
      <c r="AV26" s="9">
        <f>'Survivalexp vitmix RAW Feb 2018'!AK190</f>
        <v>0</v>
      </c>
      <c r="AW26" s="9">
        <f>'Survivalexp vitmix RAW Feb 2018'!AR190</f>
        <v>0</v>
      </c>
      <c r="AX26" s="9">
        <f>'Survivalexp vitmix RAW Feb 2018'!AY190</f>
        <v>0</v>
      </c>
      <c r="AY26" s="9">
        <f>'Survivalexp vitmix RAW Feb 2018'!BF190</f>
        <v>0</v>
      </c>
      <c r="AZ26" s="8"/>
      <c r="BA26" s="8"/>
      <c r="BB26" s="9" t="e">
        <f>'Survivalexp vitmix RAW Feb 2018'!I229</f>
        <v>#DIV/0!</v>
      </c>
      <c r="BC26" s="9" t="e">
        <f>'Survivalexp vitmix RAW Feb 2018'!P229</f>
        <v>#DIV/0!</v>
      </c>
      <c r="BD26" s="9" t="e">
        <f>'Survivalexp vitmix RAW Feb 2018'!W229</f>
        <v>#DIV/0!</v>
      </c>
      <c r="BE26" s="9" t="e">
        <f>'Survivalexp vitmix RAW Feb 2018'!AD229</f>
        <v>#DIV/0!</v>
      </c>
      <c r="BF26" s="9" t="e">
        <f>'Survivalexp vitmix RAW Feb 2018'!AK229</f>
        <v>#DIV/0!</v>
      </c>
      <c r="BG26" s="9">
        <f>'Survivalexp vitmix RAW Feb 2018'!AR229</f>
        <v>0</v>
      </c>
      <c r="BH26" s="9">
        <f>'Survivalexp vitmix RAW Feb 2018'!AY229</f>
        <v>0</v>
      </c>
      <c r="BI26" s="9">
        <f>'Survivalexp vitmix RAW Feb 2018'!BF229</f>
        <v>0</v>
      </c>
      <c r="BJ26" s="8"/>
      <c r="BK26" s="8"/>
    </row>
    <row r="27" spans="2:63" x14ac:dyDescent="0.35">
      <c r="B27" t="s">
        <v>19</v>
      </c>
      <c r="D27" s="19" t="e">
        <f>D25/$D$8</f>
        <v>#DIV/0!</v>
      </c>
      <c r="E27" s="19" t="e">
        <f>E25/$E$8</f>
        <v>#DIV/0!</v>
      </c>
      <c r="F27" s="19" t="e">
        <f>F25/$F$8</f>
        <v>#DIV/0!</v>
      </c>
      <c r="G27" s="19" t="e">
        <f>G25/$G$8</f>
        <v>#DIV/0!</v>
      </c>
      <c r="H27" s="19" t="e">
        <f>H25/$H$8</f>
        <v>#DIV/0!</v>
      </c>
      <c r="I27" s="19">
        <f>I25/$I$8</f>
        <v>4639999.9999999991</v>
      </c>
      <c r="J27" s="19">
        <f>J25/$J$8</f>
        <v>5600000.0000000009</v>
      </c>
      <c r="K27" s="19">
        <f>K25/$K$8</f>
        <v>4000000.0000000009</v>
      </c>
      <c r="L27" s="15">
        <f>I27</f>
        <v>4639999.9999999991</v>
      </c>
      <c r="M27" s="17">
        <f>I28</f>
        <v>1637695.4866343881</v>
      </c>
      <c r="N27" s="19" t="e">
        <f>N25/$D$8</f>
        <v>#DIV/0!</v>
      </c>
      <c r="O27" s="19" t="e">
        <f>O25/$E$8</f>
        <v>#DIV/0!</v>
      </c>
      <c r="P27" s="19" t="e">
        <f>P25/$F$8</f>
        <v>#DIV/0!</v>
      </c>
      <c r="Q27" s="19">
        <f>Q25/$G$8</f>
        <v>40066.666666666672</v>
      </c>
      <c r="R27" s="19">
        <f>R25/$H$8</f>
        <v>43333.333333333328</v>
      </c>
      <c r="S27" s="19">
        <f>S25/$I$8</f>
        <v>66666.666666666657</v>
      </c>
      <c r="T27" s="19">
        <f>T25/$J$8</f>
        <v>0</v>
      </c>
      <c r="U27" s="19">
        <f>U25/$K$8</f>
        <v>0</v>
      </c>
      <c r="V27" s="15">
        <f>Q27</f>
        <v>40066.666666666672</v>
      </c>
      <c r="W27" s="17">
        <f>Q28</f>
        <v>9310.5851363825459</v>
      </c>
      <c r="X27" s="19" t="e">
        <f>X25/$D$8</f>
        <v>#DIV/0!</v>
      </c>
      <c r="Y27" s="19">
        <f>Y25/$E$8</f>
        <v>653.33986666666658</v>
      </c>
      <c r="Z27" s="19">
        <f>Z25/$F$8</f>
        <v>545.46</v>
      </c>
      <c r="AA27" s="19">
        <f>AA25/$G$8</f>
        <v>969.70666666666671</v>
      </c>
      <c r="AB27" s="19">
        <f>AB25/$H$8</f>
        <v>0</v>
      </c>
      <c r="AC27" s="19">
        <f>AC25/$I$8</f>
        <v>0</v>
      </c>
      <c r="AD27" s="19">
        <f>AD25/$J$8</f>
        <v>0</v>
      </c>
      <c r="AE27" s="19">
        <f>AE25/$K$8</f>
        <v>0</v>
      </c>
      <c r="AF27" s="15">
        <f>Y27</f>
        <v>653.33986666666658</v>
      </c>
      <c r="AG27" s="17">
        <f>Y28</f>
        <v>300.51838018381864</v>
      </c>
      <c r="AH27" s="19" t="e">
        <f>AH25/$D$8</f>
        <v>#DIV/0!</v>
      </c>
      <c r="AI27" s="19">
        <f>AI25/$E$8</f>
        <v>338.66666666666663</v>
      </c>
      <c r="AJ27" s="19">
        <f>AJ25/$F$8</f>
        <v>466.66666666666669</v>
      </c>
      <c r="AK27" s="19">
        <f>AK25/$G$8</f>
        <v>466.66666666666674</v>
      </c>
      <c r="AL27" s="19">
        <f>AL25/$H$8</f>
        <v>666.66666666666663</v>
      </c>
      <c r="AM27" s="19">
        <f>AM25/$I$8</f>
        <v>0</v>
      </c>
      <c r="AN27" s="19">
        <f>AN25/$J$8</f>
        <v>0</v>
      </c>
      <c r="AO27" s="19">
        <f>AO25/$K$8</f>
        <v>0</v>
      </c>
      <c r="AP27" s="15">
        <f>AI27</f>
        <v>338.66666666666663</v>
      </c>
      <c r="AQ27" s="17">
        <f>AI28</f>
        <v>238.41206712926737</v>
      </c>
      <c r="AR27" s="19" t="e">
        <f>AR25/$D$8</f>
        <v>#DIV/0!</v>
      </c>
      <c r="AS27" s="19">
        <f>AS25/$E$8</f>
        <v>280.66666666666663</v>
      </c>
      <c r="AT27" s="19">
        <f>AT25/$F$8</f>
        <v>360</v>
      </c>
      <c r="AU27" s="19">
        <f>AU25/$G$8</f>
        <v>400.00000000000006</v>
      </c>
      <c r="AV27" s="19">
        <f>AV25/$H$8</f>
        <v>0</v>
      </c>
      <c r="AW27" s="19">
        <f>AW25/$I$8</f>
        <v>0</v>
      </c>
      <c r="AX27" s="19">
        <f>AX25/$J$8</f>
        <v>0</v>
      </c>
      <c r="AY27" s="19">
        <f>AY25/$K$8</f>
        <v>0</v>
      </c>
      <c r="AZ27" s="15">
        <f>AS27</f>
        <v>280.66666666666663</v>
      </c>
      <c r="BA27" s="17">
        <f>AS28</f>
        <v>151.71722064897287</v>
      </c>
      <c r="BB27" s="19" t="e">
        <f>BB25/$D$8</f>
        <v>#DIV/0!</v>
      </c>
      <c r="BC27" s="19" t="e">
        <f>BC25/$E$8</f>
        <v>#DIV/0!</v>
      </c>
      <c r="BD27" s="19" t="e">
        <f>BD25/$F$8</f>
        <v>#DIV/0!</v>
      </c>
      <c r="BE27" s="19" t="e">
        <f>BE25/$G$8</f>
        <v>#DIV/0!</v>
      </c>
      <c r="BF27" s="19" t="e">
        <f>BF25/$H$8</f>
        <v>#DIV/0!</v>
      </c>
      <c r="BG27" s="19">
        <f>BG25/$I$8</f>
        <v>0</v>
      </c>
      <c r="BH27" s="19">
        <f>BH25/$J$8</f>
        <v>0</v>
      </c>
      <c r="BI27" s="19">
        <f>BI25/$K$8</f>
        <v>0</v>
      </c>
      <c r="BJ27" s="15" t="e">
        <f>BE27</f>
        <v>#DIV/0!</v>
      </c>
      <c r="BK27" s="17" t="e">
        <f>BE28</f>
        <v>#DIV/0!</v>
      </c>
    </row>
    <row r="28" spans="2:63" x14ac:dyDescent="0.35">
      <c r="C28" s="8" t="s">
        <v>17</v>
      </c>
      <c r="D28" s="19" t="e">
        <f>D26/$D$8</f>
        <v>#DIV/0!</v>
      </c>
      <c r="E28" s="19" t="e">
        <f>E26/$E$8</f>
        <v>#DIV/0!</v>
      </c>
      <c r="F28" s="19" t="e">
        <f>F26/$F$8</f>
        <v>#DIV/0!</v>
      </c>
      <c r="G28" s="19" t="e">
        <f>G26/$G$8</f>
        <v>#DIV/0!</v>
      </c>
      <c r="H28" s="19" t="e">
        <f>H26/$H$8</f>
        <v>#DIV/0!</v>
      </c>
      <c r="I28" s="19">
        <f>I26/$I$8</f>
        <v>1637695.4866343881</v>
      </c>
      <c r="J28" s="19">
        <f>J26/$J$8</f>
        <v>7302376.072574026</v>
      </c>
      <c r="K28" s="19">
        <f>K26/$K$8</f>
        <v>13843825.840392416</v>
      </c>
      <c r="N28" s="19" t="e">
        <f>N26/$D$8</f>
        <v>#DIV/0!</v>
      </c>
      <c r="O28" s="19" t="e">
        <f>O26/$E$8</f>
        <v>#DIV/0!</v>
      </c>
      <c r="P28" s="19" t="e">
        <f>P26/$F$8</f>
        <v>#DIV/0!</v>
      </c>
      <c r="Q28" s="19">
        <f>Q26/$G$8</f>
        <v>9310.5851363825459</v>
      </c>
      <c r="R28" s="19">
        <f>R26/$H$8</f>
        <v>43087.032757824236</v>
      </c>
      <c r="S28" s="19">
        <f>S26/$I$8</f>
        <v>264548.12675404031</v>
      </c>
      <c r="T28" s="19">
        <f>T26/$J$8</f>
        <v>0</v>
      </c>
      <c r="U28" s="19">
        <f>U26/$K$8</f>
        <v>0</v>
      </c>
      <c r="X28" s="19" t="e">
        <f>X26/$D$8</f>
        <v>#DIV/0!</v>
      </c>
      <c r="Y28" s="19">
        <f>Y26/$E$8</f>
        <v>300.51838018381864</v>
      </c>
      <c r="Z28" s="19">
        <f>Z26/$F$8</f>
        <v>836.2598322121579</v>
      </c>
      <c r="AA28" s="19">
        <f>AA26/$G$8</f>
        <v>4035.8240385581039</v>
      </c>
      <c r="AB28" s="19">
        <f>AB26/$H$8</f>
        <v>0</v>
      </c>
      <c r="AC28" s="19">
        <f>AC26/$I$8</f>
        <v>0</v>
      </c>
      <c r="AD28" s="19">
        <f>AD26/$J$8</f>
        <v>0</v>
      </c>
      <c r="AE28" s="19">
        <f>AE26/$K$8</f>
        <v>0</v>
      </c>
      <c r="AH28" s="19" t="e">
        <f>AH26/$D$8</f>
        <v>#DIV/0!</v>
      </c>
      <c r="AI28" s="19">
        <f>AI26/$E$8</f>
        <v>238.41206712926737</v>
      </c>
      <c r="AJ28" s="19">
        <f>AJ26/$F$8</f>
        <v>659.27439132660243</v>
      </c>
      <c r="AK28" s="19">
        <f>AK26/$G$8</f>
        <v>1831.5961795391995</v>
      </c>
      <c r="AL28" s="19">
        <f>AL26/$H$8</f>
        <v>4472.1359549995786</v>
      </c>
      <c r="AM28" s="19">
        <f>AM26/$I$8</f>
        <v>0</v>
      </c>
      <c r="AN28" s="19">
        <f>AN26/$J$8</f>
        <v>0</v>
      </c>
      <c r="AO28" s="19">
        <f>AO26/$K$8</f>
        <v>0</v>
      </c>
      <c r="AR28" s="19" t="e">
        <f>AR26/$D$8</f>
        <v>#DIV/0!</v>
      </c>
      <c r="AS28" s="19">
        <f>AS26/$E$8</f>
        <v>151.71722064897287</v>
      </c>
      <c r="AT28" s="19">
        <f>AT26/$F$8</f>
        <v>308.53174210205788</v>
      </c>
      <c r="AU28" s="19">
        <f>AU26/$G$8</f>
        <v>1542.6587105102899</v>
      </c>
      <c r="AV28" s="19">
        <f>AV26/$H$8</f>
        <v>0</v>
      </c>
      <c r="AW28" s="19">
        <f>AW26/$I$8</f>
        <v>0</v>
      </c>
      <c r="AX28" s="19">
        <f>AX26/$J$8</f>
        <v>0</v>
      </c>
      <c r="AY28" s="19">
        <f>AY26/$K$8</f>
        <v>0</v>
      </c>
      <c r="AZ28" s="8"/>
      <c r="BA28" s="8"/>
      <c r="BB28" s="19" t="e">
        <f>BB26/$D$8</f>
        <v>#DIV/0!</v>
      </c>
      <c r="BC28" s="19" t="e">
        <f>BC26/$E$8</f>
        <v>#DIV/0!</v>
      </c>
      <c r="BD28" s="19" t="e">
        <f>BD26/$F$8</f>
        <v>#DIV/0!</v>
      </c>
      <c r="BE28" s="19" t="e">
        <f>BE26/$G$8</f>
        <v>#DIV/0!</v>
      </c>
      <c r="BF28" s="19" t="e">
        <f>BF26/$H$8</f>
        <v>#DIV/0!</v>
      </c>
      <c r="BG28" s="19">
        <f>BG26/$I$8</f>
        <v>0</v>
      </c>
      <c r="BH28" s="19">
        <f>BH26/$J$8</f>
        <v>0</v>
      </c>
      <c r="BI28" s="19">
        <f>BI26/$K$8</f>
        <v>0</v>
      </c>
      <c r="BJ28" s="8"/>
      <c r="BK28" s="8"/>
    </row>
    <row r="29" spans="2:63" x14ac:dyDescent="0.35">
      <c r="B29" t="s">
        <v>10</v>
      </c>
      <c r="C29" t="s">
        <v>8</v>
      </c>
      <c r="D29" s="9" t="e">
        <f>'Survivalexp vitmix RAW Feb 2018'!I38</f>
        <v>#DIV/0!</v>
      </c>
      <c r="E29" s="9" t="e">
        <f>'Survivalexp vitmix RAW Feb 2018'!P38</f>
        <v>#DIV/0!</v>
      </c>
      <c r="F29" s="9" t="e">
        <f>'Survivalexp vitmix RAW Feb 2018'!W38</f>
        <v>#DIV/0!</v>
      </c>
      <c r="G29" s="9" t="e">
        <f>'Survivalexp vitmix RAW Feb 2018'!AD38</f>
        <v>#DIV/0!</v>
      </c>
      <c r="H29" s="9" t="e">
        <f>'Survivalexp vitmix RAW Feb 2018'!AK38</f>
        <v>#DIV/0!</v>
      </c>
      <c r="I29" s="9">
        <f>'Survivalexp vitmix RAW Feb 2018'!AR38</f>
        <v>51.266666666666673</v>
      </c>
      <c r="J29" s="9">
        <f>'Survivalexp vitmix RAW Feb 2018'!AY38</f>
        <v>6.0666666666666664</v>
      </c>
      <c r="K29" s="9">
        <f>'Survivalexp vitmix RAW Feb 2018'!BF38</f>
        <v>0.53333333333333333</v>
      </c>
      <c r="N29" s="9" t="e">
        <f>'Survivalexp vitmix RAW Feb 2018'!I77</f>
        <v>#DIV/0!</v>
      </c>
      <c r="O29" s="9" t="e">
        <f>'Survivalexp vitmix RAW Feb 2018'!P77</f>
        <v>#DIV/0!</v>
      </c>
      <c r="P29" s="9" t="e">
        <f>'Survivalexp vitmix RAW Feb 2018'!W77</f>
        <v>#DIV/0!</v>
      </c>
      <c r="Q29" s="9" t="e">
        <f>'Survivalexp vitmix RAW Feb 2018'!AD77</f>
        <v>#DIV/0!</v>
      </c>
      <c r="R29" s="9">
        <f>'Survivalexp vitmix RAW Feb 2018'!AK77</f>
        <v>42.466666666666661</v>
      </c>
      <c r="S29" s="9">
        <f>'Survivalexp vitmix RAW Feb 2018'!AR77</f>
        <v>4.8666666666666671</v>
      </c>
      <c r="T29" s="9">
        <f>'Survivalexp vitmix RAW Feb 2018'!AY77</f>
        <v>0.46666666666666662</v>
      </c>
      <c r="U29" s="9">
        <f>'Survivalexp vitmix RAW Feb 2018'!BF77</f>
        <v>0.13333333333333333</v>
      </c>
      <c r="X29" s="9" t="e">
        <f>'Survivalexp vitmix RAW Feb 2018'!I116</f>
        <v>#DIV/0!</v>
      </c>
      <c r="Y29" s="9" t="e">
        <f>'Survivalexp vitmix RAW Feb 2018'!P116</f>
        <v>#DIV/0!</v>
      </c>
      <c r="Z29" s="9">
        <f>'Survivalexp vitmix RAW Feb 2018'!W116</f>
        <v>25.697226666666669</v>
      </c>
      <c r="AA29" s="9">
        <f>'Survivalexp vitmix RAW Feb 2018'!AD116</f>
        <v>2.3030533333333336</v>
      </c>
      <c r="AB29" s="9">
        <f>'Survivalexp vitmix RAW Feb 2018'!AK116</f>
        <v>0</v>
      </c>
      <c r="AC29" s="9">
        <f>'Survivalexp vitmix RAW Feb 2018'!AR116</f>
        <v>0</v>
      </c>
      <c r="AD29" s="9">
        <f>'Survivalexp vitmix RAW Feb 2018'!AY116</f>
        <v>0</v>
      </c>
      <c r="AE29" s="9">
        <f>'Survivalexp vitmix RAW Feb 2018'!BF116</f>
        <v>0</v>
      </c>
      <c r="AH29" s="9" t="e">
        <f>'Survivalexp vitmix RAW Feb 2018'!I155</f>
        <v>#DIV/0!</v>
      </c>
      <c r="AI29" s="9">
        <f>'Survivalexp vitmix RAW Feb 2018'!P155</f>
        <v>55.666666666666664</v>
      </c>
      <c r="AJ29" s="9">
        <f>'Survivalexp vitmix RAW Feb 2018'!W155</f>
        <v>7.4666666666666677</v>
      </c>
      <c r="AK29" s="9">
        <f>'Survivalexp vitmix RAW Feb 2018'!AD155</f>
        <v>0.46666666666666662</v>
      </c>
      <c r="AL29" s="9">
        <f>'Survivalexp vitmix RAW Feb 2018'!AK155</f>
        <v>0</v>
      </c>
      <c r="AM29" s="9">
        <f>'Survivalexp vitmix RAW Feb 2018'!AR155</f>
        <v>0</v>
      </c>
      <c r="AN29" s="9">
        <f>'Survivalexp vitmix RAW Feb 2018'!AY155</f>
        <v>0</v>
      </c>
      <c r="AO29" s="9">
        <f>'Survivalexp vitmix RAW Feb 2018'!BF155</f>
        <v>0</v>
      </c>
      <c r="AR29" s="9" t="e">
        <f>'Survivalexp vitmix RAW Feb 2018'!I194</f>
        <v>#DIV/0!</v>
      </c>
      <c r="AS29" s="9">
        <f>'Survivalexp vitmix RAW Feb 2018'!P194</f>
        <v>32</v>
      </c>
      <c r="AT29" s="9">
        <f>'Survivalexp vitmix RAW Feb 2018'!W194</f>
        <v>4.666666666666667</v>
      </c>
      <c r="AU29" s="9">
        <f>'Survivalexp vitmix RAW Feb 2018'!AD194</f>
        <v>0.46666666666666662</v>
      </c>
      <c r="AV29" s="9">
        <f>'Survivalexp vitmix RAW Feb 2018'!AK194</f>
        <v>0</v>
      </c>
      <c r="AW29" s="9">
        <f>'Survivalexp vitmix RAW Feb 2018'!AR194</f>
        <v>0</v>
      </c>
      <c r="AX29" s="9">
        <f>'Survivalexp vitmix RAW Feb 2018'!AY194</f>
        <v>0</v>
      </c>
      <c r="AY29" s="9">
        <f>'Survivalexp vitmix RAW Feb 2018'!BF194</f>
        <v>0</v>
      </c>
      <c r="AZ29" s="8"/>
      <c r="BA29" s="8"/>
      <c r="BB29" s="9" t="e">
        <f>'Survivalexp vitmix RAW Feb 2018'!I233</f>
        <v>#DIV/0!</v>
      </c>
      <c r="BC29" s="9" t="e">
        <f>'Survivalexp vitmix RAW Feb 2018'!P233</f>
        <v>#DIV/0!</v>
      </c>
      <c r="BD29" s="9" t="e">
        <f>'Survivalexp vitmix RAW Feb 2018'!W233</f>
        <v>#DIV/0!</v>
      </c>
      <c r="BE29" s="9" t="e">
        <f>'Survivalexp vitmix RAW Feb 2018'!AD233</f>
        <v>#DIV/0!</v>
      </c>
      <c r="BF29" s="9" t="e">
        <f>'Survivalexp vitmix RAW Feb 2018'!AK233</f>
        <v>#DIV/0!</v>
      </c>
      <c r="BG29" s="9">
        <f>'Survivalexp vitmix RAW Feb 2018'!AR233</f>
        <v>0</v>
      </c>
      <c r="BH29" s="9">
        <f>'Survivalexp vitmix RAW Feb 2018'!AY233</f>
        <v>0</v>
      </c>
      <c r="BI29" s="9">
        <f>'Survivalexp vitmix RAW Feb 2018'!BF233</f>
        <v>0</v>
      </c>
      <c r="BJ29" s="8"/>
      <c r="BK29" s="8"/>
    </row>
    <row r="30" spans="2:63" x14ac:dyDescent="0.35">
      <c r="C30" s="8" t="s">
        <v>17</v>
      </c>
      <c r="D30" s="9" t="e">
        <f>'Survivalexp vitmix RAW Feb 2018'!I39</f>
        <v>#DIV/0!</v>
      </c>
      <c r="E30" s="9" t="e">
        <f>'Survivalexp vitmix RAW Feb 2018'!P39</f>
        <v>#DIV/0!</v>
      </c>
      <c r="F30" s="9" t="e">
        <f>'Survivalexp vitmix RAW Feb 2018'!W39</f>
        <v>#DIV/0!</v>
      </c>
      <c r="G30" s="9" t="e">
        <f>'Survivalexp vitmix RAW Feb 2018'!AD39</f>
        <v>#DIV/0!</v>
      </c>
      <c r="H30" s="9" t="e">
        <f>'Survivalexp vitmix RAW Feb 2018'!AK39</f>
        <v>#DIV/0!</v>
      </c>
      <c r="I30" s="9">
        <f>'Survivalexp vitmix RAW Feb 2018'!AR39</f>
        <v>16.873228287625423</v>
      </c>
      <c r="J30" s="9">
        <f>'Survivalexp vitmix RAW Feb 2018'!AY39</f>
        <v>8.4798545827179748</v>
      </c>
      <c r="K30" s="9">
        <f>'Survivalexp vitmix RAW Feb 2018'!BF39</f>
        <v>2.3365769395049978</v>
      </c>
      <c r="N30" s="9" t="e">
        <f>'Survivalexp vitmix RAW Feb 2018'!I78</f>
        <v>#DIV/0!</v>
      </c>
      <c r="O30" s="9" t="e">
        <f>'Survivalexp vitmix RAW Feb 2018'!P78</f>
        <v>#DIV/0!</v>
      </c>
      <c r="P30" s="9" t="e">
        <f>'Survivalexp vitmix RAW Feb 2018'!W78</f>
        <v>#DIV/0!</v>
      </c>
      <c r="Q30" s="9" t="e">
        <f>'Survivalexp vitmix RAW Feb 2018'!AD78</f>
        <v>#DIV/0!</v>
      </c>
      <c r="R30" s="9">
        <f>'Survivalexp vitmix RAW Feb 2018'!AK78</f>
        <v>20.342533420103553</v>
      </c>
      <c r="S30" s="9">
        <f>'Survivalexp vitmix RAW Feb 2018'!AR78</f>
        <v>4.7870801784596626</v>
      </c>
      <c r="T30" s="9">
        <f>'Survivalexp vitmix RAW Feb 2018'!AY78</f>
        <v>2.3365769395049978</v>
      </c>
      <c r="U30" s="9">
        <f>'Survivalexp vitmix RAW Feb 2018'!BF78</f>
        <v>0.54772255750516607</v>
      </c>
      <c r="X30" s="9" t="e">
        <f>'Survivalexp vitmix RAW Feb 2018'!I117</f>
        <v>#DIV/0!</v>
      </c>
      <c r="Y30" s="9" t="e">
        <f>'Survivalexp vitmix RAW Feb 2018'!P117</f>
        <v>#DIV/0!</v>
      </c>
      <c r="Z30" s="9">
        <f>'Survivalexp vitmix RAW Feb 2018'!W117</f>
        <v>12.44717312019192</v>
      </c>
      <c r="AA30" s="9">
        <f>'Survivalexp vitmix RAW Feb 2018'!AD117</f>
        <v>6.6877354694220577</v>
      </c>
      <c r="AB30" s="9">
        <f>'Survivalexp vitmix RAW Feb 2018'!AK117</f>
        <v>0</v>
      </c>
      <c r="AC30" s="9">
        <f>'Survivalexp vitmix RAW Feb 2018'!AR117</f>
        <v>0</v>
      </c>
      <c r="AD30" s="9">
        <f>'Survivalexp vitmix RAW Feb 2018'!AY117</f>
        <v>0</v>
      </c>
      <c r="AE30" s="9">
        <f>'Survivalexp vitmix RAW Feb 2018'!BF117</f>
        <v>0</v>
      </c>
      <c r="AH30" s="9" t="e">
        <f>'Survivalexp vitmix RAW Feb 2018'!I156</f>
        <v>#DIV/0!</v>
      </c>
      <c r="AI30" s="9">
        <f>'Survivalexp vitmix RAW Feb 2018'!P156</f>
        <v>14.485907565593182</v>
      </c>
      <c r="AJ30" s="9">
        <f>'Survivalexp vitmix RAW Feb 2018'!W156</f>
        <v>8.5091038823679419</v>
      </c>
      <c r="AK30" s="9">
        <f>'Survivalexp vitmix RAW Feb 2018'!AD156</f>
        <v>2.3086407533730111</v>
      </c>
      <c r="AL30" s="9">
        <f>'Survivalexp vitmix RAW Feb 2018'!AK156</f>
        <v>0</v>
      </c>
      <c r="AM30" s="9">
        <f>'Survivalexp vitmix RAW Feb 2018'!AR156</f>
        <v>0</v>
      </c>
      <c r="AN30" s="9">
        <f>'Survivalexp vitmix RAW Feb 2018'!AY156</f>
        <v>0</v>
      </c>
      <c r="AO30" s="9">
        <f>'Survivalexp vitmix RAW Feb 2018'!BF156</f>
        <v>0</v>
      </c>
      <c r="AR30" s="9" t="e">
        <f>'Survivalexp vitmix RAW Feb 2018'!I195</f>
        <v>#DIV/0!</v>
      </c>
      <c r="AS30" s="9">
        <f>'Survivalexp vitmix RAW Feb 2018'!P195</f>
        <v>14.795750226121495</v>
      </c>
      <c r="AT30" s="9">
        <f>'Survivalexp vitmix RAW Feb 2018'!W195</f>
        <v>5.2843160972842318</v>
      </c>
      <c r="AU30" s="9">
        <f>'Survivalexp vitmix RAW Feb 2018'!AD195</f>
        <v>0.89442719099991574</v>
      </c>
      <c r="AV30" s="9">
        <f>'Survivalexp vitmix RAW Feb 2018'!AK195</f>
        <v>0</v>
      </c>
      <c r="AW30" s="9">
        <f>'Survivalexp vitmix RAW Feb 2018'!AR195</f>
        <v>0</v>
      </c>
      <c r="AX30" s="9">
        <f>'Survivalexp vitmix RAW Feb 2018'!AY195</f>
        <v>0</v>
      </c>
      <c r="AY30" s="9">
        <f>'Survivalexp vitmix RAW Feb 2018'!BF195</f>
        <v>0</v>
      </c>
      <c r="AZ30" s="8"/>
      <c r="BA30" s="8"/>
      <c r="BB30" s="9" t="e">
        <f>'Survivalexp vitmix RAW Feb 2018'!I234</f>
        <v>#DIV/0!</v>
      </c>
      <c r="BC30" s="9" t="e">
        <f>'Survivalexp vitmix RAW Feb 2018'!P234</f>
        <v>#DIV/0!</v>
      </c>
      <c r="BD30" s="9" t="e">
        <f>'Survivalexp vitmix RAW Feb 2018'!W234</f>
        <v>#DIV/0!</v>
      </c>
      <c r="BE30" s="9" t="e">
        <f>'Survivalexp vitmix RAW Feb 2018'!AD234</f>
        <v>#DIV/0!</v>
      </c>
      <c r="BF30" s="9" t="e">
        <f>'Survivalexp vitmix RAW Feb 2018'!AK234</f>
        <v>#DIV/0!</v>
      </c>
      <c r="BG30" s="9">
        <f>'Survivalexp vitmix RAW Feb 2018'!AR234</f>
        <v>0</v>
      </c>
      <c r="BH30" s="9">
        <f>'Survivalexp vitmix RAW Feb 2018'!AY234</f>
        <v>0</v>
      </c>
      <c r="BI30" s="9">
        <f>'Survivalexp vitmix RAW Feb 2018'!BF234</f>
        <v>0</v>
      </c>
      <c r="BJ30" s="8"/>
      <c r="BK30" s="8"/>
    </row>
    <row r="31" spans="2:63" x14ac:dyDescent="0.35">
      <c r="B31" t="s">
        <v>19</v>
      </c>
      <c r="D31" s="19" t="e">
        <f>D29/$D$8</f>
        <v>#DIV/0!</v>
      </c>
      <c r="E31" s="19" t="e">
        <f>E29/$E$8</f>
        <v>#DIV/0!</v>
      </c>
      <c r="F31" s="19" t="e">
        <f>F29/$F$8</f>
        <v>#DIV/0!</v>
      </c>
      <c r="G31" s="19" t="e">
        <f>G29/$G$8</f>
        <v>#DIV/0!</v>
      </c>
      <c r="H31" s="19" t="e">
        <f>H29/$H$8</f>
        <v>#DIV/0!</v>
      </c>
      <c r="I31" s="19">
        <f>I29/$I$8</f>
        <v>5126666.666666667</v>
      </c>
      <c r="J31" s="19">
        <f>J29/$J$8</f>
        <v>6066666.666666667</v>
      </c>
      <c r="K31" s="19">
        <f>K29/$K$8</f>
        <v>5333333.333333334</v>
      </c>
      <c r="L31" s="15">
        <f>I31</f>
        <v>5126666.666666667</v>
      </c>
      <c r="M31" s="17">
        <f>I32</f>
        <v>1687322.8287625422</v>
      </c>
      <c r="N31" s="19" t="e">
        <f>N29/$D$8</f>
        <v>#DIV/0!</v>
      </c>
      <c r="O31" s="19" t="e">
        <f>O29/$E$8</f>
        <v>#DIV/0!</v>
      </c>
      <c r="P31" s="19" t="e">
        <f>P29/$F$8</f>
        <v>#DIV/0!</v>
      </c>
      <c r="Q31" s="19" t="e">
        <f>Q29/$G$8</f>
        <v>#DIV/0!</v>
      </c>
      <c r="R31" s="19">
        <f>R29/$H$8</f>
        <v>424666.66666666657</v>
      </c>
      <c r="S31" s="19">
        <f>S29/$I$8</f>
        <v>486666.66666666669</v>
      </c>
      <c r="T31" s="19">
        <f>T29/$J$8</f>
        <v>466666.66666666663</v>
      </c>
      <c r="U31" s="19">
        <f>U29/$K$8</f>
        <v>1333333.3333333335</v>
      </c>
      <c r="V31" s="15">
        <f>R31</f>
        <v>424666.66666666657</v>
      </c>
      <c r="W31" s="17">
        <f>R32</f>
        <v>203425.33420103553</v>
      </c>
      <c r="X31" s="19" t="e">
        <f>X29/$D$8</f>
        <v>#DIV/0!</v>
      </c>
      <c r="Y31" s="19" t="e">
        <f>Y29/$E$8</f>
        <v>#DIV/0!</v>
      </c>
      <c r="Z31" s="19">
        <f>Z29/$F$8</f>
        <v>2569.722666666667</v>
      </c>
      <c r="AA31" s="19">
        <f>AA29/$G$8</f>
        <v>2303.0533333333337</v>
      </c>
      <c r="AB31" s="19">
        <f>AB29/$H$8</f>
        <v>0</v>
      </c>
      <c r="AC31" s="19">
        <f>AC29/$I$8</f>
        <v>0</v>
      </c>
      <c r="AD31" s="19">
        <f>AD29/$J$8</f>
        <v>0</v>
      </c>
      <c r="AE31" s="19">
        <f>AE29/$K$8</f>
        <v>0</v>
      </c>
      <c r="AF31" s="15">
        <f>Z31</f>
        <v>2569.722666666667</v>
      </c>
      <c r="AG31" s="17">
        <f>Z32</f>
        <v>1244.7173120191919</v>
      </c>
      <c r="AH31" s="19" t="e">
        <f>AH29/$D$8</f>
        <v>#DIV/0!</v>
      </c>
      <c r="AI31" s="19">
        <f>AI29/$E$8</f>
        <v>556.66666666666663</v>
      </c>
      <c r="AJ31" s="19">
        <f>AJ29/$F$8</f>
        <v>746.66666666666674</v>
      </c>
      <c r="AK31" s="19">
        <f>AK29/$G$8</f>
        <v>466.66666666666663</v>
      </c>
      <c r="AL31" s="19">
        <f>AL29/$H$8</f>
        <v>0</v>
      </c>
      <c r="AM31" s="19">
        <f>AM29/$I$8</f>
        <v>0</v>
      </c>
      <c r="AN31" s="19">
        <f>AN29/$J$8</f>
        <v>0</v>
      </c>
      <c r="AO31" s="19">
        <f>AO29/$K$8</f>
        <v>0</v>
      </c>
      <c r="AP31" s="15">
        <f>AI31</f>
        <v>556.66666666666663</v>
      </c>
      <c r="AQ31" s="17">
        <f>AI32</f>
        <v>144.8590756559318</v>
      </c>
      <c r="AR31" s="19" t="e">
        <f>AR29/$D$8</f>
        <v>#DIV/0!</v>
      </c>
      <c r="AS31" s="19">
        <f>AS29/$E$8</f>
        <v>320</v>
      </c>
      <c r="AT31" s="19">
        <f>AT29/$F$8</f>
        <v>466.66666666666669</v>
      </c>
      <c r="AU31" s="19">
        <f>AU29/$G$8</f>
        <v>466.66666666666663</v>
      </c>
      <c r="AV31" s="19">
        <f>AV29/$H$8</f>
        <v>0</v>
      </c>
      <c r="AW31" s="19">
        <f>AW29/$I$8</f>
        <v>0</v>
      </c>
      <c r="AX31" s="19">
        <f>AX29/$J$8</f>
        <v>0</v>
      </c>
      <c r="AY31" s="19">
        <f>AY29/$K$8</f>
        <v>0</v>
      </c>
      <c r="AZ31" s="15">
        <f>AS31</f>
        <v>320</v>
      </c>
      <c r="BA31" s="17">
        <f>AS32</f>
        <v>147.95750226121493</v>
      </c>
      <c r="BB31" s="19" t="e">
        <f>BB29/$D$8</f>
        <v>#DIV/0!</v>
      </c>
      <c r="BC31" s="19" t="e">
        <f>BC29/$E$8</f>
        <v>#DIV/0!</v>
      </c>
      <c r="BD31" s="19" t="e">
        <f>BD29/$F$8</f>
        <v>#DIV/0!</v>
      </c>
      <c r="BE31" s="19" t="e">
        <f>BE29/$G$8</f>
        <v>#DIV/0!</v>
      </c>
      <c r="BF31" s="19" t="e">
        <f>BF29/$H$8</f>
        <v>#DIV/0!</v>
      </c>
      <c r="BG31" s="19">
        <f>BG29/$I$8</f>
        <v>0</v>
      </c>
      <c r="BH31" s="19">
        <f>BH29/$J$8</f>
        <v>0</v>
      </c>
      <c r="BI31" s="19">
        <f>BI29/$K$8</f>
        <v>0</v>
      </c>
      <c r="BJ31" s="15" t="e">
        <f>BE31</f>
        <v>#DIV/0!</v>
      </c>
      <c r="BK31" s="17" t="e">
        <f>BE32</f>
        <v>#DIV/0!</v>
      </c>
    </row>
    <row r="32" spans="2:63" x14ac:dyDescent="0.35">
      <c r="C32" s="8" t="s">
        <v>17</v>
      </c>
      <c r="D32" s="19" t="e">
        <f>D30/$D$8</f>
        <v>#DIV/0!</v>
      </c>
      <c r="E32" s="19" t="e">
        <f>E30/$E$8</f>
        <v>#DIV/0!</v>
      </c>
      <c r="F32" s="19" t="e">
        <f>F30/$F$8</f>
        <v>#DIV/0!</v>
      </c>
      <c r="G32" s="19" t="e">
        <f>G30/$G$8</f>
        <v>#DIV/0!</v>
      </c>
      <c r="H32" s="19" t="e">
        <f>H30/$H$8</f>
        <v>#DIV/0!</v>
      </c>
      <c r="I32" s="19">
        <f>I30/$I$8</f>
        <v>1687322.8287625422</v>
      </c>
      <c r="J32" s="19">
        <f>J30/$J$8</f>
        <v>8479854.5827179756</v>
      </c>
      <c r="K32" s="19">
        <f>K30/$K$8</f>
        <v>23365769.395049978</v>
      </c>
      <c r="N32" s="19" t="e">
        <f>N30/$D$8</f>
        <v>#DIV/0!</v>
      </c>
      <c r="O32" s="19" t="e">
        <f>O30/$E$8</f>
        <v>#DIV/0!</v>
      </c>
      <c r="P32" s="19" t="e">
        <f>P30/$F$8</f>
        <v>#DIV/0!</v>
      </c>
      <c r="Q32" s="19" t="e">
        <f>Q30/$G$8</f>
        <v>#DIV/0!</v>
      </c>
      <c r="R32" s="19">
        <f>R30/$H$8</f>
        <v>203425.33420103553</v>
      </c>
      <c r="S32" s="19">
        <f>S30/$I$8</f>
        <v>478708.01784596621</v>
      </c>
      <c r="T32" s="19">
        <f>T30/$J$8</f>
        <v>2336576.9395049978</v>
      </c>
      <c r="U32" s="19">
        <f>U30/$K$8</f>
        <v>5477225.5750516606</v>
      </c>
      <c r="X32" s="19" t="e">
        <f>X30/$D$8</f>
        <v>#DIV/0!</v>
      </c>
      <c r="Y32" s="19" t="e">
        <f>Y30/$E$8</f>
        <v>#DIV/0!</v>
      </c>
      <c r="Z32" s="19">
        <f>Z30/$F$8</f>
        <v>1244.7173120191919</v>
      </c>
      <c r="AA32" s="19">
        <f>AA30/$G$8</f>
        <v>6687.7354694220576</v>
      </c>
      <c r="AB32" s="19">
        <f>AB30/$H$8</f>
        <v>0</v>
      </c>
      <c r="AC32" s="19">
        <f>AC30/$I$8</f>
        <v>0</v>
      </c>
      <c r="AD32" s="19">
        <f>AD30/$J$8</f>
        <v>0</v>
      </c>
      <c r="AE32" s="19">
        <f>AE30/$K$8</f>
        <v>0</v>
      </c>
      <c r="AH32" s="19" t="e">
        <f>AH30/$D$8</f>
        <v>#DIV/0!</v>
      </c>
      <c r="AI32" s="19">
        <f>AI30/$E$8</f>
        <v>144.8590756559318</v>
      </c>
      <c r="AJ32" s="19">
        <f>AJ30/$F$8</f>
        <v>850.91038823679412</v>
      </c>
      <c r="AK32" s="19">
        <f>AK30/$G$8</f>
        <v>2308.6407533730112</v>
      </c>
      <c r="AL32" s="19">
        <f>AL30/$H$8</f>
        <v>0</v>
      </c>
      <c r="AM32" s="19">
        <f>AM30/$I$8</f>
        <v>0</v>
      </c>
      <c r="AN32" s="19">
        <f>AN30/$J$8</f>
        <v>0</v>
      </c>
      <c r="AO32" s="19">
        <f>AO30/$K$8</f>
        <v>0</v>
      </c>
      <c r="AR32" s="19" t="e">
        <f>AR30/$D$8</f>
        <v>#DIV/0!</v>
      </c>
      <c r="AS32" s="19">
        <f>AS30/$E$8</f>
        <v>147.95750226121493</v>
      </c>
      <c r="AT32" s="19">
        <f>AT30/$F$8</f>
        <v>528.43160972842315</v>
      </c>
      <c r="AU32" s="19">
        <f>AU30/$G$8</f>
        <v>894.42719099991575</v>
      </c>
      <c r="AV32" s="19">
        <f>AV30/$H$8</f>
        <v>0</v>
      </c>
      <c r="AW32" s="19">
        <f>AW30/$I$8</f>
        <v>0</v>
      </c>
      <c r="AX32" s="19">
        <f>AX30/$J$8</f>
        <v>0</v>
      </c>
      <c r="AY32" s="19">
        <f>AY30/$K$8</f>
        <v>0</v>
      </c>
      <c r="AZ32" s="8"/>
      <c r="BA32" s="8"/>
      <c r="BB32" s="19" t="e">
        <f>BB30/$D$8</f>
        <v>#DIV/0!</v>
      </c>
      <c r="BC32" s="19" t="e">
        <f>BC30/$E$8</f>
        <v>#DIV/0!</v>
      </c>
      <c r="BD32" s="19" t="e">
        <f>BD30/$F$8</f>
        <v>#DIV/0!</v>
      </c>
      <c r="BE32" s="19" t="e">
        <f>BE30/$G$8</f>
        <v>#DIV/0!</v>
      </c>
      <c r="BF32" s="19" t="e">
        <f>BF30/$H$8</f>
        <v>#DIV/0!</v>
      </c>
      <c r="BG32" s="19">
        <f>BG30/$I$8</f>
        <v>0</v>
      </c>
      <c r="BH32" s="19">
        <f>BH30/$J$8</f>
        <v>0</v>
      </c>
      <c r="BI32" s="19">
        <f>BI30/$K$8</f>
        <v>0</v>
      </c>
      <c r="BJ32" s="8"/>
      <c r="BK32" s="8"/>
    </row>
    <row r="33" spans="2:63" x14ac:dyDescent="0.35">
      <c r="C33" t="s">
        <v>60</v>
      </c>
      <c r="D33" s="9" t="e">
        <f>'Survivalexp vitmix RAW Feb 2018'!I43</f>
        <v>#DIV/0!</v>
      </c>
      <c r="E33" s="9" t="e">
        <f>'Survivalexp vitmix RAW Feb 2018'!P43</f>
        <v>#DIV/0!</v>
      </c>
      <c r="F33" s="9" t="e">
        <f>'Survivalexp vitmix RAW Feb 2018'!W43</f>
        <v>#DIV/0!</v>
      </c>
      <c r="G33" s="9" t="e">
        <f>'Survivalexp vitmix RAW Feb 2018'!AD43</f>
        <v>#DIV/0!</v>
      </c>
      <c r="H33" s="9" t="e">
        <f>'Survivalexp vitmix RAW Feb 2018'!AK43</f>
        <v>#DIV/0!</v>
      </c>
      <c r="I33" s="9">
        <f>'Survivalexp vitmix RAW Feb 2018'!AR43</f>
        <v>64.399999999999991</v>
      </c>
      <c r="J33" s="9">
        <f>'Survivalexp vitmix RAW Feb 2018'!AY43</f>
        <v>9.1333333333333329</v>
      </c>
      <c r="K33" s="9">
        <f>'Survivalexp vitmix RAW Feb 2018'!BF43</f>
        <v>1.1333333333333335</v>
      </c>
      <c r="N33" s="9" t="e">
        <f>'Survivalexp vitmix RAW Feb 2018'!I80</f>
        <v>#DIV/0!</v>
      </c>
      <c r="O33" s="9" t="e">
        <f>'Survivalexp vitmix RAW Feb 2018'!P80</f>
        <v>#DIV/0!</v>
      </c>
      <c r="P33" s="9" t="e">
        <f>'Survivalexp vitmix RAW Feb 2018'!W82</f>
        <v>#DIV/0!</v>
      </c>
      <c r="Q33" s="9">
        <f>'Survivalexp vitmix RAW Feb 2018'!AD82</f>
        <v>23.399999999999995</v>
      </c>
      <c r="R33" s="9">
        <f>'Survivalexp vitmix RAW Feb 2018'!AK82</f>
        <v>3.1333333333333333</v>
      </c>
      <c r="S33" s="9">
        <f>'Survivalexp vitmix RAW Feb 2018'!AR82</f>
        <v>0.26666666666666666</v>
      </c>
      <c r="T33" s="9">
        <f>'Survivalexp vitmix RAW Feb 2018'!AY82</f>
        <v>0</v>
      </c>
      <c r="U33" s="9">
        <f>'Survivalexp vitmix RAW Feb 2018'!BF82</f>
        <v>0</v>
      </c>
      <c r="X33" s="9" t="e">
        <f>'Survivalexp vitmix RAW Feb 2018'!I121</f>
        <v>#DIV/0!</v>
      </c>
      <c r="Y33" s="9" t="e">
        <f>'Survivalexp vitmix RAW Feb 2018'!P121</f>
        <v>#DIV/0!</v>
      </c>
      <c r="Z33" s="9">
        <f>'Survivalexp vitmix RAW Feb 2018'!W121</f>
        <v>44.485293333333338</v>
      </c>
      <c r="AA33" s="9">
        <f>'Survivalexp vitmix RAW Feb 2018'!AD121</f>
        <v>3.2727600000000003</v>
      </c>
      <c r="AB33" s="9">
        <f>'Survivalexp vitmix RAW Feb 2018'!AK121</f>
        <v>0</v>
      </c>
      <c r="AC33" s="9">
        <f>'Survivalexp vitmix RAW Feb 2018'!AR121</f>
        <v>0</v>
      </c>
      <c r="AD33" s="9">
        <f>'Survivalexp vitmix RAW Feb 2018'!AY121</f>
        <v>0</v>
      </c>
      <c r="AE33" s="9">
        <f>'Survivalexp vitmix RAW Feb 2018'!BF121</f>
        <v>0</v>
      </c>
      <c r="AH33" s="9" t="e">
        <f>'Survivalexp vitmix RAW Feb 2018'!I160</f>
        <v>#DIV/0!</v>
      </c>
      <c r="AI33" s="9">
        <f>'Survivalexp vitmix RAW Feb 2018'!P160</f>
        <v>79.866666666666674</v>
      </c>
      <c r="AJ33" s="9">
        <f>'Survivalexp vitmix RAW Feb 2018'!W160</f>
        <v>11.066666666666668</v>
      </c>
      <c r="AK33" s="9">
        <f>'Survivalexp vitmix RAW Feb 2018'!AD160</f>
        <v>0.66666666666666663</v>
      </c>
      <c r="AL33" s="9">
        <f>'Survivalexp vitmix RAW Feb 2018'!AK160</f>
        <v>0</v>
      </c>
      <c r="AM33" s="9">
        <f>'Survivalexp vitmix RAW Feb 2018'!AR160</f>
        <v>0</v>
      </c>
      <c r="AN33" s="9">
        <f>'Survivalexp vitmix RAW Feb 2018'!AY160</f>
        <v>0</v>
      </c>
      <c r="AO33" s="9">
        <f>'Survivalexp vitmix RAW Feb 2018'!BF160</f>
        <v>0</v>
      </c>
      <c r="AR33" s="9" t="e">
        <f>'Survivalexp vitmix RAW Feb 2018'!I199</f>
        <v>#DIV/0!</v>
      </c>
      <c r="AS33" s="9">
        <f>'Survivalexp vitmix RAW Feb 2018'!P199</f>
        <v>24.599999999999998</v>
      </c>
      <c r="AT33" s="9">
        <f>'Survivalexp vitmix RAW Feb 2018'!W199</f>
        <v>2.6</v>
      </c>
      <c r="AU33" s="9">
        <f>'Survivalexp vitmix RAW Feb 2018'!AD199</f>
        <v>0.13333333333333333</v>
      </c>
      <c r="AV33" s="9">
        <f>'Survivalexp vitmix RAW Feb 2018'!AK199</f>
        <v>0</v>
      </c>
      <c r="AW33" s="9">
        <f>'Survivalexp vitmix RAW Feb 2018'!AR199</f>
        <v>0</v>
      </c>
      <c r="AX33" s="9">
        <f>'Survivalexp vitmix RAW Feb 2018'!AY199</f>
        <v>0</v>
      </c>
      <c r="AY33" s="9">
        <f>'Survivalexp vitmix RAW Feb 2018'!BF199</f>
        <v>0</v>
      </c>
      <c r="AZ33" s="8"/>
      <c r="BA33" s="8"/>
      <c r="BB33" s="9" t="e">
        <f>'Survivalexp vitmix RAW Feb 2018'!I238</f>
        <v>#DIV/0!</v>
      </c>
      <c r="BC33" s="9" t="e">
        <f>'Survivalexp vitmix RAW Feb 2018'!P238</f>
        <v>#DIV/0!</v>
      </c>
      <c r="BD33" s="9" t="e">
        <f>'Survivalexp vitmix RAW Feb 2018'!W238</f>
        <v>#DIV/0!</v>
      </c>
      <c r="BE33" s="9" t="e">
        <f>'Survivalexp vitmix RAW Feb 2018'!AD238</f>
        <v>#DIV/0!</v>
      </c>
      <c r="BF33" s="9" t="e">
        <f>'Survivalexp vitmix RAW Feb 2018'!AK238</f>
        <v>#DIV/0!</v>
      </c>
      <c r="BG33" s="9">
        <f>'Survivalexp vitmix RAW Feb 2018'!AR238</f>
        <v>0</v>
      </c>
      <c r="BH33" s="9">
        <f>'Survivalexp vitmix RAW Feb 2018'!AY238</f>
        <v>0</v>
      </c>
      <c r="BI33" s="9">
        <f>'Survivalexp vitmix RAW Feb 2018'!BF238</f>
        <v>0</v>
      </c>
      <c r="BJ33" s="8"/>
      <c r="BK33" s="8"/>
    </row>
    <row r="34" spans="2:63" x14ac:dyDescent="0.35">
      <c r="C34" s="8" t="s">
        <v>17</v>
      </c>
      <c r="D34" s="9" t="e">
        <f>'Survivalexp vitmix RAW Feb 2018'!I44</f>
        <v>#DIV/0!</v>
      </c>
      <c r="E34" s="9" t="e">
        <f>'Survivalexp vitmix RAW Feb 2018'!P44</f>
        <v>#DIV/0!</v>
      </c>
      <c r="F34" s="9" t="e">
        <f>'Survivalexp vitmix RAW Feb 2018'!W44</f>
        <v>#DIV/0!</v>
      </c>
      <c r="G34" s="9" t="e">
        <f>'Survivalexp vitmix RAW Feb 2018'!AD44</f>
        <v>#DIV/0!</v>
      </c>
      <c r="H34" s="9" t="e">
        <f>'Survivalexp vitmix RAW Feb 2018'!AK44</f>
        <v>#DIV/0!</v>
      </c>
      <c r="I34" s="9">
        <f>'Survivalexp vitmix RAW Feb 2018'!AR44</f>
        <v>26.201795256179171</v>
      </c>
      <c r="J34" s="9">
        <f>'Survivalexp vitmix RAW Feb 2018'!AY44</f>
        <v>8.210608160017566</v>
      </c>
      <c r="K34" s="9">
        <f>'Survivalexp vitmix RAW Feb 2018'!BF44</f>
        <v>2.4755660210841057</v>
      </c>
      <c r="N34" s="9" t="e">
        <f>'Survivalexp vitmix RAW Feb 2018'!I81</f>
        <v>#DIV/0!</v>
      </c>
      <c r="O34" s="9" t="e">
        <f>'Survivalexp vitmix RAW Feb 2018'!P81</f>
        <v>#DIV/0!</v>
      </c>
      <c r="P34" s="9" t="e">
        <f>'Survivalexp vitmix RAW Feb 2018'!W83</f>
        <v>#DIV/0!</v>
      </c>
      <c r="Q34" s="9">
        <f>'Survivalexp vitmix RAW Feb 2018'!AD83</f>
        <v>25.772092160927844</v>
      </c>
      <c r="R34" s="9">
        <f>'Survivalexp vitmix RAW Feb 2018'!AK83</f>
        <v>3.7004129455022796</v>
      </c>
      <c r="S34" s="9">
        <f>'Survivalexp vitmix RAW Feb 2018'!AR83</f>
        <v>0.83666002653407556</v>
      </c>
      <c r="T34" s="9">
        <f>'Survivalexp vitmix RAW Feb 2018'!AY83</f>
        <v>0</v>
      </c>
      <c r="U34" s="9">
        <f>'Survivalexp vitmix RAW Feb 2018'!BF83</f>
        <v>0</v>
      </c>
      <c r="X34" s="9" t="e">
        <f>'Survivalexp vitmix RAW Feb 2018'!I122</f>
        <v>#DIV/0!</v>
      </c>
      <c r="Y34" s="9" t="e">
        <f>'Survivalexp vitmix RAW Feb 2018'!P122</f>
        <v>#DIV/0!</v>
      </c>
      <c r="Z34" s="9">
        <f>'Survivalexp vitmix RAW Feb 2018'!W122</f>
        <v>16.949605262959373</v>
      </c>
      <c r="AA34" s="9">
        <f>'Survivalexp vitmix RAW Feb 2018'!AD122</f>
        <v>6.7602692377848221</v>
      </c>
      <c r="AB34" s="9">
        <f>'Survivalexp vitmix RAW Feb 2018'!AK122</f>
        <v>0</v>
      </c>
      <c r="AC34" s="9">
        <f>'Survivalexp vitmix RAW Feb 2018'!AR122</f>
        <v>0</v>
      </c>
      <c r="AD34" s="9">
        <f>'Survivalexp vitmix RAW Feb 2018'!AY122</f>
        <v>0</v>
      </c>
      <c r="AE34" s="9">
        <f>'Survivalexp vitmix RAW Feb 2018'!BF122</f>
        <v>0</v>
      </c>
      <c r="AH34" s="9" t="e">
        <f>'Survivalexp vitmix RAW Feb 2018'!I161</f>
        <v>#DIV/0!</v>
      </c>
      <c r="AI34" s="9">
        <f>'Survivalexp vitmix RAW Feb 2018'!P161</f>
        <v>20.770556363559542</v>
      </c>
      <c r="AJ34" s="9">
        <f>'Survivalexp vitmix RAW Feb 2018'!W161</f>
        <v>10.430145791609693</v>
      </c>
      <c r="AK34" s="9">
        <f>'Survivalexp vitmix RAW Feb 2018'!AD161</f>
        <v>2.2360679774997898</v>
      </c>
      <c r="AL34" s="9">
        <f>'Survivalexp vitmix RAW Feb 2018'!AK161</f>
        <v>0</v>
      </c>
      <c r="AM34" s="9">
        <f>'Survivalexp vitmix RAW Feb 2018'!AR161</f>
        <v>0</v>
      </c>
      <c r="AN34" s="9">
        <f>'Survivalexp vitmix RAW Feb 2018'!AY161</f>
        <v>0</v>
      </c>
      <c r="AO34" s="9">
        <f>'Survivalexp vitmix RAW Feb 2018'!BF161</f>
        <v>0</v>
      </c>
      <c r="AR34" s="9" t="e">
        <f>'Survivalexp vitmix RAW Feb 2018'!I200</f>
        <v>#DIV/0!</v>
      </c>
      <c r="AS34" s="9">
        <f>'Survivalexp vitmix RAW Feb 2018'!P200</f>
        <v>10.751032004527957</v>
      </c>
      <c r="AT34" s="9">
        <f>'Survivalexp vitmix RAW Feb 2018'!W200</f>
        <v>4.4040163163676693</v>
      </c>
      <c r="AU34" s="9">
        <f>'Survivalexp vitmix RAW Feb 2018'!AD200</f>
        <v>0.89442719099991586</v>
      </c>
      <c r="AV34" s="9">
        <f>'Survivalexp vitmix RAW Feb 2018'!AK200</f>
        <v>0</v>
      </c>
      <c r="AW34" s="9">
        <f>'Survivalexp vitmix RAW Feb 2018'!AR200</f>
        <v>0</v>
      </c>
      <c r="AX34" s="9">
        <f>'Survivalexp vitmix RAW Feb 2018'!AY200</f>
        <v>0</v>
      </c>
      <c r="AY34" s="9">
        <f>'Survivalexp vitmix RAW Feb 2018'!BF200</f>
        <v>0</v>
      </c>
      <c r="AZ34" s="8"/>
      <c r="BA34" s="8"/>
      <c r="BB34" s="9" t="e">
        <f>'Survivalexp vitmix RAW Feb 2018'!I239</f>
        <v>#DIV/0!</v>
      </c>
      <c r="BC34" s="9" t="e">
        <f>'Survivalexp vitmix RAW Feb 2018'!P239</f>
        <v>#DIV/0!</v>
      </c>
      <c r="BD34" s="9" t="e">
        <f>'Survivalexp vitmix RAW Feb 2018'!W239</f>
        <v>#DIV/0!</v>
      </c>
      <c r="BE34" s="9" t="e">
        <f>'Survivalexp vitmix RAW Feb 2018'!AD239</f>
        <v>#DIV/0!</v>
      </c>
      <c r="BF34" s="9" t="e">
        <f>'Survivalexp vitmix RAW Feb 2018'!AK239</f>
        <v>#DIV/0!</v>
      </c>
      <c r="BG34" s="9">
        <f>'Survivalexp vitmix RAW Feb 2018'!AR239</f>
        <v>0</v>
      </c>
      <c r="BH34" s="9">
        <f>'Survivalexp vitmix RAW Feb 2018'!AY239</f>
        <v>0</v>
      </c>
      <c r="BI34" s="9">
        <f>'Survivalexp vitmix RAW Feb 2018'!BF239</f>
        <v>0</v>
      </c>
      <c r="BJ34" s="8"/>
      <c r="BK34" s="8"/>
    </row>
    <row r="35" spans="2:63" x14ac:dyDescent="0.35">
      <c r="B35" s="8" t="s">
        <v>19</v>
      </c>
      <c r="C35" s="8"/>
      <c r="D35" s="19" t="e">
        <f>D33/$D$8</f>
        <v>#DIV/0!</v>
      </c>
      <c r="E35" s="19" t="e">
        <f>E33/$E$8</f>
        <v>#DIV/0!</v>
      </c>
      <c r="F35" s="19" t="e">
        <f>F33/$F$8</f>
        <v>#DIV/0!</v>
      </c>
      <c r="G35" s="19" t="e">
        <f>G33/$G$8</f>
        <v>#DIV/0!</v>
      </c>
      <c r="H35" s="19" t="e">
        <f>H33/$H$8</f>
        <v>#DIV/0!</v>
      </c>
      <c r="I35" s="19">
        <f>I33/$I$8</f>
        <v>6439999.9999999991</v>
      </c>
      <c r="J35" s="19">
        <f>J33/$J$8</f>
        <v>9133333.333333334</v>
      </c>
      <c r="K35" s="19">
        <f>K33/$K$8</f>
        <v>11333333.333333336</v>
      </c>
      <c r="L35" s="15">
        <f>I35</f>
        <v>6439999.9999999991</v>
      </c>
      <c r="M35" s="17">
        <f>I36</f>
        <v>2620179.5256179171</v>
      </c>
      <c r="N35" s="19" t="e">
        <f>N33/$D$8</f>
        <v>#DIV/0!</v>
      </c>
      <c r="O35" s="19" t="e">
        <f>O33/$E$8</f>
        <v>#DIV/0!</v>
      </c>
      <c r="P35" s="19" t="e">
        <f>P33/$F$8</f>
        <v>#DIV/0!</v>
      </c>
      <c r="Q35" s="19">
        <f>Q33/$G$8</f>
        <v>23399.999999999993</v>
      </c>
      <c r="R35" s="19">
        <f>R33/$H$8</f>
        <v>31333.333333333332</v>
      </c>
      <c r="S35" s="19">
        <f>S33/$I$8</f>
        <v>26666.666666666664</v>
      </c>
      <c r="T35" s="19">
        <f>T33/$J$8</f>
        <v>0</v>
      </c>
      <c r="U35" s="19">
        <f>U33/$K$8</f>
        <v>0</v>
      </c>
      <c r="V35" s="15">
        <f>Q35</f>
        <v>23399.999999999993</v>
      </c>
      <c r="W35" s="17">
        <f>Q36</f>
        <v>25772.092160927845</v>
      </c>
      <c r="X35" s="19" t="e">
        <f>X33/$D$8</f>
        <v>#DIV/0!</v>
      </c>
      <c r="Y35" s="19" t="e">
        <f>Y33/$E$8</f>
        <v>#DIV/0!</v>
      </c>
      <c r="Z35" s="19">
        <f>Z33/$F$8</f>
        <v>4448.5293333333339</v>
      </c>
      <c r="AA35" s="19">
        <f>AA33/$G$8</f>
        <v>3272.76</v>
      </c>
      <c r="AB35" s="19">
        <f>AB33/$H$8</f>
        <v>0</v>
      </c>
      <c r="AC35" s="19">
        <f>AC33/$I$8</f>
        <v>0</v>
      </c>
      <c r="AD35" s="19">
        <f>AD33/$J$8</f>
        <v>0</v>
      </c>
      <c r="AE35" s="19">
        <f>AE33/$K$8</f>
        <v>0</v>
      </c>
      <c r="AF35" s="15">
        <f>Z35</f>
        <v>4448.5293333333339</v>
      </c>
      <c r="AG35" s="17">
        <f>Z36</f>
        <v>1694.9605262959374</v>
      </c>
      <c r="AH35" s="19" t="e">
        <f>AH33/$D$8</f>
        <v>#DIV/0!</v>
      </c>
      <c r="AI35" s="19">
        <f>AI33/$E$8</f>
        <v>798.66666666666674</v>
      </c>
      <c r="AJ35" s="19">
        <f>AJ33/$F$8</f>
        <v>1106.6666666666667</v>
      </c>
      <c r="AK35" s="19">
        <f>AK33/$G$8</f>
        <v>666.66666666666663</v>
      </c>
      <c r="AL35" s="19">
        <f>AL33/$H$8</f>
        <v>0</v>
      </c>
      <c r="AM35" s="19">
        <f>AM33/$I$8</f>
        <v>0</v>
      </c>
      <c r="AN35" s="19">
        <f>AN33/$J$8</f>
        <v>0</v>
      </c>
      <c r="AO35" s="19">
        <f>AO33/$K$8</f>
        <v>0</v>
      </c>
      <c r="AP35" s="15">
        <f>AI35</f>
        <v>798.66666666666674</v>
      </c>
      <c r="AQ35" s="17">
        <f>AI36</f>
        <v>207.70556363559541</v>
      </c>
      <c r="AR35" s="19" t="e">
        <f>AR33/$D$8</f>
        <v>#DIV/0!</v>
      </c>
      <c r="AS35" s="19">
        <f>AS33/$E$8</f>
        <v>245.99999999999997</v>
      </c>
      <c r="AT35" s="19">
        <f>AT33/$F$8</f>
        <v>260</v>
      </c>
      <c r="AU35" s="19">
        <f>AU33/$G$8</f>
        <v>133.33333333333334</v>
      </c>
      <c r="AV35" s="19">
        <f>AV33/$H$8</f>
        <v>0</v>
      </c>
      <c r="AW35" s="19">
        <f>AW33/$I$8</f>
        <v>0</v>
      </c>
      <c r="AX35" s="19">
        <f>AX33/$J$8</f>
        <v>0</v>
      </c>
      <c r="AY35" s="19">
        <f>AY33/$K$8</f>
        <v>0</v>
      </c>
      <c r="AZ35" s="15">
        <f>AS35</f>
        <v>245.99999999999997</v>
      </c>
      <c r="BA35" s="17">
        <f>AS36</f>
        <v>107.51032004527957</v>
      </c>
      <c r="BB35" s="19" t="e">
        <f>BB33/$D$8</f>
        <v>#DIV/0!</v>
      </c>
      <c r="BC35" s="19" t="e">
        <f>BC33/$E$8</f>
        <v>#DIV/0!</v>
      </c>
      <c r="BD35" s="19" t="e">
        <f>BD33/$F$8</f>
        <v>#DIV/0!</v>
      </c>
      <c r="BE35" s="19" t="e">
        <f>BE33/$G$8</f>
        <v>#DIV/0!</v>
      </c>
      <c r="BF35" s="19" t="e">
        <f>BF33/$H$8</f>
        <v>#DIV/0!</v>
      </c>
      <c r="BG35" s="19">
        <f>BG33/$I$8</f>
        <v>0</v>
      </c>
      <c r="BH35" s="19">
        <f>BH33/$J$8</f>
        <v>0</v>
      </c>
      <c r="BI35" s="19">
        <f>BI33/$K$8</f>
        <v>0</v>
      </c>
      <c r="BJ35" s="15" t="e">
        <f>BE35</f>
        <v>#DIV/0!</v>
      </c>
      <c r="BK35" s="17" t="e">
        <f>BE36</f>
        <v>#DIV/0!</v>
      </c>
    </row>
    <row r="36" spans="2:63" x14ac:dyDescent="0.35">
      <c r="B36" s="8"/>
      <c r="C36" s="8" t="s">
        <v>17</v>
      </c>
      <c r="D36" s="19" t="e">
        <f>D34/$D$8</f>
        <v>#DIV/0!</v>
      </c>
      <c r="E36" s="19" t="e">
        <f>E34/$E$8</f>
        <v>#DIV/0!</v>
      </c>
      <c r="F36" s="19" t="e">
        <f>F34/$F$8</f>
        <v>#DIV/0!</v>
      </c>
      <c r="G36" s="19" t="e">
        <f>G34/$G$8</f>
        <v>#DIV/0!</v>
      </c>
      <c r="H36" s="19" t="e">
        <f>H34/$H$8</f>
        <v>#DIV/0!</v>
      </c>
      <c r="I36" s="19">
        <f>I34/$I$8</f>
        <v>2620179.5256179171</v>
      </c>
      <c r="J36" s="19">
        <f>J34/$J$8</f>
        <v>8210608.1600175668</v>
      </c>
      <c r="K36" s="19">
        <f>K34/$K$8</f>
        <v>24755660.21084106</v>
      </c>
      <c r="N36" s="19" t="e">
        <f>N34/$D$8</f>
        <v>#DIV/0!</v>
      </c>
      <c r="O36" s="19" t="e">
        <f>O34/$E$8</f>
        <v>#DIV/0!</v>
      </c>
      <c r="P36" s="19" t="e">
        <f>P34/$F$8</f>
        <v>#DIV/0!</v>
      </c>
      <c r="Q36" s="19">
        <f>Q34/$G$8</f>
        <v>25772.092160927845</v>
      </c>
      <c r="R36" s="19">
        <f>R34/$H$8</f>
        <v>37004.129455022798</v>
      </c>
      <c r="S36" s="19">
        <f>S34/$I$8</f>
        <v>83666.002653407544</v>
      </c>
      <c r="T36" s="19">
        <f>T34/$J$8</f>
        <v>0</v>
      </c>
      <c r="U36" s="19">
        <f>U34/$K$8</f>
        <v>0</v>
      </c>
      <c r="X36" s="19" t="e">
        <f>X34/$D$8</f>
        <v>#DIV/0!</v>
      </c>
      <c r="Y36" s="19" t="e">
        <f>Y34/$E$8</f>
        <v>#DIV/0!</v>
      </c>
      <c r="Z36" s="19">
        <f>Z34/$F$8</f>
        <v>1694.9605262959374</v>
      </c>
      <c r="AA36" s="19">
        <f>AA34/$G$8</f>
        <v>6760.2692377848216</v>
      </c>
      <c r="AB36" s="19">
        <f>AB34/$H$8</f>
        <v>0</v>
      </c>
      <c r="AC36" s="19">
        <f>AC34/$I$8</f>
        <v>0</v>
      </c>
      <c r="AD36" s="19">
        <f>AD34/$J$8</f>
        <v>0</v>
      </c>
      <c r="AE36" s="19">
        <f>AE34/$K$8</f>
        <v>0</v>
      </c>
      <c r="AH36" s="19" t="e">
        <f>AH34/$D$8</f>
        <v>#DIV/0!</v>
      </c>
      <c r="AI36" s="19">
        <f>AI34/$E$8</f>
        <v>207.70556363559541</v>
      </c>
      <c r="AJ36" s="19">
        <f>AJ34/$F$8</f>
        <v>1043.0145791609693</v>
      </c>
      <c r="AK36" s="19">
        <f>AK34/$G$8</f>
        <v>2236.0679774997898</v>
      </c>
      <c r="AL36" s="19">
        <f>AL34/$H$8</f>
        <v>0</v>
      </c>
      <c r="AM36" s="19">
        <f>AM34/$I$8</f>
        <v>0</v>
      </c>
      <c r="AN36" s="19">
        <f>AN34/$J$8</f>
        <v>0</v>
      </c>
      <c r="AO36" s="19">
        <f>AO34/$K$8</f>
        <v>0</v>
      </c>
      <c r="AR36" s="19" t="e">
        <f>AR34/$D$8</f>
        <v>#DIV/0!</v>
      </c>
      <c r="AS36" s="19">
        <f>AS34/$E$8</f>
        <v>107.51032004527957</v>
      </c>
      <c r="AT36" s="19">
        <f>AT34/$F$8</f>
        <v>440.40163163676692</v>
      </c>
      <c r="AU36" s="19">
        <f>AU34/$G$8</f>
        <v>894.42719099991587</v>
      </c>
      <c r="AV36" s="19">
        <f>AV34/$H$8</f>
        <v>0</v>
      </c>
      <c r="AW36" s="19">
        <f>AW34/$I$8</f>
        <v>0</v>
      </c>
      <c r="AX36" s="19">
        <f>AX34/$J$8</f>
        <v>0</v>
      </c>
      <c r="AY36" s="19">
        <f>AY34/$K$8</f>
        <v>0</v>
      </c>
      <c r="AZ36" s="8"/>
      <c r="BA36" s="8"/>
      <c r="BB36" s="19" t="e">
        <f>BB34/$D$8</f>
        <v>#DIV/0!</v>
      </c>
      <c r="BC36" s="19" t="e">
        <f>BC34/$E$8</f>
        <v>#DIV/0!</v>
      </c>
      <c r="BD36" s="19" t="e">
        <f>BD34/$F$8</f>
        <v>#DIV/0!</v>
      </c>
      <c r="BE36" s="19" t="e">
        <f>BE34/$G$8</f>
        <v>#DIV/0!</v>
      </c>
      <c r="BF36" s="19" t="e">
        <f>BF34/$H$8</f>
        <v>#DIV/0!</v>
      </c>
      <c r="BG36" s="19">
        <f>BG34/$I$8</f>
        <v>0</v>
      </c>
      <c r="BH36" s="19">
        <f>BH34/$J$8</f>
        <v>0</v>
      </c>
      <c r="BI36" s="19">
        <f>BI34/$K$8</f>
        <v>0</v>
      </c>
      <c r="BJ36" s="8"/>
      <c r="BK36" s="8"/>
    </row>
    <row r="42" spans="2:63" x14ac:dyDescent="0.35">
      <c r="E42" s="14">
        <v>0</v>
      </c>
      <c r="F42" s="14">
        <v>4</v>
      </c>
      <c r="G42" s="14">
        <v>7</v>
      </c>
      <c r="H42" s="14">
        <v>11</v>
      </c>
      <c r="I42" s="14">
        <v>14</v>
      </c>
      <c r="J42" s="14">
        <v>18</v>
      </c>
      <c r="O42" s="8" t="s">
        <v>26</v>
      </c>
      <c r="P42" s="8"/>
      <c r="Q42" s="14">
        <v>0</v>
      </c>
      <c r="R42" s="14">
        <v>4</v>
      </c>
      <c r="S42" s="14">
        <v>7</v>
      </c>
      <c r="T42" s="14">
        <v>11</v>
      </c>
      <c r="U42" s="14">
        <v>14</v>
      </c>
      <c r="V42" s="14">
        <v>18</v>
      </c>
    </row>
    <row r="43" spans="2:63" s="8" customFormat="1" x14ac:dyDescent="0.35">
      <c r="C43" s="12" t="s">
        <v>25</v>
      </c>
      <c r="D43" s="14" t="s">
        <v>13</v>
      </c>
      <c r="E43" s="30">
        <f>$L$11</f>
        <v>0</v>
      </c>
      <c r="F43" s="30">
        <f>$V$11</f>
        <v>0</v>
      </c>
      <c r="G43" s="30">
        <f>$AF$11</f>
        <v>0</v>
      </c>
      <c r="H43" s="30">
        <f>AP11</f>
        <v>0</v>
      </c>
      <c r="I43" s="30">
        <f>$AP$11</f>
        <v>0</v>
      </c>
      <c r="J43" s="30">
        <f>$AZ$11</f>
        <v>0</v>
      </c>
      <c r="K43"/>
      <c r="L43"/>
      <c r="M43"/>
      <c r="N43"/>
      <c r="O43" s="12" t="s">
        <v>25</v>
      </c>
      <c r="P43" s="14" t="s">
        <v>13</v>
      </c>
      <c r="Q43" s="30">
        <f>$M$11</f>
        <v>0</v>
      </c>
      <c r="R43" s="30">
        <f>$W$11</f>
        <v>0</v>
      </c>
      <c r="S43" s="30">
        <f>$AG$11</f>
        <v>0</v>
      </c>
      <c r="T43" s="30">
        <f>AQ11</f>
        <v>0</v>
      </c>
      <c r="U43" s="30">
        <f>$AQ$11</f>
        <v>0</v>
      </c>
      <c r="V43" s="30">
        <f>$BA$11</f>
        <v>0</v>
      </c>
      <c r="W43"/>
      <c r="X43"/>
      <c r="Y43"/>
      <c r="Z43"/>
    </row>
    <row r="44" spans="2:63" x14ac:dyDescent="0.35">
      <c r="D44" s="14" t="s">
        <v>41</v>
      </c>
      <c r="E44" s="30">
        <f>$L$15</f>
        <v>3946666.6666666665</v>
      </c>
      <c r="F44" s="30">
        <f>$V$15</f>
        <v>30266666.666666668</v>
      </c>
      <c r="G44" s="30">
        <f>$AF$15</f>
        <v>2400000.0000000005</v>
      </c>
      <c r="H44" s="30">
        <f>AP15</f>
        <v>2194000</v>
      </c>
      <c r="I44" s="30">
        <f>$AP$15</f>
        <v>2194000</v>
      </c>
      <c r="J44" s="30">
        <f>$AZ$15</f>
        <v>3666666.666666666</v>
      </c>
      <c r="P44" s="14" t="s">
        <v>40</v>
      </c>
      <c r="Q44" s="30">
        <f>$M$15</f>
        <v>1498235.3032860223</v>
      </c>
      <c r="R44" s="30">
        <f>$W$15</f>
        <v>20420891.466250654</v>
      </c>
      <c r="S44" s="30">
        <f>$AG$15</f>
        <v>5828845.1910558743</v>
      </c>
      <c r="T44" s="30">
        <f>AQ15</f>
        <v>247055.67450708957</v>
      </c>
      <c r="U44" s="30">
        <f>$AQ$15</f>
        <v>247055.67450708957</v>
      </c>
      <c r="V44" s="30">
        <f>BA15</f>
        <v>1866880.8994645516</v>
      </c>
    </row>
    <row r="45" spans="2:63" x14ac:dyDescent="0.35">
      <c r="D45" s="14" t="s">
        <v>21</v>
      </c>
      <c r="E45" s="30">
        <f>$L$19</f>
        <v>5820000.0000000009</v>
      </c>
      <c r="F45" s="30">
        <f>$V$19</f>
        <v>101000</v>
      </c>
      <c r="G45" s="30">
        <f>$AF$19</f>
        <v>1208.4969333333333</v>
      </c>
      <c r="H45" s="30">
        <f>AP19</f>
        <v>262.66666666666663</v>
      </c>
      <c r="I45" s="30">
        <f>$AP$19</f>
        <v>262.66666666666663</v>
      </c>
      <c r="J45" s="30">
        <f>$AZ$19</f>
        <v>231.33333333333334</v>
      </c>
      <c r="O45" s="8"/>
      <c r="P45" s="14" t="s">
        <v>21</v>
      </c>
      <c r="Q45" s="30">
        <f>$M$19</f>
        <v>1280534.3350078641</v>
      </c>
      <c r="R45" s="30">
        <f>$W$19</f>
        <v>24529.303189574355</v>
      </c>
      <c r="S45" s="30">
        <f>$AG$19</f>
        <v>345.66926968575655</v>
      </c>
      <c r="T45" s="30">
        <f>AQ19</f>
        <v>119.27382448420133</v>
      </c>
      <c r="U45" s="30">
        <f>$AQ$19</f>
        <v>119.27382448420133</v>
      </c>
      <c r="V45" s="30">
        <f>BA19</f>
        <v>83.079444237185669</v>
      </c>
    </row>
    <row r="46" spans="2:63" x14ac:dyDescent="0.35">
      <c r="D46" s="14" t="s">
        <v>22</v>
      </c>
      <c r="E46" s="30">
        <f>$L$23</f>
        <v>4446666.666666666</v>
      </c>
      <c r="F46" s="30">
        <f>$V$23</f>
        <v>50199.999999999993</v>
      </c>
      <c r="G46" s="30">
        <f>$AF$23</f>
        <v>1035.1618666666666</v>
      </c>
      <c r="H46" s="30">
        <f>AP23</f>
        <v>446</v>
      </c>
      <c r="I46" s="30">
        <f>$AP$23</f>
        <v>446</v>
      </c>
      <c r="J46" s="30">
        <f>$AZ$23</f>
        <v>448</v>
      </c>
      <c r="O46" s="8"/>
      <c r="P46" s="14" t="s">
        <v>22</v>
      </c>
      <c r="Q46" s="30">
        <f>$M$23</f>
        <v>1439758.2061947819</v>
      </c>
      <c r="R46" s="30">
        <f>$W$23</f>
        <v>16298.194353577568</v>
      </c>
      <c r="S46" s="30">
        <f>$AG$23</f>
        <v>317.8488592418546</v>
      </c>
      <c r="T46" s="30">
        <f>AQ23</f>
        <v>176.01220427293867</v>
      </c>
      <c r="U46" s="30">
        <f>$AQ$23</f>
        <v>176.01220427293867</v>
      </c>
      <c r="V46" s="30">
        <f>BA23</f>
        <v>221.70315988445935</v>
      </c>
    </row>
    <row r="47" spans="2:63" x14ac:dyDescent="0.35">
      <c r="D47" s="14" t="s">
        <v>61</v>
      </c>
      <c r="E47" s="30">
        <f>$L$27</f>
        <v>4639999.9999999991</v>
      </c>
      <c r="F47" s="30">
        <f>$V$27</f>
        <v>40066.666666666672</v>
      </c>
      <c r="G47" s="30">
        <f>$AF$27</f>
        <v>653.33986666666658</v>
      </c>
      <c r="H47" s="30">
        <f>AP27</f>
        <v>338.66666666666663</v>
      </c>
      <c r="I47" s="30">
        <f>$AP$27</f>
        <v>338.66666666666663</v>
      </c>
      <c r="J47" s="30">
        <f>$AZ$27</f>
        <v>280.66666666666663</v>
      </c>
      <c r="O47" s="8"/>
      <c r="P47" s="14" t="s">
        <v>61</v>
      </c>
      <c r="Q47" s="30">
        <f>$M$27</f>
        <v>1637695.4866343881</v>
      </c>
      <c r="R47" s="30">
        <f>$W$27</f>
        <v>9310.5851363825459</v>
      </c>
      <c r="S47" s="30">
        <f>$AG$27</f>
        <v>300.51838018381864</v>
      </c>
      <c r="T47" s="30">
        <f>AQ27</f>
        <v>238.41206712926737</v>
      </c>
      <c r="U47" s="30">
        <f>$AQ$27</f>
        <v>238.41206712926737</v>
      </c>
      <c r="V47" s="30">
        <f>BA27</f>
        <v>151.71722064897287</v>
      </c>
    </row>
    <row r="48" spans="2:63" x14ac:dyDescent="0.35">
      <c r="D48" s="14" t="s">
        <v>23</v>
      </c>
      <c r="E48" s="30">
        <f>$L$31</f>
        <v>5126666.666666667</v>
      </c>
      <c r="F48" s="30">
        <f>$V$31</f>
        <v>424666.66666666657</v>
      </c>
      <c r="G48" s="30">
        <f>$AF$31</f>
        <v>2569.722666666667</v>
      </c>
      <c r="H48" s="30">
        <f>AP31</f>
        <v>556.66666666666663</v>
      </c>
      <c r="I48" s="30">
        <f>$AP$31</f>
        <v>556.66666666666663</v>
      </c>
      <c r="J48" s="30">
        <f>$AZ$31</f>
        <v>320</v>
      </c>
      <c r="O48" s="8"/>
      <c r="P48" s="14" t="s">
        <v>23</v>
      </c>
      <c r="Q48" s="30">
        <f>$M$31</f>
        <v>1687322.8287625422</v>
      </c>
      <c r="R48" s="30">
        <f>$W$31</f>
        <v>203425.33420103553</v>
      </c>
      <c r="S48" s="30">
        <f>$AG$31</f>
        <v>1244.7173120191919</v>
      </c>
      <c r="T48" s="30">
        <f>AQ31</f>
        <v>144.8590756559318</v>
      </c>
      <c r="U48" s="30">
        <f>$AQ$31</f>
        <v>144.8590756559318</v>
      </c>
      <c r="V48" s="30">
        <f>BA31</f>
        <v>147.95750226121493</v>
      </c>
    </row>
    <row r="49" spans="3:26" x14ac:dyDescent="0.35">
      <c r="D49" s="14" t="s">
        <v>62</v>
      </c>
      <c r="E49" s="30">
        <f>$L$35</f>
        <v>6439999.9999999991</v>
      </c>
      <c r="F49" s="30">
        <f>$V$35</f>
        <v>23399.999999999993</v>
      </c>
      <c r="G49" s="30">
        <f>$AF$35</f>
        <v>4448.5293333333339</v>
      </c>
      <c r="H49" s="30">
        <f>AP35</f>
        <v>798.66666666666674</v>
      </c>
      <c r="I49" s="30">
        <f>$AP$35</f>
        <v>798.66666666666674</v>
      </c>
      <c r="J49" s="30">
        <f>$AZ$35</f>
        <v>245.99999999999997</v>
      </c>
      <c r="O49" s="8"/>
      <c r="P49" s="14" t="s">
        <v>62</v>
      </c>
      <c r="Q49" s="30">
        <f>$M$35</f>
        <v>2620179.5256179171</v>
      </c>
      <c r="R49" s="30">
        <f>$W$35</f>
        <v>25772.092160927845</v>
      </c>
      <c r="S49" s="30">
        <f>$AG$35</f>
        <v>1694.9605262959374</v>
      </c>
      <c r="T49" s="30">
        <f>AQ35</f>
        <v>207.70556363559541</v>
      </c>
      <c r="U49" s="30">
        <f>$AQ$35</f>
        <v>207.70556363559541</v>
      </c>
      <c r="V49" s="30">
        <f>BA35</f>
        <v>107.51032004527957</v>
      </c>
    </row>
    <row r="52" spans="3:26" x14ac:dyDescent="0.35">
      <c r="D52" s="8"/>
      <c r="E52" s="13">
        <v>0</v>
      </c>
      <c r="F52" s="13">
        <v>4</v>
      </c>
      <c r="G52" s="13">
        <v>7</v>
      </c>
      <c r="H52" s="13">
        <v>11</v>
      </c>
      <c r="I52" s="13">
        <v>14</v>
      </c>
      <c r="J52" s="13">
        <v>18</v>
      </c>
      <c r="O52" s="8" t="s">
        <v>26</v>
      </c>
      <c r="P52" s="8"/>
      <c r="Q52" s="13">
        <v>0</v>
      </c>
      <c r="R52" s="13">
        <v>4</v>
      </c>
      <c r="S52" s="13">
        <v>7</v>
      </c>
      <c r="T52" s="13">
        <v>11</v>
      </c>
      <c r="U52" s="13">
        <v>14</v>
      </c>
      <c r="V52" s="13">
        <v>18</v>
      </c>
    </row>
    <row r="53" spans="3:26" x14ac:dyDescent="0.35">
      <c r="C53" s="2" t="s">
        <v>24</v>
      </c>
      <c r="D53" s="13" t="s">
        <v>13</v>
      </c>
      <c r="E53" s="8">
        <v>0</v>
      </c>
      <c r="F53" s="8">
        <v>0</v>
      </c>
      <c r="G53" s="8">
        <v>0</v>
      </c>
      <c r="H53" s="8">
        <v>0</v>
      </c>
      <c r="I53">
        <v>0</v>
      </c>
      <c r="J53">
        <v>0</v>
      </c>
      <c r="O53" s="2" t="s">
        <v>24</v>
      </c>
      <c r="P53" s="13" t="s">
        <v>13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</row>
    <row r="54" spans="3:26" s="8" customFormat="1" x14ac:dyDescent="0.35">
      <c r="D54" s="13" t="s">
        <v>41</v>
      </c>
      <c r="E54" s="30">
        <f>E44/$E$44*100</f>
        <v>100</v>
      </c>
      <c r="F54" s="30">
        <f>(F44/$E$44)*100</f>
        <v>766.89189189189187</v>
      </c>
      <c r="G54" s="30">
        <f t="shared" ref="G54" si="7">G44/$E$44*100</f>
        <v>60.810810810810821</v>
      </c>
      <c r="H54" s="30">
        <f>H44/$E$44*100</f>
        <v>55.591216216216225</v>
      </c>
      <c r="I54" s="30">
        <f>I44/$E$44*100</f>
        <v>55.591216216216225</v>
      </c>
      <c r="J54" s="30">
        <f>J44/$E$44*100</f>
        <v>92.905405405405389</v>
      </c>
      <c r="K54"/>
      <c r="L54"/>
      <c r="M54"/>
      <c r="N54"/>
      <c r="P54" s="13" t="s">
        <v>40</v>
      </c>
      <c r="Q54" s="30">
        <f>Q44/$E$44*100</f>
        <v>37.962043157585022</v>
      </c>
      <c r="R54" s="30">
        <f>R44/$E$44*100</f>
        <v>517.42123647594565</v>
      </c>
      <c r="S54" s="30">
        <f>S44/$E$44*100</f>
        <v>147.69033423283466</v>
      </c>
      <c r="T54" s="30">
        <f>T44/$E$44*100</f>
        <v>6.2598566175782828</v>
      </c>
      <c r="U54" s="30">
        <f>U44/$E$44*100</f>
        <v>6.2598566175782828</v>
      </c>
      <c r="V54" s="30">
        <f t="shared" ref="V54:V59" si="8">V44/$E44*100</f>
        <v>47.302725493189648</v>
      </c>
      <c r="W54"/>
      <c r="X54"/>
      <c r="Y54"/>
      <c r="Z54"/>
    </row>
    <row r="55" spans="3:26" x14ac:dyDescent="0.35">
      <c r="D55" s="13" t="s">
        <v>21</v>
      </c>
      <c r="E55" s="31">
        <f>E45/$E$45*100</f>
        <v>100</v>
      </c>
      <c r="F55" s="31">
        <f>F45/$E$45*100</f>
        <v>1.7353951890034363</v>
      </c>
      <c r="G55" s="31">
        <f t="shared" ref="G55" si="9">G45/$E$45*100</f>
        <v>2.0764552119129438E-2</v>
      </c>
      <c r="H55" s="31">
        <f>H45/$E$45*100</f>
        <v>4.5131729667812126E-3</v>
      </c>
      <c r="I55" s="30">
        <f>I45/$E$45*100</f>
        <v>4.5131729667812126E-3</v>
      </c>
      <c r="J55" s="30">
        <f t="shared" ref="J55" si="10">J45/$E$44*100</f>
        <v>5.8614864864864873E-3</v>
      </c>
      <c r="O55" s="8"/>
      <c r="P55" s="13" t="s">
        <v>21</v>
      </c>
      <c r="Q55" s="30">
        <f>Q45/$E$45*100</f>
        <v>22.002308161647143</v>
      </c>
      <c r="R55" s="30">
        <f t="shared" ref="R55:S55" si="11">R45/$E$45*100</f>
        <v>0.42146569054251459</v>
      </c>
      <c r="S55" s="30">
        <f t="shared" si="11"/>
        <v>5.9393345306831009E-3</v>
      </c>
      <c r="T55" s="30">
        <f>T45/$E$45*100</f>
        <v>2.0493784275635962E-3</v>
      </c>
      <c r="U55" s="30">
        <f>U45/$E$45*100</f>
        <v>2.0493784275635962E-3</v>
      </c>
      <c r="V55" s="30">
        <f t="shared" si="8"/>
        <v>1.427481859745458E-3</v>
      </c>
    </row>
    <row r="56" spans="3:26" x14ac:dyDescent="0.35">
      <c r="D56" s="13" t="s">
        <v>22</v>
      </c>
      <c r="E56" s="31">
        <f>E46/$E$46*100</f>
        <v>100</v>
      </c>
      <c r="F56" s="31">
        <f>F46/$E$46*100</f>
        <v>1.128935532233883</v>
      </c>
      <c r="G56" s="31">
        <f>G46/$E$46*100</f>
        <v>2.3279502248875563E-2</v>
      </c>
      <c r="H56" s="31">
        <f>H46/$E$46*100</f>
        <v>1.0029985007496254E-2</v>
      </c>
      <c r="I56" s="30">
        <f>I46/$E$46*100</f>
        <v>1.0029985007496254E-2</v>
      </c>
      <c r="J56" s="30">
        <f>J46/$E$44*100</f>
        <v>1.1351351351351352E-2</v>
      </c>
      <c r="O56" s="8"/>
      <c r="P56" s="13" t="s">
        <v>22</v>
      </c>
      <c r="Q56" s="30">
        <f>Q46/$E$46*100</f>
        <v>32.378370454155522</v>
      </c>
      <c r="R56" s="30">
        <f>R46/$E$46*100</f>
        <v>0.36652610990054507</v>
      </c>
      <c r="S56" s="30">
        <f>S46/$E$46*100</f>
        <v>7.1480253202815891E-3</v>
      </c>
      <c r="T56" s="30">
        <f>T46/$E$46*100</f>
        <v>3.9582954484169127E-3</v>
      </c>
      <c r="U56" s="30">
        <f>U46/$E$46*100</f>
        <v>3.9582954484169127E-3</v>
      </c>
      <c r="V56" s="30">
        <f t="shared" si="8"/>
        <v>4.9858281833086819E-3</v>
      </c>
    </row>
    <row r="57" spans="3:26" x14ac:dyDescent="0.35">
      <c r="D57" s="13" t="s">
        <v>61</v>
      </c>
      <c r="E57" s="31">
        <f>E47/$E$47*100</f>
        <v>100</v>
      </c>
      <c r="F57" s="31">
        <f>F47/$E$47*100</f>
        <v>0.86350574712643713</v>
      </c>
      <c r="G57" s="31">
        <f>G47/$E$47*100</f>
        <v>1.4080600574712646E-2</v>
      </c>
      <c r="H57" s="31">
        <f>H47/$E$47*100</f>
        <v>7.2988505747126446E-3</v>
      </c>
      <c r="I57" s="30">
        <f>I47/$E$47*100</f>
        <v>7.2988505747126446E-3</v>
      </c>
      <c r="J57" s="30">
        <f>J47/$E$44*100</f>
        <v>7.1114864864864858E-3</v>
      </c>
      <c r="O57" s="8"/>
      <c r="P57" s="13" t="s">
        <v>61</v>
      </c>
      <c r="Q57" s="30">
        <f>Q47/$E$47*100</f>
        <v>35.295161349879059</v>
      </c>
      <c r="R57" s="30">
        <f>R47/$E$47*100</f>
        <v>0.20065916242203766</v>
      </c>
      <c r="S57" s="30">
        <f>S47/$E$47*100</f>
        <v>6.4766892280995409E-3</v>
      </c>
      <c r="T57" s="30">
        <f>T47/$E$47*100</f>
        <v>5.1381911019238663E-3</v>
      </c>
      <c r="U57" s="30">
        <f>U47/$E$47*100</f>
        <v>5.1381911019238663E-3</v>
      </c>
      <c r="V57" s="30">
        <f t="shared" si="8"/>
        <v>3.2697676864002784E-3</v>
      </c>
    </row>
    <row r="58" spans="3:26" x14ac:dyDescent="0.35">
      <c r="D58" s="13" t="s">
        <v>23</v>
      </c>
      <c r="E58" s="31">
        <f>E48/$E$48*100</f>
        <v>100</v>
      </c>
      <c r="F58" s="31">
        <f>F48/$E$48*100</f>
        <v>8.2834850455136522</v>
      </c>
      <c r="G58" s="31">
        <f>G48/$E$48*100</f>
        <v>5.0124629388816649E-2</v>
      </c>
      <c r="H58" s="31">
        <f>H48/$E$48*100</f>
        <v>1.0858257477243172E-2</v>
      </c>
      <c r="I58" s="30">
        <f>I48/$E$48*100</f>
        <v>1.0858257477243172E-2</v>
      </c>
      <c r="J58" s="30">
        <f>J48/$E$44*100</f>
        <v>8.1081081081081086E-3</v>
      </c>
      <c r="O58" s="8"/>
      <c r="P58" s="13" t="s">
        <v>23</v>
      </c>
      <c r="Q58" s="30">
        <f>Q48/$E$48*100</f>
        <v>32.91266896155804</v>
      </c>
      <c r="R58" s="30">
        <f>R48/$E$48*100</f>
        <v>3.9679844122438657</v>
      </c>
      <c r="S58" s="30">
        <f>S48/$E$48*100</f>
        <v>2.4279271365783974E-2</v>
      </c>
      <c r="T58" s="30">
        <f>T48/$E$48*100</f>
        <v>2.8255996551872263E-3</v>
      </c>
      <c r="U58" s="30">
        <f>U48/$E$48*100</f>
        <v>2.8255996551872263E-3</v>
      </c>
      <c r="V58" s="30">
        <f t="shared" si="8"/>
        <v>2.8860371052252583E-3</v>
      </c>
    </row>
    <row r="59" spans="3:26" x14ac:dyDescent="0.35">
      <c r="D59" s="13" t="s">
        <v>62</v>
      </c>
      <c r="E59" s="31">
        <f>E49/$E$49*100</f>
        <v>100</v>
      </c>
      <c r="F59" s="31">
        <f>F49/$E$49*100</f>
        <v>0.36335403726708065</v>
      </c>
      <c r="G59" s="31">
        <f>G49/$E$49*100</f>
        <v>6.9076542443064201E-2</v>
      </c>
      <c r="H59" s="31">
        <f>H49/$E$49*100</f>
        <v>1.2401656314699796E-2</v>
      </c>
      <c r="I59" s="30">
        <f>I49/$E$49*100</f>
        <v>1.2401656314699796E-2</v>
      </c>
      <c r="J59" s="30">
        <f>J49/$E$44*100</f>
        <v>6.2331081081081086E-3</v>
      </c>
      <c r="O59" s="8"/>
      <c r="P59" s="13" t="s">
        <v>62</v>
      </c>
      <c r="Q59" s="30">
        <f>Q49/$E$49*100</f>
        <v>40.686017478539085</v>
      </c>
      <c r="R59" s="30">
        <f>R49/$E$49*100</f>
        <v>0.40018776647403487</v>
      </c>
      <c r="S59" s="30">
        <f>S49/$E$49*100</f>
        <v>2.6319262830682262E-2</v>
      </c>
      <c r="T59" s="30">
        <f>T49/$E$49*100</f>
        <v>3.2252416713601777E-3</v>
      </c>
      <c r="U59" s="30">
        <f>U49/$E$49*100</f>
        <v>3.2252416713601777E-3</v>
      </c>
      <c r="V59" s="30">
        <f t="shared" si="8"/>
        <v>1.6694149075353972E-3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409"/>
  <sheetViews>
    <sheetView zoomScale="55" zoomScaleNormal="55" workbookViewId="0">
      <selection activeCell="M180" sqref="M180"/>
    </sheetView>
  </sheetViews>
  <sheetFormatPr defaultColWidth="9.1796875" defaultRowHeight="14.5" x14ac:dyDescent="0.35"/>
  <cols>
    <col min="1" max="1" width="9.1796875" style="8"/>
    <col min="2" max="2" width="11.81640625" style="8" customWidth="1"/>
    <col min="3" max="3" width="9.54296875" style="8" bestFit="1" customWidth="1"/>
    <col min="4" max="31" width="9.1796875" style="8"/>
    <col min="32" max="32" width="9.1796875" style="28"/>
    <col min="33" max="52" width="9.1796875" style="8"/>
    <col min="53" max="53" width="10.26953125" style="8" bestFit="1" customWidth="1"/>
    <col min="54" max="16384" width="9.1796875" style="8"/>
  </cols>
  <sheetData>
    <row r="1" spans="1:59" x14ac:dyDescent="0.35">
      <c r="A1" s="8" t="s">
        <v>0</v>
      </c>
      <c r="L1" s="2" t="s">
        <v>36</v>
      </c>
    </row>
    <row r="2" spans="1:59" x14ac:dyDescent="0.35">
      <c r="A2" s="8" t="s">
        <v>1</v>
      </c>
      <c r="C2" s="8" t="s">
        <v>3</v>
      </c>
      <c r="L2" s="5" t="s">
        <v>37</v>
      </c>
    </row>
    <row r="3" spans="1:59" x14ac:dyDescent="0.35">
      <c r="C3" s="8" t="s">
        <v>56</v>
      </c>
      <c r="L3" s="7"/>
    </row>
    <row r="4" spans="1:59" x14ac:dyDescent="0.35">
      <c r="A4" s="8" t="s">
        <v>4</v>
      </c>
      <c r="C4" s="1" t="s">
        <v>42</v>
      </c>
      <c r="L4" s="22"/>
      <c r="M4" s="7"/>
      <c r="N4" s="7"/>
      <c r="O4" s="7"/>
      <c r="P4" s="7"/>
      <c r="Q4" s="7"/>
      <c r="R4" s="7"/>
      <c r="S4" s="7"/>
      <c r="T4" s="7"/>
      <c r="U4" s="7"/>
    </row>
    <row r="5" spans="1:59" x14ac:dyDescent="0.35">
      <c r="A5" s="8" t="s">
        <v>28</v>
      </c>
      <c r="C5" s="8">
        <v>0.1</v>
      </c>
      <c r="D5" s="27" t="s">
        <v>40</v>
      </c>
    </row>
    <row r="6" spans="1:59" x14ac:dyDescent="0.35">
      <c r="A6" s="8" t="s">
        <v>5</v>
      </c>
      <c r="D6" s="8" t="s">
        <v>6</v>
      </c>
      <c r="E6" s="22" t="s">
        <v>7</v>
      </c>
      <c r="G6" s="8" t="s">
        <v>9</v>
      </c>
      <c r="I6" s="8" t="s">
        <v>10</v>
      </c>
    </row>
    <row r="7" spans="1:59" x14ac:dyDescent="0.35">
      <c r="E7" s="8" t="s">
        <v>8</v>
      </c>
      <c r="F7" s="8" t="s">
        <v>60</v>
      </c>
      <c r="G7" s="8" t="s">
        <v>8</v>
      </c>
      <c r="H7" s="8" t="s">
        <v>60</v>
      </c>
      <c r="I7" s="8" t="s">
        <v>8</v>
      </c>
      <c r="K7" s="8" t="s">
        <v>60</v>
      </c>
    </row>
    <row r="8" spans="1:59" x14ac:dyDescent="0.35">
      <c r="A8" s="8" t="s">
        <v>43</v>
      </c>
      <c r="B8" s="1">
        <v>43038</v>
      </c>
    </row>
    <row r="9" spans="1:59" ht="14.25" customHeight="1" x14ac:dyDescent="0.35">
      <c r="A9" s="8" t="s">
        <v>12</v>
      </c>
      <c r="B9" s="8" t="s">
        <v>11</v>
      </c>
      <c r="D9" s="8" t="s">
        <v>39</v>
      </c>
      <c r="I9" s="2" t="s">
        <v>15</v>
      </c>
      <c r="J9" s="2" t="s">
        <v>26</v>
      </c>
      <c r="K9" s="8" t="s">
        <v>30</v>
      </c>
      <c r="P9" s="2" t="s">
        <v>15</v>
      </c>
      <c r="Q9" s="2" t="s">
        <v>26</v>
      </c>
      <c r="R9" s="8" t="s">
        <v>29</v>
      </c>
      <c r="W9" s="2" t="s">
        <v>15</v>
      </c>
      <c r="X9" s="2" t="s">
        <v>26</v>
      </c>
      <c r="Y9" s="8" t="s">
        <v>31</v>
      </c>
      <c r="AD9" s="2" t="s">
        <v>15</v>
      </c>
      <c r="AE9" s="2" t="s">
        <v>26</v>
      </c>
      <c r="AF9" s="28" t="s">
        <v>32</v>
      </c>
      <c r="AK9" s="2" t="s">
        <v>15</v>
      </c>
      <c r="AL9" s="2" t="s">
        <v>26</v>
      </c>
      <c r="AM9" s="20" t="s">
        <v>33</v>
      </c>
      <c r="AR9" s="2" t="s">
        <v>15</v>
      </c>
      <c r="AS9" s="2" t="s">
        <v>26</v>
      </c>
      <c r="AT9" s="20" t="s">
        <v>34</v>
      </c>
      <c r="AY9" s="2" t="s">
        <v>15</v>
      </c>
      <c r="AZ9" s="2" t="s">
        <v>26</v>
      </c>
      <c r="BA9" s="20" t="s">
        <v>35</v>
      </c>
      <c r="BF9" s="2" t="s">
        <v>15</v>
      </c>
      <c r="BG9" s="2" t="s">
        <v>26</v>
      </c>
    </row>
    <row r="10" spans="1:59" ht="14.25" customHeight="1" x14ac:dyDescent="0.35">
      <c r="A10" s="8" t="s">
        <v>13</v>
      </c>
      <c r="B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2">
        <f>AVERAGE(D10:H10)</f>
        <v>0</v>
      </c>
      <c r="J10" s="2">
        <f>STDEV(D10:H10)</f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2">
        <f>AVERAGE(K10:O10)</f>
        <v>0</v>
      </c>
      <c r="Q10" s="2">
        <f>STDEV(K10:O10)</f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2">
        <f>AVERAGE(R10:V10)</f>
        <v>0</v>
      </c>
      <c r="X10" s="2">
        <f>STDEV(R10:V10)</f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2">
        <f>AVERAGE(Y10:AC10)</f>
        <v>0</v>
      </c>
      <c r="AE10" s="2">
        <f>STDEV(Y10:AC10)</f>
        <v>0</v>
      </c>
      <c r="AF10" s="28">
        <v>0</v>
      </c>
      <c r="AG10" s="8">
        <v>0</v>
      </c>
      <c r="AH10" s="8">
        <v>0</v>
      </c>
      <c r="AI10" s="8">
        <v>0</v>
      </c>
      <c r="AJ10" s="8">
        <v>0</v>
      </c>
      <c r="AK10" s="2">
        <f>AVERAGE(AF10:AJ10)</f>
        <v>0</v>
      </c>
      <c r="AL10" s="2">
        <f>STDEV(AF10:AJ10)</f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2">
        <f>AVERAGE(AM10:AQ10)</f>
        <v>0</v>
      </c>
      <c r="AS10" s="2">
        <f>STDEV(AM10:AQ10)</f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2">
        <f>AVERAGE(AT10:AX10)</f>
        <v>0</v>
      </c>
      <c r="AZ10" s="2">
        <f>STDEV(AT10:AX10)</f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2">
        <f>AVERAGE(BA10:BE10)</f>
        <v>0</v>
      </c>
      <c r="BG10" s="2">
        <f>STDEV(BA10:BE10)</f>
        <v>0</v>
      </c>
    </row>
    <row r="11" spans="1:59" ht="14.25" customHeight="1" x14ac:dyDescent="0.35">
      <c r="B11" s="8">
        <v>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2">
        <f t="shared" ref="I11" si="0">AVERAGE(D11:H11)</f>
        <v>0</v>
      </c>
      <c r="J11" s="2">
        <f>STDEV(D11:H11)</f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2">
        <f t="shared" ref="P11" si="1">AVERAGE(K11:O11)</f>
        <v>0</v>
      </c>
      <c r="Q11" s="2">
        <f>STDEV(K11:O11)</f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2">
        <f t="shared" ref="W11" si="2">AVERAGE(R11:V11)</f>
        <v>0</v>
      </c>
      <c r="X11" s="2">
        <f>STDEV(R11:V11)</f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2">
        <f t="shared" ref="AD11" si="3">AVERAGE(Y11:AC11)</f>
        <v>0</v>
      </c>
      <c r="AE11" s="2">
        <f>STDEV(Y11:AC11)</f>
        <v>0</v>
      </c>
      <c r="AF11" s="28">
        <v>0</v>
      </c>
      <c r="AG11" s="8">
        <v>0</v>
      </c>
      <c r="AH11" s="8">
        <v>0</v>
      </c>
      <c r="AI11" s="8">
        <v>0</v>
      </c>
      <c r="AJ11" s="8">
        <v>0</v>
      </c>
      <c r="AK11" s="2">
        <f t="shared" ref="AK11" si="4">AVERAGE(AF11:AJ11)</f>
        <v>0</v>
      </c>
      <c r="AL11" s="2">
        <f>STDEV(AF11:AJ11)</f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2">
        <f t="shared" ref="AR11" si="5">AVERAGE(AM11:AQ11)</f>
        <v>0</v>
      </c>
      <c r="AS11" s="2">
        <f>STDEV(AM11:AQ11)</f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2">
        <f t="shared" ref="AY11" si="6">AVERAGE(AT11:AX11)</f>
        <v>0</v>
      </c>
      <c r="AZ11" s="2">
        <f>STDEV(AT11:AX11)</f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2">
        <f t="shared" ref="BF11" si="7">AVERAGE(BA11:BE11)</f>
        <v>0</v>
      </c>
      <c r="BG11" s="2">
        <f>STDEV(BA11:BE11)</f>
        <v>0</v>
      </c>
    </row>
    <row r="12" spans="1:59" x14ac:dyDescent="0.35">
      <c r="B12" s="8">
        <v>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4">
        <f>AVERAGE(D12:H12)</f>
        <v>0</v>
      </c>
      <c r="J12" s="4">
        <f>STDEV(D12:H12)</f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4">
        <f>AVERAGE(K12:O12)</f>
        <v>0</v>
      </c>
      <c r="Q12" s="4">
        <f>STDEV(K12:O12)</f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4">
        <f>AVERAGE(R12:V12)</f>
        <v>0</v>
      </c>
      <c r="X12" s="4">
        <f>STDEV(R12:V12)</f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4">
        <f>AVERAGE(Y12:AC12)</f>
        <v>0</v>
      </c>
      <c r="AE12" s="4">
        <f>STDEV(Y12:AC12)</f>
        <v>0</v>
      </c>
      <c r="AF12" s="28">
        <v>0</v>
      </c>
      <c r="AG12" s="9">
        <v>0</v>
      </c>
      <c r="AH12" s="9">
        <v>0</v>
      </c>
      <c r="AI12" s="9">
        <v>0</v>
      </c>
      <c r="AJ12" s="9">
        <v>0</v>
      </c>
      <c r="AK12" s="4">
        <f>AVERAGE(AF12:AJ12)</f>
        <v>0</v>
      </c>
      <c r="AL12" s="4">
        <f>STDEV(AF12:AJ12)</f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4">
        <f>AVERAGE(AM12:AQ12)</f>
        <v>0</v>
      </c>
      <c r="AS12" s="4">
        <f>STDEV(AM12:AQ12)</f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4">
        <f>AVERAGE(AT12:AX12)</f>
        <v>0</v>
      </c>
      <c r="AZ12" s="4">
        <f>STDEV(AT12:AX12)</f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4">
        <f>AVERAGE(BA12:BE12)</f>
        <v>0</v>
      </c>
      <c r="BG12" s="4">
        <f>STDEV(BA12:BE12)</f>
        <v>0</v>
      </c>
    </row>
    <row r="13" spans="1:59" x14ac:dyDescent="0.35">
      <c r="D13" s="9"/>
      <c r="E13" s="9"/>
      <c r="F13" s="9"/>
      <c r="G13" s="9"/>
      <c r="H13" s="9"/>
      <c r="I13" s="10">
        <f>AVERAGE(I10:I12)</f>
        <v>0</v>
      </c>
      <c r="J13" s="10"/>
      <c r="K13" s="9"/>
      <c r="L13" s="9"/>
      <c r="M13" s="9"/>
      <c r="N13" s="9"/>
      <c r="O13" s="9"/>
      <c r="P13" s="10">
        <f>AVERAGE(P10:P12)</f>
        <v>0</v>
      </c>
      <c r="Q13" s="10"/>
      <c r="R13" s="9"/>
      <c r="S13" s="9"/>
      <c r="T13" s="9"/>
      <c r="U13" s="9"/>
      <c r="V13" s="9"/>
      <c r="W13" s="10">
        <f>AVERAGE(W10:W12)</f>
        <v>0</v>
      </c>
      <c r="X13" s="10"/>
      <c r="Y13" s="9"/>
      <c r="Z13" s="9"/>
      <c r="AA13" s="9"/>
      <c r="AB13" s="9"/>
      <c r="AC13" s="9"/>
      <c r="AD13" s="10">
        <f>AVERAGE(AD10:AD12)</f>
        <v>0</v>
      </c>
      <c r="AE13" s="10"/>
      <c r="AG13" s="9"/>
      <c r="AH13" s="9"/>
      <c r="AI13" s="9"/>
      <c r="AJ13" s="9"/>
      <c r="AK13" s="10">
        <f>AVERAGE(AK10:AK12)</f>
        <v>0</v>
      </c>
      <c r="AL13" s="10"/>
      <c r="AM13" s="9"/>
      <c r="AN13" s="9"/>
      <c r="AO13" s="9"/>
      <c r="AP13" s="9"/>
      <c r="AQ13" s="9"/>
      <c r="AR13" s="10">
        <f>AVERAGE(AR10:AR12)</f>
        <v>0</v>
      </c>
      <c r="AS13" s="10"/>
      <c r="AT13" s="9"/>
      <c r="AU13" s="9"/>
      <c r="AV13" s="9"/>
      <c r="AW13" s="9"/>
      <c r="AX13" s="9"/>
      <c r="AY13" s="10">
        <f>AVERAGE(AY10:AY12)</f>
        <v>0</v>
      </c>
      <c r="AZ13" s="10"/>
      <c r="BA13" s="9"/>
      <c r="BB13" s="9"/>
      <c r="BC13" s="9"/>
      <c r="BD13" s="9"/>
      <c r="BE13" s="9"/>
      <c r="BF13" s="10">
        <f>AVERAGE(BF10:BF12)</f>
        <v>0</v>
      </c>
      <c r="BG13" s="10"/>
    </row>
    <row r="14" spans="1:59" x14ac:dyDescent="0.35">
      <c r="D14" s="9"/>
      <c r="E14" s="9"/>
      <c r="F14" s="9"/>
      <c r="G14" s="9"/>
      <c r="H14" s="9"/>
      <c r="I14" s="10">
        <f>SUM(J10:J12)</f>
        <v>0</v>
      </c>
      <c r="J14" s="10"/>
      <c r="K14" s="9"/>
      <c r="L14" s="9"/>
      <c r="M14" s="9"/>
      <c r="N14" s="9"/>
      <c r="O14" s="9"/>
      <c r="P14" s="10">
        <f>SUM(Q10:Q12)</f>
        <v>0</v>
      </c>
      <c r="Q14" s="10"/>
      <c r="R14" s="9"/>
      <c r="S14" s="9"/>
      <c r="T14" s="9"/>
      <c r="U14" s="9"/>
      <c r="V14" s="9"/>
      <c r="W14" s="10">
        <f>SUM(X10:X12)</f>
        <v>0</v>
      </c>
      <c r="X14" s="10"/>
      <c r="Y14" s="9"/>
      <c r="Z14" s="9"/>
      <c r="AA14" s="9"/>
      <c r="AB14" s="9"/>
      <c r="AC14" s="9"/>
      <c r="AD14" s="10">
        <f>SUM(AE10:AE12)</f>
        <v>0</v>
      </c>
      <c r="AE14" s="10"/>
      <c r="AG14" s="9"/>
      <c r="AH14" s="9"/>
      <c r="AI14" s="9"/>
      <c r="AJ14" s="9"/>
      <c r="AK14" s="10">
        <f>SUM(AL10:AL12)</f>
        <v>0</v>
      </c>
      <c r="AL14" s="10"/>
      <c r="AM14" s="9"/>
      <c r="AN14" s="9"/>
      <c r="AO14" s="9"/>
      <c r="AP14" s="9"/>
      <c r="AQ14" s="9"/>
      <c r="AR14" s="10">
        <f>SUM(AS10:AS12)</f>
        <v>0</v>
      </c>
      <c r="AS14" s="10"/>
      <c r="AT14" s="9"/>
      <c r="AU14" s="9"/>
      <c r="AV14" s="9"/>
      <c r="AW14" s="9"/>
      <c r="AX14" s="9"/>
      <c r="AY14" s="10">
        <f>SUM(AZ10:AZ12)</f>
        <v>0</v>
      </c>
      <c r="AZ14" s="10"/>
      <c r="BA14" s="9"/>
      <c r="BB14" s="9"/>
      <c r="BC14" s="9"/>
      <c r="BD14" s="9"/>
      <c r="BE14" s="9"/>
      <c r="BF14" s="10">
        <f>SUM(BG10:BG12)</f>
        <v>0</v>
      </c>
      <c r="BG14" s="10"/>
    </row>
    <row r="15" spans="1:59" x14ac:dyDescent="0.35">
      <c r="A15" s="8" t="s">
        <v>41</v>
      </c>
      <c r="B15" s="8">
        <v>1</v>
      </c>
      <c r="D15" s="9" t="s">
        <v>27</v>
      </c>
      <c r="E15" s="9" t="s">
        <v>27</v>
      </c>
      <c r="F15" s="9" t="s">
        <v>27</v>
      </c>
      <c r="G15" s="9" t="s">
        <v>27</v>
      </c>
      <c r="H15" s="9" t="s">
        <v>27</v>
      </c>
      <c r="I15" s="4" t="e">
        <f>AVERAGE(D15:H15)</f>
        <v>#DIV/0!</v>
      </c>
      <c r="J15" s="4" t="e">
        <f>STDEV(D15:H15)</f>
        <v>#DIV/0!</v>
      </c>
      <c r="K15" s="9" t="s">
        <v>27</v>
      </c>
      <c r="L15" s="9" t="s">
        <v>27</v>
      </c>
      <c r="M15" s="9" t="s">
        <v>27</v>
      </c>
      <c r="N15" s="9" t="s">
        <v>27</v>
      </c>
      <c r="O15" s="9" t="s">
        <v>27</v>
      </c>
      <c r="P15" s="4" t="e">
        <f>AVERAGE(K15:O15)</f>
        <v>#DIV/0!</v>
      </c>
      <c r="Q15" s="4" t="e">
        <f>STDEV(K15:O15)</f>
        <v>#DIV/0!</v>
      </c>
      <c r="R15" s="9" t="s">
        <v>27</v>
      </c>
      <c r="S15" s="9" t="s">
        <v>27</v>
      </c>
      <c r="T15" s="9" t="s">
        <v>27</v>
      </c>
      <c r="U15" s="9" t="s">
        <v>27</v>
      </c>
      <c r="V15" s="9" t="s">
        <v>27</v>
      </c>
      <c r="W15" s="4" t="e">
        <f>AVERAGE(R15:V15)</f>
        <v>#DIV/0!</v>
      </c>
      <c r="X15" s="4" t="e">
        <f>STDEV(R15:V15)</f>
        <v>#DIV/0!</v>
      </c>
      <c r="Y15" s="9" t="s">
        <v>27</v>
      </c>
      <c r="Z15" s="9" t="s">
        <v>27</v>
      </c>
      <c r="AA15" s="9" t="s">
        <v>27</v>
      </c>
      <c r="AB15" s="9" t="s">
        <v>27</v>
      </c>
      <c r="AC15" s="9" t="s">
        <v>27</v>
      </c>
      <c r="AD15" s="4" t="e">
        <f>AVERAGE(Y15:AC15)</f>
        <v>#DIV/0!</v>
      </c>
      <c r="AE15" s="4" t="e">
        <f>STDEV(Y15:AC15)</f>
        <v>#DIV/0!</v>
      </c>
      <c r="AF15" s="28" t="s">
        <v>27</v>
      </c>
      <c r="AG15" s="9" t="s">
        <v>27</v>
      </c>
      <c r="AH15" s="9" t="s">
        <v>27</v>
      </c>
      <c r="AI15" s="9" t="s">
        <v>27</v>
      </c>
      <c r="AJ15" s="9" t="s">
        <v>27</v>
      </c>
      <c r="AK15" s="4" t="e">
        <f>AVERAGE(AF15:AJ15)</f>
        <v>#DIV/0!</v>
      </c>
      <c r="AL15" s="4" t="e">
        <f>STDEV(AF15:AJ15)</f>
        <v>#DIV/0!</v>
      </c>
      <c r="AM15" s="8">
        <v>57</v>
      </c>
      <c r="AN15" s="8">
        <v>51</v>
      </c>
      <c r="AO15" s="8">
        <v>65</v>
      </c>
      <c r="AP15" s="8">
        <v>67</v>
      </c>
      <c r="AQ15" s="8">
        <v>69</v>
      </c>
      <c r="AR15" s="4">
        <f>AVERAGE(AM15:AQ15)</f>
        <v>61.8</v>
      </c>
      <c r="AS15" s="4">
        <f>STDEV(AM15:AQ15)</f>
        <v>7.5630681604756029</v>
      </c>
      <c r="AT15" s="8">
        <v>13</v>
      </c>
      <c r="AU15" s="8">
        <v>6</v>
      </c>
      <c r="AV15" s="8">
        <v>11</v>
      </c>
      <c r="AW15" s="8">
        <v>13</v>
      </c>
      <c r="AX15" s="8">
        <v>8</v>
      </c>
      <c r="AY15" s="4">
        <f>AVERAGE(AT15:AX15)</f>
        <v>10.199999999999999</v>
      </c>
      <c r="AZ15" s="4">
        <f>STDEV(AT15:AX15)</f>
        <v>3.1144823004794855</v>
      </c>
      <c r="BA15" s="8">
        <v>2</v>
      </c>
      <c r="BB15" s="8">
        <v>0</v>
      </c>
      <c r="BC15" s="8">
        <v>0</v>
      </c>
      <c r="BD15" s="8">
        <v>0</v>
      </c>
      <c r="BE15" s="8">
        <v>1</v>
      </c>
      <c r="BF15" s="4">
        <f>AVERAGE(BA15:BE15)</f>
        <v>0.6</v>
      </c>
      <c r="BG15" s="4">
        <f>STDEV(BA15:BE15)</f>
        <v>0.89442719099991586</v>
      </c>
    </row>
    <row r="16" spans="1:59" x14ac:dyDescent="0.35">
      <c r="A16" s="8" t="s">
        <v>48</v>
      </c>
      <c r="B16" s="8">
        <v>2</v>
      </c>
      <c r="D16" s="9" t="s">
        <v>27</v>
      </c>
      <c r="E16" s="9" t="s">
        <v>27</v>
      </c>
      <c r="F16" s="9" t="s">
        <v>27</v>
      </c>
      <c r="G16" s="9" t="s">
        <v>27</v>
      </c>
      <c r="H16" s="9" t="s">
        <v>27</v>
      </c>
      <c r="I16" s="4" t="e">
        <f t="shared" ref="I16" si="8">AVERAGE(D16:H16)</f>
        <v>#DIV/0!</v>
      </c>
      <c r="J16" s="4" t="e">
        <f>STDEV(D16:H16)</f>
        <v>#DIV/0!</v>
      </c>
      <c r="K16" s="9" t="s">
        <v>27</v>
      </c>
      <c r="L16" s="9" t="s">
        <v>27</v>
      </c>
      <c r="M16" s="9" t="s">
        <v>27</v>
      </c>
      <c r="N16" s="9" t="s">
        <v>27</v>
      </c>
      <c r="O16" s="9" t="s">
        <v>27</v>
      </c>
      <c r="P16" s="4" t="e">
        <f t="shared" ref="P16" si="9">AVERAGE(K16:O16)</f>
        <v>#DIV/0!</v>
      </c>
      <c r="Q16" s="4" t="e">
        <f>STDEV(K16:O16)</f>
        <v>#DIV/0!</v>
      </c>
      <c r="R16" s="9" t="s">
        <v>27</v>
      </c>
      <c r="S16" s="9" t="s">
        <v>27</v>
      </c>
      <c r="T16" s="9" t="s">
        <v>27</v>
      </c>
      <c r="U16" s="9" t="s">
        <v>27</v>
      </c>
      <c r="V16" s="9" t="s">
        <v>27</v>
      </c>
      <c r="W16" s="4" t="e">
        <f t="shared" ref="W16" si="10">AVERAGE(R16:V16)</f>
        <v>#DIV/0!</v>
      </c>
      <c r="X16" s="4" t="e">
        <f>STDEV(R16:V16)</f>
        <v>#DIV/0!</v>
      </c>
      <c r="Y16" s="9" t="s">
        <v>27</v>
      </c>
      <c r="Z16" s="9" t="s">
        <v>27</v>
      </c>
      <c r="AA16" s="9" t="s">
        <v>27</v>
      </c>
      <c r="AB16" s="9" t="s">
        <v>27</v>
      </c>
      <c r="AC16" s="9" t="s">
        <v>27</v>
      </c>
      <c r="AD16" s="4" t="e">
        <f t="shared" ref="AD16" si="11">AVERAGE(Y16:AC16)</f>
        <v>#DIV/0!</v>
      </c>
      <c r="AE16" s="4" t="e">
        <f>STDEV(Y16:AC16)</f>
        <v>#DIV/0!</v>
      </c>
      <c r="AF16" s="28" t="s">
        <v>27</v>
      </c>
      <c r="AG16" s="9" t="s">
        <v>27</v>
      </c>
      <c r="AH16" s="9" t="s">
        <v>27</v>
      </c>
      <c r="AI16" s="9" t="s">
        <v>27</v>
      </c>
      <c r="AJ16" s="9" t="s">
        <v>27</v>
      </c>
      <c r="AK16" s="4" t="e">
        <f t="shared" ref="AK16" si="12">AVERAGE(AF16:AJ16)</f>
        <v>#DIV/0!</v>
      </c>
      <c r="AL16" s="4" t="e">
        <f>STDEV(AF16:AJ16)</f>
        <v>#DIV/0!</v>
      </c>
      <c r="AM16" s="8">
        <v>78</v>
      </c>
      <c r="AN16" s="8">
        <v>89</v>
      </c>
      <c r="AO16" s="8">
        <v>92</v>
      </c>
      <c r="AP16" s="8">
        <v>87</v>
      </c>
      <c r="AQ16" s="8">
        <v>81</v>
      </c>
      <c r="AR16" s="4">
        <f t="shared" ref="AR16" si="13">AVERAGE(AM16:AQ16)</f>
        <v>85.4</v>
      </c>
      <c r="AS16" s="4">
        <f>STDEV(AM16:AQ16)</f>
        <v>5.7706152185014039</v>
      </c>
      <c r="AT16" s="8">
        <v>12</v>
      </c>
      <c r="AU16" s="8">
        <v>13</v>
      </c>
      <c r="AV16" s="8">
        <v>12</v>
      </c>
      <c r="AW16" s="8">
        <v>7</v>
      </c>
      <c r="AX16" s="8">
        <v>11</v>
      </c>
      <c r="AY16" s="4">
        <f t="shared" ref="AY16" si="14">AVERAGE(AT16:AX16)</f>
        <v>11</v>
      </c>
      <c r="AZ16" s="4">
        <f>STDEV(AT16:AX16)</f>
        <v>2.3452078799117149</v>
      </c>
      <c r="BA16" s="8">
        <v>2</v>
      </c>
      <c r="BB16" s="8">
        <v>2</v>
      </c>
      <c r="BC16" s="8">
        <v>1</v>
      </c>
      <c r="BD16" s="8">
        <v>1</v>
      </c>
      <c r="BE16" s="8">
        <v>2</v>
      </c>
      <c r="BF16" s="4">
        <f t="shared" ref="BF16" si="15">AVERAGE(BA16:BE16)</f>
        <v>1.6</v>
      </c>
      <c r="BG16" s="4">
        <f>STDEV(BA16:BE16)</f>
        <v>0.54772255750516596</v>
      </c>
    </row>
    <row r="17" spans="1:59" x14ac:dyDescent="0.35">
      <c r="B17" s="8">
        <v>3</v>
      </c>
      <c r="D17" s="9" t="s">
        <v>27</v>
      </c>
      <c r="E17" s="9" t="s">
        <v>27</v>
      </c>
      <c r="F17" s="9" t="s">
        <v>27</v>
      </c>
      <c r="G17" s="9" t="s">
        <v>27</v>
      </c>
      <c r="H17" s="9" t="s">
        <v>27</v>
      </c>
      <c r="I17" s="4" t="e">
        <f>AVERAGE(D17:H17)</f>
        <v>#DIV/0!</v>
      </c>
      <c r="J17" s="4" t="e">
        <f>STDEV(D17:H17)</f>
        <v>#DIV/0!</v>
      </c>
      <c r="K17" s="9" t="s">
        <v>27</v>
      </c>
      <c r="L17" s="9" t="s">
        <v>27</v>
      </c>
      <c r="M17" s="9" t="s">
        <v>27</v>
      </c>
      <c r="N17" s="9" t="s">
        <v>27</v>
      </c>
      <c r="O17" s="9" t="s">
        <v>27</v>
      </c>
      <c r="P17" s="4" t="e">
        <f>AVERAGE(K17:O17)</f>
        <v>#DIV/0!</v>
      </c>
      <c r="Q17" s="4" t="e">
        <f>STDEV(K17:O17)</f>
        <v>#DIV/0!</v>
      </c>
      <c r="R17" s="9" t="s">
        <v>27</v>
      </c>
      <c r="S17" s="9" t="s">
        <v>27</v>
      </c>
      <c r="T17" s="9" t="s">
        <v>27</v>
      </c>
      <c r="U17" s="9" t="s">
        <v>27</v>
      </c>
      <c r="V17" s="9" t="s">
        <v>27</v>
      </c>
      <c r="W17" s="4" t="e">
        <f>AVERAGE(R17:V17)</f>
        <v>#DIV/0!</v>
      </c>
      <c r="X17" s="4" t="e">
        <f>STDEV(R17:V17)</f>
        <v>#DIV/0!</v>
      </c>
      <c r="Y17" s="9" t="s">
        <v>27</v>
      </c>
      <c r="Z17" s="9" t="s">
        <v>27</v>
      </c>
      <c r="AA17" s="9" t="s">
        <v>27</v>
      </c>
      <c r="AB17" s="9" t="s">
        <v>27</v>
      </c>
      <c r="AC17" s="9" t="s">
        <v>27</v>
      </c>
      <c r="AD17" s="4" t="e">
        <f>AVERAGE(Y17:AC17)</f>
        <v>#DIV/0!</v>
      </c>
      <c r="AE17" s="4" t="e">
        <f>STDEV(Y17:AC17)</f>
        <v>#DIV/0!</v>
      </c>
      <c r="AF17" s="28" t="s">
        <v>27</v>
      </c>
      <c r="AG17" s="9" t="s">
        <v>27</v>
      </c>
      <c r="AH17" s="9" t="s">
        <v>27</v>
      </c>
      <c r="AI17" s="9" t="s">
        <v>27</v>
      </c>
      <c r="AJ17" s="9" t="s">
        <v>27</v>
      </c>
      <c r="AK17" s="4" t="e">
        <f>AVERAGE(AF17:AJ17)</f>
        <v>#DIV/0!</v>
      </c>
      <c r="AL17" s="4" t="e">
        <f>STDEV(AF17:AJ17)</f>
        <v>#DIV/0!</v>
      </c>
      <c r="AM17" s="9">
        <v>60</v>
      </c>
      <c r="AN17" s="9">
        <v>51</v>
      </c>
      <c r="AO17" s="9">
        <v>65</v>
      </c>
      <c r="AP17" s="9">
        <v>56</v>
      </c>
      <c r="AQ17" s="9">
        <v>66</v>
      </c>
      <c r="AR17" s="4">
        <f>AVERAGE(AM17:AQ17)</f>
        <v>59.6</v>
      </c>
      <c r="AS17" s="4">
        <f>STDEV(AM17:AQ17)</f>
        <v>6.2689712074629913</v>
      </c>
      <c r="AT17" s="9">
        <v>9</v>
      </c>
      <c r="AU17" s="9">
        <v>13</v>
      </c>
      <c r="AV17" s="9">
        <v>10</v>
      </c>
      <c r="AW17" s="9">
        <v>5</v>
      </c>
      <c r="AX17" s="9">
        <v>4</v>
      </c>
      <c r="AY17" s="4">
        <f>AVERAGE(AT17:AX17)</f>
        <v>8.1999999999999993</v>
      </c>
      <c r="AZ17" s="4">
        <f>STDEV(AT17:AX17)</f>
        <v>3.7013511046643499</v>
      </c>
      <c r="BA17" s="9">
        <v>1</v>
      </c>
      <c r="BB17" s="9">
        <v>1</v>
      </c>
      <c r="BC17" s="9">
        <v>1</v>
      </c>
      <c r="BD17" s="9">
        <v>0</v>
      </c>
      <c r="BE17" s="9">
        <v>0</v>
      </c>
      <c r="BF17" s="4">
        <f>AVERAGE(BA17:BE17)</f>
        <v>0.6</v>
      </c>
      <c r="BG17" s="4">
        <f>STDEV(BA17:BE17)</f>
        <v>0.54772255750516607</v>
      </c>
    </row>
    <row r="18" spans="1:59" x14ac:dyDescent="0.35">
      <c r="A18" s="5" t="s">
        <v>16</v>
      </c>
      <c r="B18" s="22"/>
      <c r="D18" s="9"/>
      <c r="E18" s="9"/>
      <c r="F18" s="9"/>
      <c r="G18" s="9"/>
      <c r="H18" s="9"/>
      <c r="I18" s="10" t="e">
        <f>AVERAGE(I15:I17)</f>
        <v>#DIV/0!</v>
      </c>
      <c r="J18" s="10"/>
      <c r="K18" s="9"/>
      <c r="L18" s="9"/>
      <c r="M18" s="9"/>
      <c r="N18" s="9"/>
      <c r="O18" s="9"/>
      <c r="P18" s="10" t="e">
        <f>AVERAGE(P15:P17)</f>
        <v>#DIV/0!</v>
      </c>
      <c r="Q18" s="10"/>
      <c r="R18" s="9"/>
      <c r="S18" s="9"/>
      <c r="T18" s="9"/>
      <c r="U18" s="9"/>
      <c r="V18" s="9"/>
      <c r="W18" s="10" t="e">
        <f>AVERAGE(W15:W17)</f>
        <v>#DIV/0!</v>
      </c>
      <c r="X18" s="10"/>
      <c r="Y18" s="9"/>
      <c r="Z18" s="9"/>
      <c r="AA18" s="9"/>
      <c r="AB18" s="9"/>
      <c r="AC18" s="9"/>
      <c r="AD18" s="10" t="e">
        <f>AVERAGE(AD15:AD17)</f>
        <v>#DIV/0!</v>
      </c>
      <c r="AE18" s="10"/>
      <c r="AG18" s="9"/>
      <c r="AH18" s="9"/>
      <c r="AI18" s="9"/>
      <c r="AJ18" s="9"/>
      <c r="AK18" s="10" t="e">
        <f>AVERAGE(AK15:AK17)</f>
        <v>#DIV/0!</v>
      </c>
      <c r="AL18" s="10"/>
      <c r="AM18" s="9"/>
      <c r="AN18" s="9"/>
      <c r="AO18" s="9"/>
      <c r="AP18" s="9"/>
      <c r="AQ18" s="9"/>
      <c r="AR18" s="10">
        <f>AVERAGE(AR15:AR17)</f>
        <v>68.933333333333323</v>
      </c>
      <c r="AS18" s="10"/>
      <c r="AT18" s="9"/>
      <c r="AU18" s="9"/>
      <c r="AV18" s="9"/>
      <c r="AW18" s="9"/>
      <c r="AX18" s="9"/>
      <c r="AY18" s="10">
        <f>AVERAGE(AY15:AY17)</f>
        <v>9.7999999999999989</v>
      </c>
      <c r="AZ18" s="10"/>
      <c r="BA18" s="9"/>
      <c r="BB18" s="9"/>
      <c r="BC18" s="9"/>
      <c r="BD18" s="9"/>
      <c r="BE18" s="9"/>
      <c r="BF18" s="10">
        <f>AVERAGE(BF15:BF17)</f>
        <v>0.93333333333333346</v>
      </c>
      <c r="BG18" s="10"/>
    </row>
    <row r="19" spans="1:59" x14ac:dyDescent="0.35">
      <c r="A19" s="5" t="s">
        <v>17</v>
      </c>
      <c r="B19" s="22"/>
      <c r="D19" s="9"/>
      <c r="E19" s="9"/>
      <c r="F19" s="9"/>
      <c r="G19" s="9"/>
      <c r="H19" s="9"/>
      <c r="I19" s="10" t="e">
        <f>SUM(J15:J17)</f>
        <v>#DIV/0!</v>
      </c>
      <c r="J19" s="10"/>
      <c r="K19" s="9"/>
      <c r="L19" s="9"/>
      <c r="M19" s="9"/>
      <c r="N19" s="9"/>
      <c r="O19" s="9"/>
      <c r="P19" s="10" t="e">
        <f>SUM(Q15:Q17)</f>
        <v>#DIV/0!</v>
      </c>
      <c r="Q19" s="10"/>
      <c r="R19" s="9"/>
      <c r="S19" s="9"/>
      <c r="T19" s="9"/>
      <c r="U19" s="9"/>
      <c r="V19" s="9"/>
      <c r="W19" s="10" t="e">
        <f>SUM(X15:X17)</f>
        <v>#DIV/0!</v>
      </c>
      <c r="X19" s="10"/>
      <c r="Y19" s="9"/>
      <c r="Z19" s="9"/>
      <c r="AA19" s="9"/>
      <c r="AB19" s="9"/>
      <c r="AC19" s="9"/>
      <c r="AD19" s="10" t="e">
        <f>SUM(AE15:AE17)</f>
        <v>#DIV/0!</v>
      </c>
      <c r="AE19" s="10"/>
      <c r="AG19" s="9"/>
      <c r="AH19" s="9"/>
      <c r="AI19" s="9"/>
      <c r="AJ19" s="9"/>
      <c r="AK19" s="10" t="e">
        <f>SUM(AL15:AL17)</f>
        <v>#DIV/0!</v>
      </c>
      <c r="AL19" s="10"/>
      <c r="AM19" s="9"/>
      <c r="AN19" s="9"/>
      <c r="AO19" s="9"/>
      <c r="AP19" s="9"/>
      <c r="AQ19" s="9"/>
      <c r="AR19" s="10">
        <f>SUM(AS15:AS17)</f>
        <v>19.602654586439996</v>
      </c>
      <c r="AS19" s="10"/>
      <c r="AT19" s="9"/>
      <c r="AU19" s="9"/>
      <c r="AV19" s="9"/>
      <c r="AW19" s="9"/>
      <c r="AX19" s="9"/>
      <c r="AY19" s="10">
        <f>SUM(AZ15:AZ17)</f>
        <v>9.1610412850555498</v>
      </c>
      <c r="AZ19" s="10"/>
      <c r="BA19" s="9"/>
      <c r="BB19" s="9"/>
      <c r="BC19" s="9"/>
      <c r="BD19" s="9"/>
      <c r="BE19" s="9"/>
      <c r="BF19" s="10">
        <f>SUM(BG15:BG17)</f>
        <v>1.9898723060102479</v>
      </c>
      <c r="BG19" s="10"/>
    </row>
    <row r="20" spans="1:59" x14ac:dyDescent="0.35">
      <c r="A20" s="8" t="s">
        <v>48</v>
      </c>
      <c r="B20" s="22">
        <v>1</v>
      </c>
      <c r="D20" s="8" t="s">
        <v>27</v>
      </c>
      <c r="E20" s="8" t="s">
        <v>27</v>
      </c>
      <c r="F20" s="8" t="s">
        <v>27</v>
      </c>
      <c r="G20" s="8" t="s">
        <v>27</v>
      </c>
      <c r="H20" s="8" t="s">
        <v>27</v>
      </c>
      <c r="I20" s="2" t="e">
        <f>AVERAGE(D20:H20)</f>
        <v>#DIV/0!</v>
      </c>
      <c r="J20" s="2" t="e">
        <f>STDEV(D20:H20)</f>
        <v>#DIV/0!</v>
      </c>
      <c r="K20" s="8" t="s">
        <v>27</v>
      </c>
      <c r="L20" s="8" t="s">
        <v>27</v>
      </c>
      <c r="M20" s="8" t="s">
        <v>27</v>
      </c>
      <c r="N20" s="8" t="s">
        <v>27</v>
      </c>
      <c r="O20" s="8" t="s">
        <v>27</v>
      </c>
      <c r="P20" s="2" t="e">
        <f>AVERAGE(K20:O20)</f>
        <v>#DIV/0!</v>
      </c>
      <c r="Q20" s="2" t="e">
        <f>STDEV(K20:O20)</f>
        <v>#DIV/0!</v>
      </c>
      <c r="R20" s="8" t="s">
        <v>27</v>
      </c>
      <c r="S20" s="8" t="s">
        <v>27</v>
      </c>
      <c r="T20" s="8" t="s">
        <v>27</v>
      </c>
      <c r="U20" s="8" t="s">
        <v>27</v>
      </c>
      <c r="V20" s="8" t="s">
        <v>27</v>
      </c>
      <c r="W20" s="2" t="e">
        <f>AVERAGE(R20:V20)</f>
        <v>#DIV/0!</v>
      </c>
      <c r="X20" s="2" t="e">
        <f>STDEV(R20:V20)</f>
        <v>#DIV/0!</v>
      </c>
      <c r="Y20" s="8" t="s">
        <v>27</v>
      </c>
      <c r="Z20" s="8" t="s">
        <v>27</v>
      </c>
      <c r="AA20" s="8" t="s">
        <v>27</v>
      </c>
      <c r="AB20" s="8" t="s">
        <v>27</v>
      </c>
      <c r="AC20" s="8" t="s">
        <v>27</v>
      </c>
      <c r="AD20" s="2" t="e">
        <f>AVERAGE(Y20:AC20)</f>
        <v>#DIV/0!</v>
      </c>
      <c r="AE20" s="2" t="e">
        <f>STDEV(Y20:AC20)</f>
        <v>#DIV/0!</v>
      </c>
      <c r="AF20" s="28" t="s">
        <v>27</v>
      </c>
      <c r="AG20" s="8" t="s">
        <v>27</v>
      </c>
      <c r="AH20" s="8" t="s">
        <v>27</v>
      </c>
      <c r="AI20" s="8" t="s">
        <v>27</v>
      </c>
      <c r="AJ20" s="8" t="s">
        <v>27</v>
      </c>
      <c r="AK20" s="2" t="e">
        <f>AVERAGE(AF20:AJ20)</f>
        <v>#DIV/0!</v>
      </c>
      <c r="AL20" s="2" t="e">
        <f>STDEV(AF20:AJ20)</f>
        <v>#DIV/0!</v>
      </c>
      <c r="AM20" s="8">
        <v>69</v>
      </c>
      <c r="AN20" s="8">
        <v>55</v>
      </c>
      <c r="AO20" s="8">
        <v>45</v>
      </c>
      <c r="AP20" s="8">
        <v>48</v>
      </c>
      <c r="AQ20" s="8">
        <v>55</v>
      </c>
      <c r="AR20" s="2">
        <f>AVERAGE(AM20:AQ20)</f>
        <v>54.4</v>
      </c>
      <c r="AS20" s="2">
        <f>STDEV(AM20:AQ20)</f>
        <v>9.2628289415275393</v>
      </c>
      <c r="AT20" s="8">
        <v>12</v>
      </c>
      <c r="AU20" s="8">
        <v>15</v>
      </c>
      <c r="AV20" s="8">
        <v>6</v>
      </c>
      <c r="AW20" s="8">
        <v>6</v>
      </c>
      <c r="AX20" s="8">
        <v>7</v>
      </c>
      <c r="AY20" s="2">
        <f>AVERAGE(AT20:AX20)</f>
        <v>9.1999999999999993</v>
      </c>
      <c r="AZ20" s="2">
        <f>STDEV(AT20:AX20)</f>
        <v>4.0865633483405102</v>
      </c>
      <c r="BA20" s="8">
        <v>3</v>
      </c>
      <c r="BB20" s="8">
        <v>1</v>
      </c>
      <c r="BC20" s="8">
        <v>1</v>
      </c>
      <c r="BD20" s="8">
        <v>2</v>
      </c>
      <c r="BE20" s="8">
        <v>0</v>
      </c>
      <c r="BF20" s="2">
        <f>AVERAGE(BA20:BE20)</f>
        <v>1.4</v>
      </c>
      <c r="BG20" s="2">
        <f>STDEV(BA20:BE20)</f>
        <v>1.1401754250991378</v>
      </c>
    </row>
    <row r="21" spans="1:59" x14ac:dyDescent="0.35">
      <c r="A21" s="8" t="s">
        <v>8</v>
      </c>
      <c r="B21" s="22">
        <v>2</v>
      </c>
      <c r="D21" s="8" t="s">
        <v>27</v>
      </c>
      <c r="E21" s="8" t="s">
        <v>27</v>
      </c>
      <c r="F21" s="8" t="s">
        <v>27</v>
      </c>
      <c r="G21" s="8" t="s">
        <v>27</v>
      </c>
      <c r="H21" s="8" t="s">
        <v>27</v>
      </c>
      <c r="I21" s="2" t="e">
        <f t="shared" ref="I21" si="16">AVERAGE(D21:H21)</f>
        <v>#DIV/0!</v>
      </c>
      <c r="J21" s="2" t="e">
        <f>STDEV(D21:H21)</f>
        <v>#DIV/0!</v>
      </c>
      <c r="K21" s="8" t="s">
        <v>27</v>
      </c>
      <c r="L21" s="8" t="s">
        <v>27</v>
      </c>
      <c r="M21" s="8" t="s">
        <v>27</v>
      </c>
      <c r="N21" s="8" t="s">
        <v>27</v>
      </c>
      <c r="O21" s="8" t="s">
        <v>27</v>
      </c>
      <c r="P21" s="2" t="e">
        <f t="shared" ref="P21" si="17">AVERAGE(K21:O21)</f>
        <v>#DIV/0!</v>
      </c>
      <c r="Q21" s="2" t="e">
        <f>STDEV(K21:O21)</f>
        <v>#DIV/0!</v>
      </c>
      <c r="R21" s="8" t="s">
        <v>27</v>
      </c>
      <c r="S21" s="8" t="s">
        <v>27</v>
      </c>
      <c r="T21" s="8" t="s">
        <v>27</v>
      </c>
      <c r="U21" s="8" t="s">
        <v>27</v>
      </c>
      <c r="V21" s="8" t="s">
        <v>27</v>
      </c>
      <c r="W21" s="2" t="e">
        <f t="shared" ref="W21" si="18">AVERAGE(R21:V21)</f>
        <v>#DIV/0!</v>
      </c>
      <c r="X21" s="2" t="e">
        <f>STDEV(R21:V21)</f>
        <v>#DIV/0!</v>
      </c>
      <c r="Y21" s="8" t="s">
        <v>27</v>
      </c>
      <c r="Z21" s="8" t="s">
        <v>27</v>
      </c>
      <c r="AA21" s="8" t="s">
        <v>27</v>
      </c>
      <c r="AB21" s="8" t="s">
        <v>27</v>
      </c>
      <c r="AC21" s="8" t="s">
        <v>27</v>
      </c>
      <c r="AD21" s="2" t="e">
        <f t="shared" ref="AD21" si="19">AVERAGE(Y21:AC21)</f>
        <v>#DIV/0!</v>
      </c>
      <c r="AE21" s="2" t="e">
        <f>STDEV(Y21:AC21)</f>
        <v>#DIV/0!</v>
      </c>
      <c r="AF21" s="28" t="s">
        <v>27</v>
      </c>
      <c r="AG21" s="8" t="s">
        <v>27</v>
      </c>
      <c r="AH21" s="8" t="s">
        <v>27</v>
      </c>
      <c r="AI21" s="8" t="s">
        <v>27</v>
      </c>
      <c r="AJ21" s="8" t="s">
        <v>27</v>
      </c>
      <c r="AK21" s="2" t="e">
        <f t="shared" ref="AK21" si="20">AVERAGE(AF21:AJ21)</f>
        <v>#DIV/0!</v>
      </c>
      <c r="AL21" s="2" t="e">
        <f>STDEV(AF21:AJ21)</f>
        <v>#DIV/0!</v>
      </c>
      <c r="AM21" s="8">
        <v>87</v>
      </c>
      <c r="AN21" s="8">
        <v>73</v>
      </c>
      <c r="AO21" s="8">
        <v>67</v>
      </c>
      <c r="AP21" s="8">
        <v>71</v>
      </c>
      <c r="AQ21" s="8">
        <v>58</v>
      </c>
      <c r="AR21" s="2">
        <f t="shared" ref="AR21" si="21">AVERAGE(AM21:AQ21)</f>
        <v>71.2</v>
      </c>
      <c r="AS21" s="2">
        <f>STDEV(AM21:AQ21)</f>
        <v>10.545141061171245</v>
      </c>
      <c r="AT21" s="8">
        <v>10</v>
      </c>
      <c r="AU21" s="8">
        <v>13</v>
      </c>
      <c r="AV21" s="8">
        <v>14</v>
      </c>
      <c r="AW21" s="8">
        <v>8</v>
      </c>
      <c r="AX21" s="8">
        <v>10</v>
      </c>
      <c r="AY21" s="2">
        <f t="shared" ref="AY21" si="22">AVERAGE(AT21:AX21)</f>
        <v>11</v>
      </c>
      <c r="AZ21" s="2">
        <f>STDEV(AT21:AX21)</f>
        <v>2.4494897427831779</v>
      </c>
      <c r="BA21" s="8">
        <v>3</v>
      </c>
      <c r="BB21" s="8">
        <v>1</v>
      </c>
      <c r="BC21" s="8">
        <v>4</v>
      </c>
      <c r="BD21" s="8">
        <v>0</v>
      </c>
      <c r="BE21" s="8">
        <v>2</v>
      </c>
      <c r="BF21" s="2">
        <f t="shared" ref="BF21" si="23">AVERAGE(BA21:BE21)</f>
        <v>2</v>
      </c>
      <c r="BG21" s="2">
        <f>STDEV(BA21:BE21)</f>
        <v>1.5811388300841898</v>
      </c>
    </row>
    <row r="22" spans="1:59" x14ac:dyDescent="0.35">
      <c r="B22" s="22">
        <v>3</v>
      </c>
      <c r="D22" s="9" t="s">
        <v>27</v>
      </c>
      <c r="E22" s="9" t="s">
        <v>27</v>
      </c>
      <c r="F22" s="9" t="s">
        <v>27</v>
      </c>
      <c r="G22" s="9" t="s">
        <v>27</v>
      </c>
      <c r="H22" s="9" t="s">
        <v>27</v>
      </c>
      <c r="I22" s="4" t="e">
        <f>AVERAGE(D22:H22)</f>
        <v>#DIV/0!</v>
      </c>
      <c r="J22" s="4" t="e">
        <f>STDEV(D22:H22)</f>
        <v>#DIV/0!</v>
      </c>
      <c r="K22" s="9" t="s">
        <v>27</v>
      </c>
      <c r="L22" s="9" t="s">
        <v>27</v>
      </c>
      <c r="M22" s="9" t="s">
        <v>27</v>
      </c>
      <c r="N22" s="9" t="s">
        <v>27</v>
      </c>
      <c r="O22" s="9" t="s">
        <v>27</v>
      </c>
      <c r="P22" s="4" t="e">
        <f>AVERAGE(K22:O22)</f>
        <v>#DIV/0!</v>
      </c>
      <c r="Q22" s="4" t="e">
        <f>STDEV(K22:O22)</f>
        <v>#DIV/0!</v>
      </c>
      <c r="R22" s="9" t="s">
        <v>27</v>
      </c>
      <c r="S22" s="9" t="s">
        <v>27</v>
      </c>
      <c r="T22" s="9" t="s">
        <v>27</v>
      </c>
      <c r="U22" s="9" t="s">
        <v>27</v>
      </c>
      <c r="V22" s="9" t="s">
        <v>27</v>
      </c>
      <c r="W22" s="4" t="e">
        <f>AVERAGE(R22:V22)</f>
        <v>#DIV/0!</v>
      </c>
      <c r="X22" s="4" t="e">
        <f>STDEV(R22:V22)</f>
        <v>#DIV/0!</v>
      </c>
      <c r="Y22" s="9" t="s">
        <v>27</v>
      </c>
      <c r="Z22" s="9" t="s">
        <v>27</v>
      </c>
      <c r="AA22" s="9" t="s">
        <v>27</v>
      </c>
      <c r="AB22" s="9" t="s">
        <v>27</v>
      </c>
      <c r="AC22" s="9" t="s">
        <v>27</v>
      </c>
      <c r="AD22" s="4" t="e">
        <f>AVERAGE(Y22:AC22)</f>
        <v>#DIV/0!</v>
      </c>
      <c r="AE22" s="4" t="e">
        <f>STDEV(Y22:AC22)</f>
        <v>#DIV/0!</v>
      </c>
      <c r="AF22" s="28" t="s">
        <v>27</v>
      </c>
      <c r="AG22" s="9" t="s">
        <v>27</v>
      </c>
      <c r="AH22" s="9" t="s">
        <v>27</v>
      </c>
      <c r="AI22" s="9" t="s">
        <v>27</v>
      </c>
      <c r="AJ22" s="9" t="s">
        <v>27</v>
      </c>
      <c r="AK22" s="4" t="e">
        <f>AVERAGE(AF22:AJ22)</f>
        <v>#DIV/0!</v>
      </c>
      <c r="AL22" s="4" t="e">
        <f>STDEV(AF22:AJ22)</f>
        <v>#DIV/0!</v>
      </c>
      <c r="AM22" s="9">
        <v>49</v>
      </c>
      <c r="AN22" s="9">
        <v>55</v>
      </c>
      <c r="AO22" s="9">
        <v>50</v>
      </c>
      <c r="AP22" s="9">
        <v>52</v>
      </c>
      <c r="AQ22" s="9">
        <v>66</v>
      </c>
      <c r="AR22" s="4">
        <f>AVERAGE(AM22:AQ22)</f>
        <v>54.4</v>
      </c>
      <c r="AS22" s="4">
        <f>STDEV(AM22:AQ22)</f>
        <v>6.8774995456197727</v>
      </c>
      <c r="AT22" s="9">
        <v>14</v>
      </c>
      <c r="AU22" s="9">
        <v>13</v>
      </c>
      <c r="AV22" s="9">
        <v>8</v>
      </c>
      <c r="AW22" s="9">
        <v>11</v>
      </c>
      <c r="AX22" s="9">
        <v>6</v>
      </c>
      <c r="AY22" s="4">
        <f>AVERAGE(AT22:AX22)</f>
        <v>10.4</v>
      </c>
      <c r="AZ22" s="4">
        <f>STDEV(AT22:AX22)</f>
        <v>3.3615472627943239</v>
      </c>
      <c r="BA22" s="9">
        <v>0</v>
      </c>
      <c r="BB22" s="9">
        <v>1</v>
      </c>
      <c r="BC22" s="9">
        <v>0</v>
      </c>
      <c r="BD22" s="9">
        <v>0</v>
      </c>
      <c r="BE22" s="9">
        <v>2</v>
      </c>
      <c r="BF22" s="4">
        <f>AVERAGE(BA22:BE22)</f>
        <v>0.6</v>
      </c>
      <c r="BG22" s="4">
        <f>STDEV(BA22:BE22)</f>
        <v>0.89442719099991586</v>
      </c>
    </row>
    <row r="23" spans="1:59" x14ac:dyDescent="0.35">
      <c r="A23" s="5" t="s">
        <v>16</v>
      </c>
      <c r="B23" s="22"/>
      <c r="D23" s="9"/>
      <c r="E23" s="9"/>
      <c r="F23" s="9"/>
      <c r="G23" s="9"/>
      <c r="H23" s="9"/>
      <c r="I23" s="10" t="e">
        <f>AVERAGE(I20:I22)</f>
        <v>#DIV/0!</v>
      </c>
      <c r="J23" s="10"/>
      <c r="K23" s="9"/>
      <c r="L23" s="9"/>
      <c r="M23" s="9"/>
      <c r="N23" s="9"/>
      <c r="O23" s="9"/>
      <c r="P23" s="10" t="e">
        <f>AVERAGE(P20:P22)</f>
        <v>#DIV/0!</v>
      </c>
      <c r="Q23" s="10"/>
      <c r="R23" s="9"/>
      <c r="S23" s="9"/>
      <c r="T23" s="9"/>
      <c r="U23" s="9"/>
      <c r="V23" s="9"/>
      <c r="W23" s="10" t="e">
        <f>AVERAGE(W20:W22)</f>
        <v>#DIV/0!</v>
      </c>
      <c r="X23" s="10"/>
      <c r="Y23" s="9"/>
      <c r="Z23" s="9"/>
      <c r="AA23" s="9"/>
      <c r="AB23" s="9"/>
      <c r="AC23" s="9"/>
      <c r="AD23" s="10" t="e">
        <f>AVERAGE(AD20:AD22)</f>
        <v>#DIV/0!</v>
      </c>
      <c r="AE23" s="10"/>
      <c r="AG23" s="9"/>
      <c r="AH23" s="9"/>
      <c r="AI23" s="9"/>
      <c r="AJ23" s="9"/>
      <c r="AK23" s="10" t="e">
        <f>AVERAGE(AK20:AK22)</f>
        <v>#DIV/0!</v>
      </c>
      <c r="AL23" s="10"/>
      <c r="AM23" s="9"/>
      <c r="AN23" s="9"/>
      <c r="AO23" s="9"/>
      <c r="AP23" s="9"/>
      <c r="AQ23" s="9"/>
      <c r="AR23" s="10">
        <f>AVERAGE(AR20:AR22)</f>
        <v>60</v>
      </c>
      <c r="AS23" s="10"/>
      <c r="AT23" s="9"/>
      <c r="AU23" s="9"/>
      <c r="AV23" s="9"/>
      <c r="AW23" s="9"/>
      <c r="AX23" s="9"/>
      <c r="AY23" s="10">
        <f>AVERAGE(AY20:AY22)</f>
        <v>10.200000000000001</v>
      </c>
      <c r="AZ23" s="10"/>
      <c r="BA23" s="9"/>
      <c r="BB23" s="9"/>
      <c r="BC23" s="9"/>
      <c r="BD23" s="9"/>
      <c r="BE23" s="9"/>
      <c r="BF23" s="10">
        <f>AVERAGE(BF20:BF22)</f>
        <v>1.3333333333333333</v>
      </c>
      <c r="BG23" s="10"/>
    </row>
    <row r="24" spans="1:59" x14ac:dyDescent="0.35">
      <c r="A24" s="5" t="s">
        <v>17</v>
      </c>
      <c r="B24" s="22"/>
      <c r="D24" s="9"/>
      <c r="E24" s="9"/>
      <c r="F24" s="9"/>
      <c r="G24" s="9"/>
      <c r="H24" s="9"/>
      <c r="I24" s="10" t="e">
        <f>SUM(J20:J22)</f>
        <v>#DIV/0!</v>
      </c>
      <c r="J24" s="10"/>
      <c r="K24" s="9"/>
      <c r="L24" s="9"/>
      <c r="M24" s="9"/>
      <c r="N24" s="9"/>
      <c r="O24" s="9"/>
      <c r="P24" s="10" t="e">
        <f>SUM(Q20:Q22)</f>
        <v>#DIV/0!</v>
      </c>
      <c r="Q24" s="10"/>
      <c r="R24" s="9"/>
      <c r="S24" s="9"/>
      <c r="T24" s="9"/>
      <c r="U24" s="9"/>
      <c r="V24" s="9"/>
      <c r="W24" s="10" t="e">
        <f>SUM(X20:X22)</f>
        <v>#DIV/0!</v>
      </c>
      <c r="X24" s="10"/>
      <c r="Y24" s="9"/>
      <c r="Z24" s="9"/>
      <c r="AA24" s="9"/>
      <c r="AB24" s="9"/>
      <c r="AC24" s="9"/>
      <c r="AD24" s="10" t="e">
        <f>SUM(AE20:AE22)</f>
        <v>#DIV/0!</v>
      </c>
      <c r="AE24" s="10"/>
      <c r="AG24" s="9"/>
      <c r="AH24" s="9"/>
      <c r="AI24" s="9"/>
      <c r="AJ24" s="9"/>
      <c r="AK24" s="10" t="e">
        <f>SUM(AL20:AL22)</f>
        <v>#DIV/0!</v>
      </c>
      <c r="AL24" s="10"/>
      <c r="AM24" s="9"/>
      <c r="AN24" s="9"/>
      <c r="AO24" s="9"/>
      <c r="AP24" s="9"/>
      <c r="AQ24" s="9"/>
      <c r="AR24" s="10">
        <f>SUM(AS20:AS22)</f>
        <v>26.685469548318558</v>
      </c>
      <c r="AS24" s="10"/>
      <c r="AT24" s="9"/>
      <c r="AU24" s="9"/>
      <c r="AV24" s="9"/>
      <c r="AW24" s="9"/>
      <c r="AX24" s="9"/>
      <c r="AY24" s="10">
        <f>SUM(AZ20:AZ22)</f>
        <v>9.897600353918012</v>
      </c>
      <c r="AZ24" s="10"/>
      <c r="BA24" s="9"/>
      <c r="BB24" s="9"/>
      <c r="BC24" s="9"/>
      <c r="BD24" s="9"/>
      <c r="BE24" s="9"/>
      <c r="BF24" s="10">
        <f>SUM(BG20:BG22)</f>
        <v>3.6157414461832431</v>
      </c>
      <c r="BG24" s="10"/>
    </row>
    <row r="25" spans="1:59" x14ac:dyDescent="0.35">
      <c r="A25" s="8" t="s">
        <v>49</v>
      </c>
      <c r="B25" s="22">
        <v>1</v>
      </c>
      <c r="D25" s="8" t="s">
        <v>27</v>
      </c>
      <c r="E25" s="8" t="s">
        <v>27</v>
      </c>
      <c r="F25" s="8" t="s">
        <v>27</v>
      </c>
      <c r="G25" s="8" t="s">
        <v>27</v>
      </c>
      <c r="H25" s="8" t="s">
        <v>27</v>
      </c>
      <c r="I25" s="2" t="e">
        <f>AVERAGE(D25:H25)</f>
        <v>#DIV/0!</v>
      </c>
      <c r="J25" s="2" t="e">
        <f>STDEV(D25:H25)</f>
        <v>#DIV/0!</v>
      </c>
      <c r="K25" s="8" t="s">
        <v>27</v>
      </c>
      <c r="L25" s="8" t="s">
        <v>27</v>
      </c>
      <c r="M25" s="8" t="s">
        <v>27</v>
      </c>
      <c r="N25" s="8" t="s">
        <v>27</v>
      </c>
      <c r="O25" s="8" t="s">
        <v>27</v>
      </c>
      <c r="P25" s="2" t="e">
        <f>AVERAGE(K25:O25)</f>
        <v>#DIV/0!</v>
      </c>
      <c r="Q25" s="2" t="e">
        <f>STDEV(K25:O25)</f>
        <v>#DIV/0!</v>
      </c>
      <c r="R25" s="8" t="s">
        <v>27</v>
      </c>
      <c r="S25" s="8" t="s">
        <v>27</v>
      </c>
      <c r="T25" s="8" t="s">
        <v>27</v>
      </c>
      <c r="U25" s="8" t="s">
        <v>27</v>
      </c>
      <c r="V25" s="8" t="s">
        <v>27</v>
      </c>
      <c r="W25" s="2" t="e">
        <f>AVERAGE(R25:V25)</f>
        <v>#DIV/0!</v>
      </c>
      <c r="X25" s="2" t="e">
        <f>STDEV(R25:V25)</f>
        <v>#DIV/0!</v>
      </c>
      <c r="Y25" s="8" t="s">
        <v>27</v>
      </c>
      <c r="Z25" s="8" t="s">
        <v>27</v>
      </c>
      <c r="AA25" s="8" t="s">
        <v>27</v>
      </c>
      <c r="AB25" s="8" t="s">
        <v>27</v>
      </c>
      <c r="AC25" s="8" t="s">
        <v>27</v>
      </c>
      <c r="AD25" s="2" t="e">
        <f>AVERAGE(Y25:AC25)</f>
        <v>#DIV/0!</v>
      </c>
      <c r="AE25" s="2" t="e">
        <f>STDEV(Y25:AC25)</f>
        <v>#DIV/0!</v>
      </c>
      <c r="AF25" s="28" t="s">
        <v>27</v>
      </c>
      <c r="AG25" s="8" t="s">
        <v>27</v>
      </c>
      <c r="AH25" s="8" t="s">
        <v>27</v>
      </c>
      <c r="AI25" s="8" t="s">
        <v>27</v>
      </c>
      <c r="AJ25" s="8" t="s">
        <v>27</v>
      </c>
      <c r="AK25" s="2" t="e">
        <f>AVERAGE(AF25:AJ25)</f>
        <v>#DIV/0!</v>
      </c>
      <c r="AL25" s="2" t="e">
        <f>STDEV(AF25:AJ25)</f>
        <v>#DIV/0!</v>
      </c>
      <c r="AM25" s="8">
        <v>60</v>
      </c>
      <c r="AN25" s="8">
        <v>60</v>
      </c>
      <c r="AO25" s="8">
        <v>72</v>
      </c>
      <c r="AP25" s="8">
        <v>61</v>
      </c>
      <c r="AQ25" s="8">
        <v>57</v>
      </c>
      <c r="AR25" s="2">
        <f>AVERAGE(AM25:AQ25)</f>
        <v>62</v>
      </c>
      <c r="AS25" s="2">
        <f>STDEV(AM25:AQ25)</f>
        <v>5.7879184513951127</v>
      </c>
      <c r="AT25" s="8">
        <v>11</v>
      </c>
      <c r="AU25" s="8">
        <v>11</v>
      </c>
      <c r="AV25" s="8">
        <v>9</v>
      </c>
      <c r="AW25" s="8">
        <v>12</v>
      </c>
      <c r="AX25" s="8">
        <v>16</v>
      </c>
      <c r="AY25" s="2">
        <f>AVERAGE(AT25:AX25)</f>
        <v>11.8</v>
      </c>
      <c r="AZ25" s="2">
        <f>STDEV(AT25:AX25)</f>
        <v>2.5884358211089546</v>
      </c>
      <c r="BA25" s="8">
        <v>1</v>
      </c>
      <c r="BB25" s="8">
        <v>1</v>
      </c>
      <c r="BC25" s="8">
        <v>1</v>
      </c>
      <c r="BD25" s="8">
        <v>0</v>
      </c>
      <c r="BE25" s="8">
        <v>2</v>
      </c>
      <c r="BF25" s="2">
        <f>AVERAGE(BA25:BE25)</f>
        <v>1</v>
      </c>
      <c r="BG25" s="2">
        <f>STDEV(BA25:BE25)</f>
        <v>0.70710678118654757</v>
      </c>
    </row>
    <row r="26" spans="1:59" x14ac:dyDescent="0.35">
      <c r="A26" s="8" t="s">
        <v>8</v>
      </c>
      <c r="B26" s="22">
        <v>2</v>
      </c>
      <c r="D26" s="8" t="s">
        <v>27</v>
      </c>
      <c r="E26" s="8" t="s">
        <v>27</v>
      </c>
      <c r="F26" s="8" t="s">
        <v>27</v>
      </c>
      <c r="G26" s="8" t="s">
        <v>27</v>
      </c>
      <c r="H26" s="8" t="s">
        <v>27</v>
      </c>
      <c r="I26" s="2" t="e">
        <f t="shared" ref="I26" si="24">AVERAGE(D26:H26)</f>
        <v>#DIV/0!</v>
      </c>
      <c r="J26" s="2" t="e">
        <f>STDEV(D26:H26)</f>
        <v>#DIV/0!</v>
      </c>
      <c r="K26" s="8" t="s">
        <v>27</v>
      </c>
      <c r="L26" s="8" t="s">
        <v>27</v>
      </c>
      <c r="M26" s="8" t="s">
        <v>27</v>
      </c>
      <c r="N26" s="8" t="s">
        <v>27</v>
      </c>
      <c r="O26" s="8" t="s">
        <v>27</v>
      </c>
      <c r="P26" s="2" t="e">
        <f t="shared" ref="P26" si="25">AVERAGE(K26:O26)</f>
        <v>#DIV/0!</v>
      </c>
      <c r="Q26" s="2" t="e">
        <f>STDEV(K26:O26)</f>
        <v>#DIV/0!</v>
      </c>
      <c r="R26" s="8" t="s">
        <v>27</v>
      </c>
      <c r="S26" s="8" t="s">
        <v>27</v>
      </c>
      <c r="T26" s="8" t="s">
        <v>27</v>
      </c>
      <c r="U26" s="8" t="s">
        <v>27</v>
      </c>
      <c r="V26" s="8" t="s">
        <v>27</v>
      </c>
      <c r="W26" s="2" t="e">
        <f t="shared" ref="W26" si="26">AVERAGE(R26:V26)</f>
        <v>#DIV/0!</v>
      </c>
      <c r="X26" s="2" t="e">
        <f>STDEV(R26:V26)</f>
        <v>#DIV/0!</v>
      </c>
      <c r="Y26" s="8" t="s">
        <v>27</v>
      </c>
      <c r="Z26" s="8" t="s">
        <v>27</v>
      </c>
      <c r="AA26" s="8" t="s">
        <v>27</v>
      </c>
      <c r="AB26" s="8" t="s">
        <v>27</v>
      </c>
      <c r="AC26" s="8" t="s">
        <v>27</v>
      </c>
      <c r="AD26" s="2" t="e">
        <f t="shared" ref="AD26" si="27">AVERAGE(Y26:AC26)</f>
        <v>#DIV/0!</v>
      </c>
      <c r="AE26" s="2" t="e">
        <f>STDEV(Y26:AC26)</f>
        <v>#DIV/0!</v>
      </c>
      <c r="AF26" s="28" t="s">
        <v>27</v>
      </c>
      <c r="AG26" s="8" t="s">
        <v>27</v>
      </c>
      <c r="AH26" s="8" t="s">
        <v>27</v>
      </c>
      <c r="AI26" s="8" t="s">
        <v>27</v>
      </c>
      <c r="AJ26" s="8" t="s">
        <v>27</v>
      </c>
      <c r="AK26" s="2" t="e">
        <f t="shared" ref="AK26" si="28">AVERAGE(AF26:AJ26)</f>
        <v>#DIV/0!</v>
      </c>
      <c r="AL26" s="2" t="e">
        <f>STDEV(AF26:AJ26)</f>
        <v>#DIV/0!</v>
      </c>
      <c r="AM26" s="8">
        <v>56</v>
      </c>
      <c r="AN26" s="8">
        <v>56</v>
      </c>
      <c r="AO26" s="8">
        <v>54</v>
      </c>
      <c r="AP26" s="8">
        <v>54</v>
      </c>
      <c r="AQ26" s="8">
        <v>57</v>
      </c>
      <c r="AR26" s="2">
        <f t="shared" ref="AR26" si="29">AVERAGE(AM26:AQ26)</f>
        <v>55.4</v>
      </c>
      <c r="AS26" s="2">
        <f>STDEV(AM26:AQ26)</f>
        <v>1.3416407864998738</v>
      </c>
      <c r="AT26" s="8">
        <v>6</v>
      </c>
      <c r="AU26" s="8">
        <v>8</v>
      </c>
      <c r="AV26" s="8">
        <v>11</v>
      </c>
      <c r="AW26" s="8">
        <v>8</v>
      </c>
      <c r="AX26" s="8">
        <v>6</v>
      </c>
      <c r="AY26" s="2">
        <f t="shared" ref="AY26" si="30">AVERAGE(AT26:AX26)</f>
        <v>7.8</v>
      </c>
      <c r="AZ26" s="2">
        <f>STDEV(AT26:AX26)</f>
        <v>2.0493901531919203</v>
      </c>
      <c r="BA26" s="8">
        <v>0</v>
      </c>
      <c r="BB26" s="8">
        <v>1</v>
      </c>
      <c r="BC26" s="8">
        <v>2</v>
      </c>
      <c r="BD26" s="8">
        <v>1</v>
      </c>
      <c r="BE26" s="8">
        <v>1</v>
      </c>
      <c r="BF26" s="2">
        <f t="shared" ref="BF26" si="31">AVERAGE(BA26:BE26)</f>
        <v>1</v>
      </c>
      <c r="BG26" s="2">
        <f>STDEV(BA26:BE26)</f>
        <v>0.70710678118654757</v>
      </c>
    </row>
    <row r="27" spans="1:59" x14ac:dyDescent="0.35">
      <c r="B27" s="22">
        <v>3</v>
      </c>
      <c r="D27" s="9" t="s">
        <v>27</v>
      </c>
      <c r="E27" s="9" t="s">
        <v>27</v>
      </c>
      <c r="F27" s="9" t="s">
        <v>27</v>
      </c>
      <c r="G27" s="9" t="s">
        <v>27</v>
      </c>
      <c r="H27" s="9" t="s">
        <v>27</v>
      </c>
      <c r="I27" s="4" t="e">
        <f>AVERAGE(D27:H27)</f>
        <v>#DIV/0!</v>
      </c>
      <c r="J27" s="4" t="e">
        <f>STDEV(D27:H27)</f>
        <v>#DIV/0!</v>
      </c>
      <c r="K27" s="9" t="s">
        <v>27</v>
      </c>
      <c r="L27" s="9" t="s">
        <v>27</v>
      </c>
      <c r="M27" s="9" t="s">
        <v>27</v>
      </c>
      <c r="N27" s="9" t="s">
        <v>27</v>
      </c>
      <c r="O27" s="9" t="s">
        <v>27</v>
      </c>
      <c r="P27" s="4" t="e">
        <f>AVERAGE(K27:O27)</f>
        <v>#DIV/0!</v>
      </c>
      <c r="Q27" s="4" t="e">
        <f>STDEV(K27:O27)</f>
        <v>#DIV/0!</v>
      </c>
      <c r="R27" s="9" t="s">
        <v>27</v>
      </c>
      <c r="S27" s="9" t="s">
        <v>27</v>
      </c>
      <c r="T27" s="9" t="s">
        <v>27</v>
      </c>
      <c r="U27" s="9" t="s">
        <v>27</v>
      </c>
      <c r="V27" s="9" t="s">
        <v>27</v>
      </c>
      <c r="W27" s="4" t="e">
        <f>AVERAGE(R27:V27)</f>
        <v>#DIV/0!</v>
      </c>
      <c r="X27" s="4" t="e">
        <f>STDEV(R27:V27)</f>
        <v>#DIV/0!</v>
      </c>
      <c r="Y27" s="9" t="s">
        <v>27</v>
      </c>
      <c r="Z27" s="9" t="s">
        <v>27</v>
      </c>
      <c r="AA27" s="9" t="s">
        <v>27</v>
      </c>
      <c r="AB27" s="9" t="s">
        <v>27</v>
      </c>
      <c r="AC27" s="9" t="s">
        <v>27</v>
      </c>
      <c r="AD27" s="4" t="e">
        <f>AVERAGE(Y27:AC27)</f>
        <v>#DIV/0!</v>
      </c>
      <c r="AE27" s="4" t="e">
        <f>STDEV(Y27:AC27)</f>
        <v>#DIV/0!</v>
      </c>
      <c r="AF27" s="28" t="s">
        <v>27</v>
      </c>
      <c r="AG27" s="9" t="s">
        <v>27</v>
      </c>
      <c r="AH27" s="9" t="s">
        <v>27</v>
      </c>
      <c r="AI27" s="9" t="s">
        <v>27</v>
      </c>
      <c r="AJ27" s="9" t="s">
        <v>27</v>
      </c>
      <c r="AK27" s="4" t="e">
        <f>AVERAGE(AF27:AJ27)</f>
        <v>#DIV/0!</v>
      </c>
      <c r="AL27" s="4" t="e">
        <f>STDEV(AF27:AJ27)</f>
        <v>#DIV/0!</v>
      </c>
      <c r="AM27" s="9">
        <v>38</v>
      </c>
      <c r="AN27" s="9">
        <v>46</v>
      </c>
      <c r="AO27" s="9">
        <v>51</v>
      </c>
      <c r="AP27" s="9">
        <v>57</v>
      </c>
      <c r="AQ27" s="9">
        <v>53</v>
      </c>
      <c r="AR27" s="4">
        <f>AVERAGE(AM27:AQ27)</f>
        <v>49</v>
      </c>
      <c r="AS27" s="4">
        <f>STDEV(AM27:AQ27)</f>
        <v>7.3143694191638966</v>
      </c>
      <c r="AT27" s="9">
        <v>8</v>
      </c>
      <c r="AU27" s="9">
        <v>9</v>
      </c>
      <c r="AV27" s="9">
        <v>6</v>
      </c>
      <c r="AW27" s="9">
        <v>9</v>
      </c>
      <c r="AX27" s="9">
        <v>6</v>
      </c>
      <c r="AY27" s="4">
        <f>AVERAGE(AT27:AX27)</f>
        <v>7.6</v>
      </c>
      <c r="AZ27" s="4">
        <f>STDEV(AT27:AX27)</f>
        <v>1.5165750888103091</v>
      </c>
      <c r="BA27" s="9">
        <v>1</v>
      </c>
      <c r="BB27" s="9">
        <v>0</v>
      </c>
      <c r="BC27" s="9">
        <v>2</v>
      </c>
      <c r="BD27" s="9">
        <v>0</v>
      </c>
      <c r="BE27" s="9">
        <v>0</v>
      </c>
      <c r="BF27" s="4">
        <f>AVERAGE(BA27:BE27)</f>
        <v>0.6</v>
      </c>
      <c r="BG27" s="4">
        <f>STDEV(BA27:BE27)</f>
        <v>0.89442719099991586</v>
      </c>
    </row>
    <row r="28" spans="1:59" x14ac:dyDescent="0.35">
      <c r="A28" s="5" t="s">
        <v>16</v>
      </c>
      <c r="B28" s="22"/>
      <c r="D28" s="9"/>
      <c r="E28" s="9"/>
      <c r="F28" s="9"/>
      <c r="G28" s="9"/>
      <c r="H28" s="9"/>
      <c r="I28" s="10" t="e">
        <f>AVERAGE(I25:I27)</f>
        <v>#DIV/0!</v>
      </c>
      <c r="J28" s="10"/>
      <c r="K28" s="9"/>
      <c r="L28" s="9"/>
      <c r="M28" s="9"/>
      <c r="N28" s="9"/>
      <c r="O28" s="9"/>
      <c r="P28" s="10" t="e">
        <f>AVERAGE(P25:P27)</f>
        <v>#DIV/0!</v>
      </c>
      <c r="Q28" s="10"/>
      <c r="R28" s="9"/>
      <c r="S28" s="9"/>
      <c r="T28" s="9"/>
      <c r="U28" s="9"/>
      <c r="V28" s="9"/>
      <c r="W28" s="10" t="e">
        <f>AVERAGE(W25:W27)</f>
        <v>#DIV/0!</v>
      </c>
      <c r="X28" s="10"/>
      <c r="Y28" s="9"/>
      <c r="Z28" s="9"/>
      <c r="AA28" s="9"/>
      <c r="AB28" s="9"/>
      <c r="AC28" s="9"/>
      <c r="AD28" s="10" t="e">
        <f>AVERAGE(AD25:AD27)</f>
        <v>#DIV/0!</v>
      </c>
      <c r="AE28" s="10"/>
      <c r="AG28" s="9"/>
      <c r="AH28" s="9"/>
      <c r="AI28" s="9"/>
      <c r="AJ28" s="9"/>
      <c r="AK28" s="10" t="e">
        <f>AVERAGE(AK25:AK27)</f>
        <v>#DIV/0!</v>
      </c>
      <c r="AL28" s="10"/>
      <c r="AM28" s="9"/>
      <c r="AN28" s="9"/>
      <c r="AO28" s="9"/>
      <c r="AP28" s="9"/>
      <c r="AQ28" s="9"/>
      <c r="AR28" s="10">
        <f>AVERAGE(AR25:AR27)</f>
        <v>55.466666666666669</v>
      </c>
      <c r="AS28" s="10"/>
      <c r="AT28" s="9"/>
      <c r="AU28" s="9"/>
      <c r="AV28" s="9"/>
      <c r="AW28" s="9"/>
      <c r="AX28" s="9"/>
      <c r="AY28" s="10">
        <f>AVERAGE(AY25:AY27)</f>
        <v>9.0666666666666682</v>
      </c>
      <c r="AZ28" s="10"/>
      <c r="BA28" s="9"/>
      <c r="BB28" s="9"/>
      <c r="BC28" s="9"/>
      <c r="BD28" s="9"/>
      <c r="BE28" s="9"/>
      <c r="BF28" s="10">
        <f>AVERAGE(BF25:BF27)</f>
        <v>0.8666666666666667</v>
      </c>
      <c r="BG28" s="10"/>
    </row>
    <row r="29" spans="1:59" x14ac:dyDescent="0.35">
      <c r="A29" s="5" t="s">
        <v>17</v>
      </c>
      <c r="B29" s="22"/>
      <c r="D29" s="9"/>
      <c r="E29" s="9"/>
      <c r="F29" s="9"/>
      <c r="G29" s="9"/>
      <c r="H29" s="9"/>
      <c r="I29" s="10" t="e">
        <f>SUM(J25:J27)</f>
        <v>#DIV/0!</v>
      </c>
      <c r="J29" s="10"/>
      <c r="K29" s="9"/>
      <c r="L29" s="9"/>
      <c r="M29" s="9"/>
      <c r="N29" s="9"/>
      <c r="O29" s="9"/>
      <c r="P29" s="10" t="e">
        <f>SUM(Q25:Q27)</f>
        <v>#DIV/0!</v>
      </c>
      <c r="Q29" s="10"/>
      <c r="R29" s="9"/>
      <c r="S29" s="9"/>
      <c r="T29" s="9"/>
      <c r="U29" s="9"/>
      <c r="V29" s="9"/>
      <c r="W29" s="10" t="e">
        <f>SUM(X25:X27)</f>
        <v>#DIV/0!</v>
      </c>
      <c r="X29" s="10"/>
      <c r="Y29" s="9"/>
      <c r="Z29" s="9"/>
      <c r="AA29" s="9"/>
      <c r="AB29" s="9"/>
      <c r="AC29" s="9"/>
      <c r="AD29" s="10" t="e">
        <f>SUM(AE25:AE27)</f>
        <v>#DIV/0!</v>
      </c>
      <c r="AE29" s="10"/>
      <c r="AG29" s="9"/>
      <c r="AH29" s="9"/>
      <c r="AI29" s="9"/>
      <c r="AJ29" s="9"/>
      <c r="AK29" s="10" t="e">
        <f>SUM(AL25:AL27)</f>
        <v>#DIV/0!</v>
      </c>
      <c r="AL29" s="10"/>
      <c r="AM29" s="9"/>
      <c r="AN29" s="9"/>
      <c r="AO29" s="9"/>
      <c r="AP29" s="9"/>
      <c r="AQ29" s="9"/>
      <c r="AR29" s="10">
        <f>SUM(AS25:AS27)</f>
        <v>14.443928657058883</v>
      </c>
      <c r="AS29" s="10"/>
      <c r="AT29" s="9"/>
      <c r="AU29" s="9"/>
      <c r="AV29" s="9"/>
      <c r="AW29" s="9"/>
      <c r="AX29" s="9"/>
      <c r="AY29" s="10">
        <f>SUM(AZ25:AZ27)</f>
        <v>6.1544010631111838</v>
      </c>
      <c r="AZ29" s="10"/>
      <c r="BA29" s="9"/>
      <c r="BB29" s="9"/>
      <c r="BC29" s="9"/>
      <c r="BD29" s="9"/>
      <c r="BE29" s="9"/>
      <c r="BF29" s="10">
        <f>SUM(BG25:BG27)</f>
        <v>2.3086407533730111</v>
      </c>
      <c r="BG29" s="10"/>
    </row>
    <row r="30" spans="1:59" x14ac:dyDescent="0.35">
      <c r="A30" s="8" t="s">
        <v>60</v>
      </c>
      <c r="B30" s="22">
        <v>1</v>
      </c>
      <c r="D30" s="9" t="s">
        <v>27</v>
      </c>
      <c r="E30" s="9" t="s">
        <v>27</v>
      </c>
      <c r="F30" s="9" t="s">
        <v>27</v>
      </c>
      <c r="G30" s="9" t="s">
        <v>27</v>
      </c>
      <c r="H30" s="9" t="s">
        <v>27</v>
      </c>
      <c r="I30" s="4" t="e">
        <f>AVERAGE(D30:H30)</f>
        <v>#DIV/0!</v>
      </c>
      <c r="J30" s="4" t="e">
        <f>STDEV(D30:H30)</f>
        <v>#DIV/0!</v>
      </c>
      <c r="K30" s="9" t="s">
        <v>27</v>
      </c>
      <c r="L30" s="9" t="s">
        <v>27</v>
      </c>
      <c r="M30" s="9" t="s">
        <v>27</v>
      </c>
      <c r="N30" s="9" t="s">
        <v>27</v>
      </c>
      <c r="O30" s="9" t="s">
        <v>27</v>
      </c>
      <c r="P30" s="4" t="e">
        <f>AVERAGE(K30:O30)</f>
        <v>#DIV/0!</v>
      </c>
      <c r="Q30" s="4" t="e">
        <f>STDEV(K30:O30)</f>
        <v>#DIV/0!</v>
      </c>
      <c r="R30" s="9" t="s">
        <v>27</v>
      </c>
      <c r="S30" s="9" t="s">
        <v>27</v>
      </c>
      <c r="T30" s="9" t="s">
        <v>27</v>
      </c>
      <c r="U30" s="9" t="s">
        <v>27</v>
      </c>
      <c r="V30" s="9" t="s">
        <v>27</v>
      </c>
      <c r="W30" s="4" t="e">
        <f>AVERAGE(R30:V30)</f>
        <v>#DIV/0!</v>
      </c>
      <c r="X30" s="4" t="e">
        <f>STDEV(R30:V30)</f>
        <v>#DIV/0!</v>
      </c>
      <c r="Y30" s="9" t="s">
        <v>27</v>
      </c>
      <c r="Z30" s="9" t="s">
        <v>27</v>
      </c>
      <c r="AA30" s="9" t="s">
        <v>27</v>
      </c>
      <c r="AB30" s="9" t="s">
        <v>27</v>
      </c>
      <c r="AC30" s="9" t="s">
        <v>27</v>
      </c>
      <c r="AD30" s="4" t="e">
        <f>AVERAGE(Y30:AC30)</f>
        <v>#DIV/0!</v>
      </c>
      <c r="AE30" s="4" t="e">
        <f>STDEV(Y30:AC30)</f>
        <v>#DIV/0!</v>
      </c>
      <c r="AF30" s="28" t="s">
        <v>27</v>
      </c>
      <c r="AG30" s="9" t="s">
        <v>27</v>
      </c>
      <c r="AH30" s="9" t="s">
        <v>27</v>
      </c>
      <c r="AI30" s="9" t="s">
        <v>27</v>
      </c>
      <c r="AJ30" s="9" t="s">
        <v>27</v>
      </c>
      <c r="AK30" s="4" t="e">
        <f>AVERAGE(AF30:AJ30)</f>
        <v>#DIV/0!</v>
      </c>
      <c r="AL30" s="4" t="e">
        <f>STDEV(AF30:AJ30)</f>
        <v>#DIV/0!</v>
      </c>
      <c r="AM30" s="8" t="s">
        <v>27</v>
      </c>
      <c r="AN30" s="8" t="s">
        <v>27</v>
      </c>
      <c r="AO30" s="8" t="s">
        <v>27</v>
      </c>
      <c r="AP30" s="8" t="s">
        <v>27</v>
      </c>
      <c r="AQ30" s="8" t="s">
        <v>27</v>
      </c>
      <c r="AR30" s="4" t="e">
        <f>AVERAGE(AM30:AQ30)</f>
        <v>#DIV/0!</v>
      </c>
      <c r="AS30" s="4" t="e">
        <f>STDEV(AM30:AQ30)</f>
        <v>#DIV/0!</v>
      </c>
      <c r="AT30" s="8">
        <v>31</v>
      </c>
      <c r="AU30" s="8">
        <v>40</v>
      </c>
      <c r="AV30" s="8">
        <v>30</v>
      </c>
      <c r="AW30" s="8">
        <v>29</v>
      </c>
      <c r="AX30" s="8">
        <v>22</v>
      </c>
      <c r="AY30" s="4">
        <f>AVERAGE(AT30:AX30)</f>
        <v>30.4</v>
      </c>
      <c r="AZ30" s="4">
        <f>STDEV(AT30:AX30)</f>
        <v>6.4265076052238479</v>
      </c>
      <c r="BA30" s="8">
        <v>2</v>
      </c>
      <c r="BB30" s="8">
        <v>4</v>
      </c>
      <c r="BC30" s="8">
        <v>5</v>
      </c>
      <c r="BD30" s="8">
        <v>3</v>
      </c>
      <c r="BE30" s="8">
        <v>4</v>
      </c>
      <c r="BF30" s="4">
        <f>AVERAGE(BA30:BE30)</f>
        <v>3.6</v>
      </c>
      <c r="BG30" s="4">
        <f>STDEV(BA30:BE30)</f>
        <v>1.1401754250991383</v>
      </c>
    </row>
    <row r="31" spans="1:59" x14ac:dyDescent="0.35">
      <c r="B31" s="22">
        <v>2</v>
      </c>
      <c r="D31" s="9" t="s">
        <v>27</v>
      </c>
      <c r="E31" s="9" t="s">
        <v>27</v>
      </c>
      <c r="F31" s="9" t="s">
        <v>27</v>
      </c>
      <c r="G31" s="9" t="s">
        <v>27</v>
      </c>
      <c r="H31" s="9" t="s">
        <v>27</v>
      </c>
      <c r="I31" s="4" t="e">
        <f t="shared" ref="I31" si="32">AVERAGE(D31:H31)</f>
        <v>#DIV/0!</v>
      </c>
      <c r="J31" s="4" t="e">
        <f>STDEV(D31:H31)</f>
        <v>#DIV/0!</v>
      </c>
      <c r="K31" s="9" t="s">
        <v>27</v>
      </c>
      <c r="L31" s="9" t="s">
        <v>27</v>
      </c>
      <c r="M31" s="9" t="s">
        <v>27</v>
      </c>
      <c r="N31" s="9" t="s">
        <v>27</v>
      </c>
      <c r="O31" s="9" t="s">
        <v>27</v>
      </c>
      <c r="P31" s="4" t="e">
        <f t="shared" ref="P31" si="33">AVERAGE(K31:O31)</f>
        <v>#DIV/0!</v>
      </c>
      <c r="Q31" s="4" t="e">
        <f>STDEV(K31:O31)</f>
        <v>#DIV/0!</v>
      </c>
      <c r="R31" s="9" t="s">
        <v>27</v>
      </c>
      <c r="S31" s="9" t="s">
        <v>27</v>
      </c>
      <c r="T31" s="9" t="s">
        <v>27</v>
      </c>
      <c r="U31" s="9" t="s">
        <v>27</v>
      </c>
      <c r="V31" s="9" t="s">
        <v>27</v>
      </c>
      <c r="W31" s="4" t="e">
        <f t="shared" ref="W31" si="34">AVERAGE(R31:V31)</f>
        <v>#DIV/0!</v>
      </c>
      <c r="X31" s="4" t="e">
        <f>STDEV(R31:V31)</f>
        <v>#DIV/0!</v>
      </c>
      <c r="Y31" s="9" t="s">
        <v>27</v>
      </c>
      <c r="Z31" s="9" t="s">
        <v>27</v>
      </c>
      <c r="AA31" s="9" t="s">
        <v>27</v>
      </c>
      <c r="AB31" s="9" t="s">
        <v>27</v>
      </c>
      <c r="AC31" s="9" t="s">
        <v>27</v>
      </c>
      <c r="AD31" s="4" t="e">
        <f t="shared" ref="AD31" si="35">AVERAGE(Y31:AC31)</f>
        <v>#DIV/0!</v>
      </c>
      <c r="AE31" s="4" t="e">
        <f>STDEV(Y31:AC31)</f>
        <v>#DIV/0!</v>
      </c>
      <c r="AF31" s="28" t="s">
        <v>27</v>
      </c>
      <c r="AG31" s="9" t="s">
        <v>27</v>
      </c>
      <c r="AH31" s="9" t="s">
        <v>27</v>
      </c>
      <c r="AI31" s="9" t="s">
        <v>27</v>
      </c>
      <c r="AJ31" s="9" t="s">
        <v>27</v>
      </c>
      <c r="AK31" s="4" t="e">
        <f t="shared" ref="AK31" si="36">AVERAGE(AF31:AJ31)</f>
        <v>#DIV/0!</v>
      </c>
      <c r="AL31" s="4" t="e">
        <f>STDEV(AF31:AJ31)</f>
        <v>#DIV/0!</v>
      </c>
      <c r="AM31" s="8">
        <v>83</v>
      </c>
      <c r="AN31" s="8">
        <v>62</v>
      </c>
      <c r="AO31" s="8">
        <v>91</v>
      </c>
      <c r="AP31" s="8">
        <v>80</v>
      </c>
      <c r="AQ31" s="8">
        <v>74</v>
      </c>
      <c r="AR31" s="4">
        <f t="shared" ref="AR31" si="37">AVERAGE(AM31:AQ31)</f>
        <v>78</v>
      </c>
      <c r="AS31" s="4">
        <f>STDEV(AM31:AQ31)</f>
        <v>10.8397416943394</v>
      </c>
      <c r="AT31" s="8">
        <v>13</v>
      </c>
      <c r="AU31" s="8">
        <v>13</v>
      </c>
      <c r="AV31" s="8">
        <v>12</v>
      </c>
      <c r="AW31" s="8">
        <v>10</v>
      </c>
      <c r="AX31" s="8">
        <v>14</v>
      </c>
      <c r="AY31" s="4">
        <f t="shared" ref="AY31" si="38">AVERAGE(AT31:AX31)</f>
        <v>12.4</v>
      </c>
      <c r="AZ31" s="4">
        <f>STDEV(AT31:AX31)</f>
        <v>1.5165750888103138</v>
      </c>
      <c r="BA31" s="8">
        <v>1</v>
      </c>
      <c r="BB31" s="8">
        <v>3</v>
      </c>
      <c r="BC31" s="8">
        <v>2</v>
      </c>
      <c r="BD31" s="8">
        <v>1</v>
      </c>
      <c r="BE31" s="8">
        <v>0</v>
      </c>
      <c r="BF31" s="4">
        <f t="shared" ref="BF31" si="39">AVERAGE(BA31:BE31)</f>
        <v>1.4</v>
      </c>
      <c r="BG31" s="4">
        <f>STDEV(BA31:BE31)</f>
        <v>1.1401754250991378</v>
      </c>
    </row>
    <row r="32" spans="1:59" x14ac:dyDescent="0.35">
      <c r="B32" s="22">
        <v>3</v>
      </c>
      <c r="D32" s="9" t="s">
        <v>27</v>
      </c>
      <c r="E32" s="9" t="s">
        <v>27</v>
      </c>
      <c r="F32" s="9" t="s">
        <v>27</v>
      </c>
      <c r="G32" s="9" t="s">
        <v>27</v>
      </c>
      <c r="H32" s="9" t="s">
        <v>27</v>
      </c>
      <c r="I32" s="4" t="e">
        <f>AVERAGE(D32:H32)</f>
        <v>#DIV/0!</v>
      </c>
      <c r="J32" s="4" t="e">
        <f>STDEV(D32:H32)</f>
        <v>#DIV/0!</v>
      </c>
      <c r="K32" s="9" t="s">
        <v>27</v>
      </c>
      <c r="L32" s="9" t="s">
        <v>27</v>
      </c>
      <c r="M32" s="9" t="s">
        <v>27</v>
      </c>
      <c r="N32" s="9" t="s">
        <v>27</v>
      </c>
      <c r="O32" s="9" t="s">
        <v>27</v>
      </c>
      <c r="P32" s="4" t="e">
        <f>AVERAGE(K32:O32)</f>
        <v>#DIV/0!</v>
      </c>
      <c r="Q32" s="4" t="e">
        <f>STDEV(K32:O32)</f>
        <v>#DIV/0!</v>
      </c>
      <c r="R32" s="9" t="s">
        <v>27</v>
      </c>
      <c r="S32" s="9" t="s">
        <v>27</v>
      </c>
      <c r="T32" s="9" t="s">
        <v>27</v>
      </c>
      <c r="U32" s="9" t="s">
        <v>27</v>
      </c>
      <c r="V32" s="9" t="s">
        <v>27</v>
      </c>
      <c r="W32" s="4" t="e">
        <f>AVERAGE(R32:V32)</f>
        <v>#DIV/0!</v>
      </c>
      <c r="X32" s="4" t="e">
        <f>STDEV(R32:V32)</f>
        <v>#DIV/0!</v>
      </c>
      <c r="Y32" s="9" t="s">
        <v>27</v>
      </c>
      <c r="Z32" s="9" t="s">
        <v>27</v>
      </c>
      <c r="AA32" s="9" t="s">
        <v>27</v>
      </c>
      <c r="AB32" s="9" t="s">
        <v>27</v>
      </c>
      <c r="AC32" s="9" t="s">
        <v>27</v>
      </c>
      <c r="AD32" s="4" t="e">
        <f>AVERAGE(Y32:AC32)</f>
        <v>#DIV/0!</v>
      </c>
      <c r="AE32" s="4" t="e">
        <f>STDEV(Y32:AC32)</f>
        <v>#DIV/0!</v>
      </c>
      <c r="AF32" s="28" t="s">
        <v>27</v>
      </c>
      <c r="AG32" s="9" t="s">
        <v>27</v>
      </c>
      <c r="AH32" s="9" t="s">
        <v>27</v>
      </c>
      <c r="AI32" s="9" t="s">
        <v>27</v>
      </c>
      <c r="AJ32" s="9" t="s">
        <v>27</v>
      </c>
      <c r="AK32" s="4" t="e">
        <f>AVERAGE(AF32:AJ32)</f>
        <v>#DIV/0!</v>
      </c>
      <c r="AL32" s="4" t="e">
        <f>STDEV(AF32:AJ32)</f>
        <v>#DIV/0!</v>
      </c>
      <c r="AM32" s="9">
        <v>56</v>
      </c>
      <c r="AN32" s="9">
        <v>62</v>
      </c>
      <c r="AO32" s="9">
        <v>76</v>
      </c>
      <c r="AP32" s="9">
        <v>68</v>
      </c>
      <c r="AQ32" s="9">
        <v>75</v>
      </c>
      <c r="AR32" s="4">
        <f>AVERAGE(AM32:AQ32)</f>
        <v>67.400000000000006</v>
      </c>
      <c r="AS32" s="4">
        <f>STDEV(AM32:AQ32)</f>
        <v>8.532291603080628</v>
      </c>
      <c r="AT32" s="9">
        <v>7</v>
      </c>
      <c r="AU32" s="9">
        <v>11</v>
      </c>
      <c r="AV32" s="9">
        <v>8</v>
      </c>
      <c r="AW32" s="9">
        <v>9</v>
      </c>
      <c r="AX32" s="9">
        <v>7</v>
      </c>
      <c r="AY32" s="4">
        <f>AVERAGE(AT32:AX32)</f>
        <v>8.4</v>
      </c>
      <c r="AZ32" s="4">
        <f>STDEV(AT32:AX32)</f>
        <v>1.6733200530681502</v>
      </c>
      <c r="BA32" s="9">
        <v>0</v>
      </c>
      <c r="BB32" s="9">
        <v>2</v>
      </c>
      <c r="BC32" s="9">
        <v>0</v>
      </c>
      <c r="BD32" s="9">
        <v>2</v>
      </c>
      <c r="BE32" s="9">
        <v>1</v>
      </c>
      <c r="BF32" s="4">
        <f>AVERAGE(BA32:BE32)</f>
        <v>1</v>
      </c>
      <c r="BG32" s="4">
        <f>STDEV(BA32:BE32)</f>
        <v>1</v>
      </c>
    </row>
    <row r="33" spans="1:64" x14ac:dyDescent="0.35">
      <c r="A33" s="5" t="s">
        <v>16</v>
      </c>
      <c r="B33" s="22"/>
      <c r="D33" s="9"/>
      <c r="E33" s="9"/>
      <c r="F33" s="9"/>
      <c r="G33" s="9"/>
      <c r="H33" s="9"/>
      <c r="I33" s="10" t="e">
        <f>AVERAGE(I30:I32)</f>
        <v>#DIV/0!</v>
      </c>
      <c r="J33" s="10"/>
      <c r="K33" s="9"/>
      <c r="L33" s="9"/>
      <c r="M33" s="9"/>
      <c r="N33" s="9"/>
      <c r="O33" s="9"/>
      <c r="P33" s="10" t="e">
        <f>AVERAGE(P30:P32)</f>
        <v>#DIV/0!</v>
      </c>
      <c r="Q33" s="10"/>
      <c r="R33" s="9"/>
      <c r="S33" s="9"/>
      <c r="T33" s="9"/>
      <c r="U33" s="9"/>
      <c r="V33" s="9"/>
      <c r="W33" s="10" t="e">
        <f>AVERAGE(W30:W32)</f>
        <v>#DIV/0!</v>
      </c>
      <c r="X33" s="10"/>
      <c r="Y33" s="9"/>
      <c r="Z33" s="9"/>
      <c r="AA33" s="9"/>
      <c r="AB33" s="9"/>
      <c r="AC33" s="9"/>
      <c r="AD33" s="10" t="e">
        <f>AVERAGE(AD30:AD32)</f>
        <v>#DIV/0!</v>
      </c>
      <c r="AE33" s="10"/>
      <c r="AG33" s="9"/>
      <c r="AH33" s="9"/>
      <c r="AI33" s="9"/>
      <c r="AJ33" s="9"/>
      <c r="AK33" s="10" t="e">
        <f>AVERAGE(AK30:AK32)</f>
        <v>#DIV/0!</v>
      </c>
      <c r="AL33" s="10"/>
      <c r="AM33" s="9"/>
      <c r="AN33" s="9"/>
      <c r="AO33" s="9"/>
      <c r="AP33" s="9"/>
      <c r="AQ33" s="9"/>
      <c r="AR33" s="10" t="e">
        <f>AVERAGE(AR30:AR32)</f>
        <v>#DIV/0!</v>
      </c>
      <c r="AS33" s="10"/>
      <c r="AT33" s="9"/>
      <c r="AU33" s="9"/>
      <c r="AV33" s="9"/>
      <c r="AW33" s="9"/>
      <c r="AX33" s="9"/>
      <c r="AY33" s="10">
        <f>AVERAGE(AY30:AY32)</f>
        <v>17.066666666666666</v>
      </c>
      <c r="AZ33" s="10"/>
      <c r="BA33" s="9"/>
      <c r="BB33" s="9"/>
      <c r="BC33" s="9"/>
      <c r="BD33" s="9"/>
      <c r="BE33" s="9"/>
      <c r="BF33" s="10">
        <f>AVERAGE(BF30:BF32)</f>
        <v>2</v>
      </c>
      <c r="BG33" s="10"/>
    </row>
    <row r="34" spans="1:64" x14ac:dyDescent="0.35">
      <c r="A34" s="5" t="s">
        <v>17</v>
      </c>
      <c r="B34" s="22"/>
      <c r="D34" s="9"/>
      <c r="E34" s="9"/>
      <c r="F34" s="9"/>
      <c r="G34" s="9"/>
      <c r="H34" s="9"/>
      <c r="I34" s="10" t="e">
        <f>SUM(J30:J32)</f>
        <v>#DIV/0!</v>
      </c>
      <c r="J34" s="10"/>
      <c r="K34" s="9"/>
      <c r="L34" s="9"/>
      <c r="M34" s="9"/>
      <c r="N34" s="9"/>
      <c r="O34" s="9"/>
      <c r="P34" s="10" t="e">
        <f>SUM(Q30:Q32)</f>
        <v>#DIV/0!</v>
      </c>
      <c r="Q34" s="10"/>
      <c r="R34" s="9"/>
      <c r="S34" s="9"/>
      <c r="T34" s="9"/>
      <c r="U34" s="9"/>
      <c r="V34" s="9"/>
      <c r="W34" s="10" t="e">
        <f>SUM(X30:X32)</f>
        <v>#DIV/0!</v>
      </c>
      <c r="X34" s="10"/>
      <c r="Y34" s="9"/>
      <c r="Z34" s="9"/>
      <c r="AA34" s="9"/>
      <c r="AB34" s="9"/>
      <c r="AC34" s="9"/>
      <c r="AD34" s="10" t="e">
        <f>SUM(AE30:AE32)</f>
        <v>#DIV/0!</v>
      </c>
      <c r="AE34" s="10"/>
      <c r="AG34" s="9"/>
      <c r="AH34" s="9"/>
      <c r="AI34" s="9"/>
      <c r="AJ34" s="9"/>
      <c r="AK34" s="10" t="e">
        <f>SUM(AL30:AL32)</f>
        <v>#DIV/0!</v>
      </c>
      <c r="AL34" s="10"/>
      <c r="AM34" s="9"/>
      <c r="AN34" s="9"/>
      <c r="AO34" s="9"/>
      <c r="AP34" s="9"/>
      <c r="AQ34" s="9"/>
      <c r="AR34" s="10" t="e">
        <f>SUM(AS30:AS32)</f>
        <v>#DIV/0!</v>
      </c>
      <c r="AS34" s="10"/>
      <c r="AT34" s="9"/>
      <c r="AU34" s="9"/>
      <c r="AV34" s="9"/>
      <c r="AW34" s="9"/>
      <c r="AX34" s="9"/>
      <c r="AY34" s="10">
        <f>SUM(AZ30:AZ32)</f>
        <v>9.6164027471023132</v>
      </c>
      <c r="AZ34" s="10"/>
      <c r="BA34" s="9"/>
      <c r="BB34" s="9"/>
      <c r="BC34" s="9"/>
      <c r="BD34" s="9"/>
      <c r="BE34" s="9"/>
      <c r="BF34" s="10">
        <f>SUM(BG30:BG32)</f>
        <v>3.2803508501982761</v>
      </c>
      <c r="BG34" s="10"/>
    </row>
    <row r="35" spans="1:64" x14ac:dyDescent="0.35">
      <c r="A35" s="8" t="s">
        <v>50</v>
      </c>
      <c r="B35" s="22">
        <v>1</v>
      </c>
      <c r="D35" s="8" t="s">
        <v>27</v>
      </c>
      <c r="E35" s="8" t="s">
        <v>27</v>
      </c>
      <c r="F35" s="8" t="s">
        <v>27</v>
      </c>
      <c r="G35" s="8" t="s">
        <v>27</v>
      </c>
      <c r="H35" s="8" t="s">
        <v>27</v>
      </c>
      <c r="I35" s="2" t="e">
        <f>AVERAGE(D35:H35)</f>
        <v>#DIV/0!</v>
      </c>
      <c r="J35" s="2" t="e">
        <f>STDEV(D35:H35)</f>
        <v>#DIV/0!</v>
      </c>
      <c r="K35" s="8" t="s">
        <v>27</v>
      </c>
      <c r="L35" s="8" t="s">
        <v>27</v>
      </c>
      <c r="M35" s="8" t="s">
        <v>27</v>
      </c>
      <c r="N35" s="8" t="s">
        <v>27</v>
      </c>
      <c r="O35" s="8" t="s">
        <v>27</v>
      </c>
      <c r="P35" s="2" t="e">
        <f>AVERAGE(K35:O35)</f>
        <v>#DIV/0!</v>
      </c>
      <c r="Q35" s="2" t="e">
        <f>STDEV(K35:O35)</f>
        <v>#DIV/0!</v>
      </c>
      <c r="R35" s="8" t="s">
        <v>27</v>
      </c>
      <c r="S35" s="8" t="s">
        <v>27</v>
      </c>
      <c r="T35" s="8" t="s">
        <v>27</v>
      </c>
      <c r="U35" s="8" t="s">
        <v>27</v>
      </c>
      <c r="V35" s="8" t="s">
        <v>27</v>
      </c>
      <c r="W35" s="2" t="e">
        <f>AVERAGE(R35:V35)</f>
        <v>#DIV/0!</v>
      </c>
      <c r="X35" s="2" t="e">
        <f>STDEV(R35:V35)</f>
        <v>#DIV/0!</v>
      </c>
      <c r="Y35" s="8" t="s">
        <v>27</v>
      </c>
      <c r="Z35" s="8" t="s">
        <v>27</v>
      </c>
      <c r="AA35" s="8" t="s">
        <v>27</v>
      </c>
      <c r="AB35" s="8" t="s">
        <v>27</v>
      </c>
      <c r="AC35" s="8" t="s">
        <v>27</v>
      </c>
      <c r="AD35" s="2" t="e">
        <f>AVERAGE(Y35:AC35)</f>
        <v>#DIV/0!</v>
      </c>
      <c r="AE35" s="2" t="e">
        <f>STDEV(Y35:AC35)</f>
        <v>#DIV/0!</v>
      </c>
      <c r="AF35" s="28" t="s">
        <v>27</v>
      </c>
      <c r="AG35" s="8" t="s">
        <v>27</v>
      </c>
      <c r="AH35" s="8" t="s">
        <v>27</v>
      </c>
      <c r="AI35" s="8" t="s">
        <v>27</v>
      </c>
      <c r="AJ35" s="8" t="s">
        <v>27</v>
      </c>
      <c r="AK35" s="2" t="e">
        <f>AVERAGE(AF35:AJ35)</f>
        <v>#DIV/0!</v>
      </c>
      <c r="AL35" s="2" t="e">
        <f>STDEV(AF35:AJ35)</f>
        <v>#DIV/0!</v>
      </c>
      <c r="AM35" s="8">
        <v>51</v>
      </c>
      <c r="AN35" s="8">
        <v>36</v>
      </c>
      <c r="AO35" s="8">
        <v>45</v>
      </c>
      <c r="AP35" s="8">
        <v>54</v>
      </c>
      <c r="AQ35" s="8">
        <v>45</v>
      </c>
      <c r="AR35" s="2">
        <f>AVERAGE(AM35:AQ35)</f>
        <v>46.2</v>
      </c>
      <c r="AS35" s="2">
        <f>STDEV(AM35:AQ35)</f>
        <v>6.9065186599327895</v>
      </c>
      <c r="AT35" s="8">
        <v>7</v>
      </c>
      <c r="AU35" s="8">
        <v>1</v>
      </c>
      <c r="AV35" s="8">
        <v>8</v>
      </c>
      <c r="AW35" s="8">
        <v>10</v>
      </c>
      <c r="AX35" s="8">
        <v>7</v>
      </c>
      <c r="AY35" s="2">
        <f>AVERAGE(AT35:AX35)</f>
        <v>6.6</v>
      </c>
      <c r="AZ35" s="2">
        <f>STDEV(AT35:AX35)</f>
        <v>3.3615472627943217</v>
      </c>
      <c r="BA35" s="8">
        <v>2</v>
      </c>
      <c r="BB35" s="8">
        <v>0</v>
      </c>
      <c r="BC35" s="8">
        <v>1</v>
      </c>
      <c r="BD35" s="8">
        <v>0</v>
      </c>
      <c r="BE35" s="8">
        <v>1</v>
      </c>
      <c r="BF35" s="2">
        <f>AVERAGE(BA35:BE35)</f>
        <v>0.8</v>
      </c>
      <c r="BG35" s="2">
        <f>STDEV(BA35:BE35)</f>
        <v>0.83666002653407556</v>
      </c>
    </row>
    <row r="36" spans="1:64" x14ac:dyDescent="0.35">
      <c r="A36" s="8" t="s">
        <v>8</v>
      </c>
      <c r="B36" s="22">
        <v>2</v>
      </c>
      <c r="D36" s="8" t="s">
        <v>27</v>
      </c>
      <c r="E36" s="8" t="s">
        <v>27</v>
      </c>
      <c r="F36" s="8" t="s">
        <v>27</v>
      </c>
      <c r="G36" s="8" t="s">
        <v>27</v>
      </c>
      <c r="H36" s="8" t="s">
        <v>27</v>
      </c>
      <c r="I36" s="2" t="e">
        <f t="shared" ref="I36" si="40">AVERAGE(D36:H36)</f>
        <v>#DIV/0!</v>
      </c>
      <c r="J36" s="2" t="e">
        <f>STDEV(D36:H36)</f>
        <v>#DIV/0!</v>
      </c>
      <c r="K36" s="8" t="s">
        <v>58</v>
      </c>
      <c r="L36" s="8" t="s">
        <v>27</v>
      </c>
      <c r="M36" s="8" t="s">
        <v>27</v>
      </c>
      <c r="N36" s="8" t="s">
        <v>27</v>
      </c>
      <c r="O36" s="8" t="s">
        <v>27</v>
      </c>
      <c r="P36" s="2" t="e">
        <f t="shared" ref="P36" si="41">AVERAGE(K36:O36)</f>
        <v>#DIV/0!</v>
      </c>
      <c r="Q36" s="2" t="e">
        <f>STDEV(K36:O36)</f>
        <v>#DIV/0!</v>
      </c>
      <c r="R36" s="8" t="s">
        <v>27</v>
      </c>
      <c r="S36" s="8" t="s">
        <v>27</v>
      </c>
      <c r="T36" s="8" t="s">
        <v>27</v>
      </c>
      <c r="U36" s="8" t="s">
        <v>27</v>
      </c>
      <c r="V36" s="8" t="s">
        <v>27</v>
      </c>
      <c r="W36" s="2" t="e">
        <f t="shared" ref="W36" si="42">AVERAGE(R36:V36)</f>
        <v>#DIV/0!</v>
      </c>
      <c r="X36" s="2" t="e">
        <f>STDEV(R36:V36)</f>
        <v>#DIV/0!</v>
      </c>
      <c r="Y36" s="8" t="s">
        <v>27</v>
      </c>
      <c r="Z36" s="8" t="s">
        <v>27</v>
      </c>
      <c r="AA36" s="8" t="s">
        <v>27</v>
      </c>
      <c r="AB36" s="8" t="s">
        <v>27</v>
      </c>
      <c r="AC36" s="8" t="s">
        <v>27</v>
      </c>
      <c r="AD36" s="2" t="e">
        <f t="shared" ref="AD36" si="43">AVERAGE(Y36:AC36)</f>
        <v>#DIV/0!</v>
      </c>
      <c r="AE36" s="2" t="e">
        <f>STDEV(Y36:AC36)</f>
        <v>#DIV/0!</v>
      </c>
      <c r="AF36" s="28" t="s">
        <v>27</v>
      </c>
      <c r="AG36" s="8" t="s">
        <v>27</v>
      </c>
      <c r="AH36" s="8" t="s">
        <v>27</v>
      </c>
      <c r="AI36" s="8" t="s">
        <v>27</v>
      </c>
      <c r="AJ36" s="8" t="s">
        <v>27</v>
      </c>
      <c r="AK36" s="2" t="e">
        <f t="shared" ref="AK36" si="44">AVERAGE(AF36:AJ36)</f>
        <v>#DIV/0!</v>
      </c>
      <c r="AL36" s="2" t="e">
        <f>STDEV(AF36:AJ36)</f>
        <v>#DIV/0!</v>
      </c>
      <c r="AM36" s="8">
        <v>44</v>
      </c>
      <c r="AN36" s="8">
        <v>47</v>
      </c>
      <c r="AO36" s="8">
        <v>58</v>
      </c>
      <c r="AP36" s="8">
        <v>57</v>
      </c>
      <c r="AQ36" s="8">
        <v>46</v>
      </c>
      <c r="AR36" s="2">
        <f t="shared" ref="AR36" si="45">AVERAGE(AM36:AQ36)</f>
        <v>50.4</v>
      </c>
      <c r="AS36" s="2">
        <f>STDEV(AM36:AQ36)</f>
        <v>6.5802735505448542</v>
      </c>
      <c r="AT36" s="8">
        <v>7</v>
      </c>
      <c r="AU36" s="8">
        <v>11</v>
      </c>
      <c r="AV36" s="8">
        <v>7</v>
      </c>
      <c r="AW36" s="8">
        <v>5</v>
      </c>
      <c r="AX36" s="8">
        <v>4</v>
      </c>
      <c r="AY36" s="2">
        <f t="shared" ref="AY36" si="46">AVERAGE(AT36:AX36)</f>
        <v>6.8</v>
      </c>
      <c r="AZ36" s="2">
        <f>STDEV(AT36:AX36)</f>
        <v>2.6832815729997481</v>
      </c>
      <c r="BA36" s="8">
        <v>1</v>
      </c>
      <c r="BB36" s="8">
        <v>2</v>
      </c>
      <c r="BC36" s="8">
        <v>0</v>
      </c>
      <c r="BD36" s="8">
        <v>0</v>
      </c>
      <c r="BE36" s="8">
        <v>0</v>
      </c>
      <c r="BF36" s="2">
        <f t="shared" ref="BF36" si="47">AVERAGE(BA36:BE36)</f>
        <v>0.6</v>
      </c>
      <c r="BG36" s="2">
        <f>STDEV(BA36:BE36)</f>
        <v>0.89442719099991586</v>
      </c>
    </row>
    <row r="37" spans="1:64" x14ac:dyDescent="0.35">
      <c r="B37" s="22">
        <v>3</v>
      </c>
      <c r="D37" s="9" t="s">
        <v>27</v>
      </c>
      <c r="E37" s="9" t="s">
        <v>27</v>
      </c>
      <c r="F37" s="9" t="s">
        <v>27</v>
      </c>
      <c r="G37" s="9" t="s">
        <v>27</v>
      </c>
      <c r="H37" s="9" t="s">
        <v>27</v>
      </c>
      <c r="I37" s="4" t="e">
        <f>AVERAGE(D37:H37)</f>
        <v>#DIV/0!</v>
      </c>
      <c r="J37" s="4" t="e">
        <f>STDEV(D37:H37)</f>
        <v>#DIV/0!</v>
      </c>
      <c r="K37" s="9" t="s">
        <v>27</v>
      </c>
      <c r="L37" s="9" t="s">
        <v>27</v>
      </c>
      <c r="M37" s="9" t="s">
        <v>27</v>
      </c>
      <c r="N37" s="9" t="s">
        <v>27</v>
      </c>
      <c r="O37" s="9" t="s">
        <v>27</v>
      </c>
      <c r="P37" s="4" t="e">
        <f>AVERAGE(K37:O37)</f>
        <v>#DIV/0!</v>
      </c>
      <c r="Q37" s="4" t="e">
        <f>STDEV(K37:O37)</f>
        <v>#DIV/0!</v>
      </c>
      <c r="R37" s="9" t="s">
        <v>27</v>
      </c>
      <c r="S37" s="9" t="s">
        <v>27</v>
      </c>
      <c r="T37" s="9" t="s">
        <v>27</v>
      </c>
      <c r="U37" s="9" t="s">
        <v>27</v>
      </c>
      <c r="V37" s="9" t="s">
        <v>27</v>
      </c>
      <c r="W37" s="4" t="e">
        <f>AVERAGE(R37:V37)</f>
        <v>#DIV/0!</v>
      </c>
      <c r="X37" s="4" t="e">
        <f>STDEV(R37:V37)</f>
        <v>#DIV/0!</v>
      </c>
      <c r="Y37" s="9" t="s">
        <v>27</v>
      </c>
      <c r="Z37" s="9" t="s">
        <v>27</v>
      </c>
      <c r="AA37" s="9" t="s">
        <v>27</v>
      </c>
      <c r="AB37" s="9" t="s">
        <v>27</v>
      </c>
      <c r="AC37" s="9" t="s">
        <v>27</v>
      </c>
      <c r="AD37" s="4" t="e">
        <f>AVERAGE(Y37:AC37)</f>
        <v>#DIV/0!</v>
      </c>
      <c r="AE37" s="4" t="e">
        <f>STDEV(Y37:AC37)</f>
        <v>#DIV/0!</v>
      </c>
      <c r="AF37" s="28" t="s">
        <v>27</v>
      </c>
      <c r="AG37" s="9" t="s">
        <v>27</v>
      </c>
      <c r="AH37" s="9" t="s">
        <v>27</v>
      </c>
      <c r="AI37" s="9" t="s">
        <v>27</v>
      </c>
      <c r="AJ37" s="9" t="s">
        <v>27</v>
      </c>
      <c r="AK37" s="4" t="e">
        <f>AVERAGE(AF37:AJ37)</f>
        <v>#DIV/0!</v>
      </c>
      <c r="AL37" s="4" t="e">
        <f>STDEV(AF37:AJ37)</f>
        <v>#DIV/0!</v>
      </c>
      <c r="AM37" s="9">
        <v>66</v>
      </c>
      <c r="AN37" s="9">
        <v>70</v>
      </c>
      <c r="AO37" s="9">
        <v>58</v>
      </c>
      <c r="AP37" s="9">
        <v>48</v>
      </c>
      <c r="AQ37" s="9">
        <v>63</v>
      </c>
      <c r="AR37" s="4">
        <f>AVERAGE(AM37:AQ37)</f>
        <v>61</v>
      </c>
      <c r="AS37" s="4">
        <f>STDEV(AM37:AQ37)</f>
        <v>8.4852813742385695</v>
      </c>
      <c r="AT37" s="9">
        <v>8</v>
      </c>
      <c r="AU37" s="9">
        <v>6</v>
      </c>
      <c r="AV37" s="9">
        <v>9</v>
      </c>
      <c r="AW37" s="9">
        <v>9</v>
      </c>
      <c r="AX37" s="9">
        <v>8</v>
      </c>
      <c r="AY37" s="4">
        <f>AVERAGE(AT37:AX37)</f>
        <v>8</v>
      </c>
      <c r="AZ37" s="4">
        <f>STDEV(AT37:AX37)</f>
        <v>1.2247448713915889</v>
      </c>
      <c r="BA37" s="9">
        <v>1</v>
      </c>
      <c r="BB37" s="9">
        <v>0</v>
      </c>
      <c r="BC37" s="9">
        <v>2</v>
      </c>
      <c r="BD37" s="9">
        <v>0</v>
      </c>
      <c r="BE37" s="9">
        <v>0</v>
      </c>
      <c r="BF37" s="4">
        <f>AVERAGE(BA37:BE37)</f>
        <v>0.6</v>
      </c>
      <c r="BG37" s="4">
        <f>STDEV(BA37:BE37)</f>
        <v>0.89442719099991586</v>
      </c>
    </row>
    <row r="38" spans="1:64" x14ac:dyDescent="0.35">
      <c r="A38" s="5" t="s">
        <v>16</v>
      </c>
      <c r="B38" s="22"/>
      <c r="D38" s="9"/>
      <c r="E38" s="9"/>
      <c r="F38" s="9"/>
      <c r="G38" s="9"/>
      <c r="H38" s="9" t="s">
        <v>57</v>
      </c>
      <c r="I38" s="10" t="e">
        <f>AVERAGE(I35:I37)</f>
        <v>#DIV/0!</v>
      </c>
      <c r="J38" s="10"/>
      <c r="K38" s="9" t="s">
        <v>59</v>
      </c>
      <c r="L38" s="9"/>
      <c r="M38" s="9"/>
      <c r="N38" s="9"/>
      <c r="O38" s="9"/>
      <c r="P38" s="10" t="e">
        <f>AVERAGE(P35:P37)</f>
        <v>#DIV/0!</v>
      </c>
      <c r="Q38" s="10"/>
      <c r="R38" s="9"/>
      <c r="S38" s="9"/>
      <c r="T38" s="9"/>
      <c r="U38" s="9"/>
      <c r="V38" s="9"/>
      <c r="W38" s="10" t="e">
        <f>AVERAGE(W35:W37)</f>
        <v>#DIV/0!</v>
      </c>
      <c r="X38" s="10"/>
      <c r="Y38" s="9"/>
      <c r="Z38" s="9"/>
      <c r="AA38" s="9"/>
      <c r="AB38" s="9"/>
      <c r="AC38" s="9"/>
      <c r="AD38" s="10" t="e">
        <f>AVERAGE(AD35:AD37)</f>
        <v>#DIV/0!</v>
      </c>
      <c r="AE38" s="10"/>
      <c r="AG38" s="9"/>
      <c r="AH38" s="9"/>
      <c r="AI38" s="9"/>
      <c r="AJ38" s="9"/>
      <c r="AK38" s="10" t="e">
        <f>AVERAGE(AK35:AK37)</f>
        <v>#DIV/0!</v>
      </c>
      <c r="AL38" s="10"/>
      <c r="AM38" s="9"/>
      <c r="AN38" s="9"/>
      <c r="AO38" s="9"/>
      <c r="AP38" s="9"/>
      <c r="AQ38" s="9"/>
      <c r="AR38" s="10">
        <f>AVERAGE(AR35:AR37)</f>
        <v>52.533333333333331</v>
      </c>
      <c r="AS38" s="10"/>
      <c r="AT38" s="9"/>
      <c r="AU38" s="9"/>
      <c r="AV38" s="9"/>
      <c r="AW38" s="9"/>
      <c r="AX38" s="9"/>
      <c r="AY38" s="10">
        <f>AVERAGE(AY35:AY37)</f>
        <v>7.1333333333333329</v>
      </c>
      <c r="AZ38" s="10"/>
      <c r="BA38" s="9"/>
      <c r="BB38" s="9"/>
      <c r="BC38" s="9"/>
      <c r="BD38" s="9"/>
      <c r="BE38" s="9"/>
      <c r="BF38" s="10">
        <f>AVERAGE(BF35:BF37)</f>
        <v>0.66666666666666663</v>
      </c>
      <c r="BG38" s="10"/>
    </row>
    <row r="39" spans="1:64" x14ac:dyDescent="0.35">
      <c r="A39" s="5" t="s">
        <v>17</v>
      </c>
      <c r="B39" s="22"/>
      <c r="D39" s="9"/>
      <c r="E39" s="9"/>
      <c r="F39" s="9"/>
      <c r="G39" s="9"/>
      <c r="H39" s="9"/>
      <c r="I39" s="10" t="e">
        <f>SUM(J35:J37)</f>
        <v>#DIV/0!</v>
      </c>
      <c r="J39" s="10"/>
      <c r="K39" s="9"/>
      <c r="L39" s="9"/>
      <c r="M39" s="9"/>
      <c r="N39" s="9"/>
      <c r="O39" s="9"/>
      <c r="P39" s="10" t="e">
        <f>SUM(Q35:Q37)</f>
        <v>#DIV/0!</v>
      </c>
      <c r="Q39" s="10"/>
      <c r="R39" s="9"/>
      <c r="S39" s="9"/>
      <c r="T39" s="9"/>
      <c r="U39" s="9"/>
      <c r="V39" s="9"/>
      <c r="W39" s="10" t="e">
        <f>SUM(X35:X37)</f>
        <v>#DIV/0!</v>
      </c>
      <c r="X39" s="10"/>
      <c r="Y39" s="9"/>
      <c r="Z39" s="9"/>
      <c r="AA39" s="9"/>
      <c r="AB39" s="9"/>
      <c r="AC39" s="9"/>
      <c r="AD39" s="10" t="e">
        <f>SUM(AE35:AE37)</f>
        <v>#DIV/0!</v>
      </c>
      <c r="AE39" s="10"/>
      <c r="AG39" s="9"/>
      <c r="AH39" s="9"/>
      <c r="AI39" s="9"/>
      <c r="AJ39" s="9"/>
      <c r="AK39" s="10" t="e">
        <f>SUM(AL35:AL37)</f>
        <v>#DIV/0!</v>
      </c>
      <c r="AL39" s="10"/>
      <c r="AM39" s="9"/>
      <c r="AN39" s="9"/>
      <c r="AO39" s="9"/>
      <c r="AP39" s="9"/>
      <c r="AQ39" s="9"/>
      <c r="AR39" s="10">
        <f>SUM(AS35:AS37)</f>
        <v>21.972073584716213</v>
      </c>
      <c r="AS39" s="10"/>
      <c r="AT39" s="9"/>
      <c r="AU39" s="9"/>
      <c r="AV39" s="9"/>
      <c r="AW39" s="9"/>
      <c r="AX39" s="9"/>
      <c r="AY39" s="10">
        <f>SUM(AZ35:AZ37)</f>
        <v>7.2695737071856588</v>
      </c>
      <c r="AZ39" s="10"/>
      <c r="BA39" s="9"/>
      <c r="BB39" s="9"/>
      <c r="BC39" s="9"/>
      <c r="BD39" s="9"/>
      <c r="BE39" s="9"/>
      <c r="BF39" s="10">
        <f>SUM(BG35:BG37)</f>
        <v>2.6255144085339071</v>
      </c>
      <c r="BG39" s="10"/>
    </row>
    <row r="40" spans="1:64" x14ac:dyDescent="0.35">
      <c r="A40" s="8" t="s">
        <v>60</v>
      </c>
      <c r="B40" s="22">
        <v>1</v>
      </c>
      <c r="D40" s="9" t="s">
        <v>27</v>
      </c>
      <c r="E40" s="9" t="s">
        <v>27</v>
      </c>
      <c r="F40" s="9" t="s">
        <v>27</v>
      </c>
      <c r="G40" s="9" t="s">
        <v>27</v>
      </c>
      <c r="H40" s="9" t="s">
        <v>27</v>
      </c>
      <c r="I40" s="4" t="e">
        <f>AVERAGE(D40:H40)</f>
        <v>#DIV/0!</v>
      </c>
      <c r="J40" s="4" t="e">
        <f>STDEV(D40:H40)</f>
        <v>#DIV/0!</v>
      </c>
      <c r="K40" s="9" t="s">
        <v>27</v>
      </c>
      <c r="L40" s="9" t="s">
        <v>27</v>
      </c>
      <c r="M40" s="9" t="s">
        <v>27</v>
      </c>
      <c r="N40" s="9" t="s">
        <v>27</v>
      </c>
      <c r="O40" s="9" t="s">
        <v>27</v>
      </c>
      <c r="P40" s="4" t="e">
        <f>AVERAGE(K40:O40)</f>
        <v>#DIV/0!</v>
      </c>
      <c r="Q40" s="4" t="e">
        <f>STDEV(K40:O40)</f>
        <v>#DIV/0!</v>
      </c>
      <c r="R40" s="9" t="s">
        <v>27</v>
      </c>
      <c r="S40" s="9" t="s">
        <v>27</v>
      </c>
      <c r="T40" s="9" t="s">
        <v>27</v>
      </c>
      <c r="U40" s="9" t="s">
        <v>27</v>
      </c>
      <c r="V40" s="9" t="s">
        <v>27</v>
      </c>
      <c r="W40" s="4" t="e">
        <f>AVERAGE(R40:V40)</f>
        <v>#DIV/0!</v>
      </c>
      <c r="X40" s="4" t="e">
        <f>STDEV(R40:V40)</f>
        <v>#DIV/0!</v>
      </c>
      <c r="Y40" s="9" t="s">
        <v>27</v>
      </c>
      <c r="Z40" s="9" t="s">
        <v>27</v>
      </c>
      <c r="AA40" s="9" t="s">
        <v>27</v>
      </c>
      <c r="AB40" s="9" t="s">
        <v>27</v>
      </c>
      <c r="AC40" s="9" t="s">
        <v>27</v>
      </c>
      <c r="AD40" s="4" t="e">
        <f>AVERAGE(Y40:AC40)</f>
        <v>#DIV/0!</v>
      </c>
      <c r="AE40" s="4" t="e">
        <f>STDEV(Y40:AC40)</f>
        <v>#DIV/0!</v>
      </c>
      <c r="AF40" s="28" t="s">
        <v>27</v>
      </c>
      <c r="AG40" s="9" t="s">
        <v>27</v>
      </c>
      <c r="AH40" s="9" t="s">
        <v>27</v>
      </c>
      <c r="AI40" s="9" t="s">
        <v>27</v>
      </c>
      <c r="AJ40" s="9" t="s">
        <v>27</v>
      </c>
      <c r="AK40" s="4" t="e">
        <f>AVERAGE(AF40:AJ40)</f>
        <v>#DIV/0!</v>
      </c>
      <c r="AL40" s="4" t="e">
        <f>STDEV(AF40:AJ40)</f>
        <v>#DIV/0!</v>
      </c>
      <c r="AM40" s="8">
        <v>94</v>
      </c>
      <c r="AN40" s="8">
        <v>84</v>
      </c>
      <c r="AO40" s="8">
        <v>93</v>
      </c>
      <c r="AP40" s="8">
        <v>96</v>
      </c>
      <c r="AQ40" s="8">
        <v>100</v>
      </c>
      <c r="AR40" s="4">
        <f>AVERAGE(AM40:AQ40)</f>
        <v>93.4</v>
      </c>
      <c r="AS40" s="4">
        <f>STDEV(AM40:AQ40)</f>
        <v>5.8991524815010505</v>
      </c>
      <c r="AT40" s="8">
        <v>17</v>
      </c>
      <c r="AU40" s="8">
        <v>15</v>
      </c>
      <c r="AV40" s="8">
        <v>15</v>
      </c>
      <c r="AW40" s="8">
        <v>8</v>
      </c>
      <c r="AX40" s="8">
        <v>6</v>
      </c>
      <c r="AY40" s="4">
        <f>AVERAGE(AT40:AX40)</f>
        <v>12.2</v>
      </c>
      <c r="AZ40" s="4">
        <f>STDEV(AT40:AX40)</f>
        <v>4.8682645778552329</v>
      </c>
      <c r="BA40" s="8">
        <v>3</v>
      </c>
      <c r="BB40" s="8">
        <v>1</v>
      </c>
      <c r="BC40" s="8">
        <v>3</v>
      </c>
      <c r="BD40" s="8">
        <v>3</v>
      </c>
      <c r="BE40" s="8">
        <v>2</v>
      </c>
      <c r="BF40" s="4">
        <f>AVERAGE(BA40:BE40)</f>
        <v>2.4</v>
      </c>
      <c r="BG40" s="4">
        <f>STDEV(BA40:BE40)</f>
        <v>0.89442719099991574</v>
      </c>
    </row>
    <row r="41" spans="1:64" x14ac:dyDescent="0.35">
      <c r="B41" s="22">
        <v>2</v>
      </c>
      <c r="D41" s="9" t="s">
        <v>27</v>
      </c>
      <c r="E41" s="9" t="s">
        <v>27</v>
      </c>
      <c r="F41" s="9" t="s">
        <v>27</v>
      </c>
      <c r="G41" s="9" t="s">
        <v>27</v>
      </c>
      <c r="H41" s="9" t="s">
        <v>27</v>
      </c>
      <c r="I41" s="4" t="e">
        <f t="shared" ref="I41" si="48">AVERAGE(D41:H41)</f>
        <v>#DIV/0!</v>
      </c>
      <c r="J41" s="4" t="e">
        <f>STDEV(D41:H41)</f>
        <v>#DIV/0!</v>
      </c>
      <c r="K41" s="9" t="s">
        <v>27</v>
      </c>
      <c r="L41" s="9" t="s">
        <v>27</v>
      </c>
      <c r="M41" s="9" t="s">
        <v>27</v>
      </c>
      <c r="N41" s="9" t="s">
        <v>27</v>
      </c>
      <c r="O41" s="9" t="s">
        <v>27</v>
      </c>
      <c r="P41" s="4" t="e">
        <f t="shared" ref="P41" si="49">AVERAGE(K41:O41)</f>
        <v>#DIV/0!</v>
      </c>
      <c r="Q41" s="4" t="e">
        <f>STDEV(K41:O41)</f>
        <v>#DIV/0!</v>
      </c>
      <c r="R41" s="9" t="s">
        <v>27</v>
      </c>
      <c r="S41" s="9" t="s">
        <v>27</v>
      </c>
      <c r="T41" s="9" t="s">
        <v>27</v>
      </c>
      <c r="U41" s="9" t="s">
        <v>27</v>
      </c>
      <c r="V41" s="9" t="s">
        <v>27</v>
      </c>
      <c r="W41" s="4" t="e">
        <f t="shared" ref="W41" si="50">AVERAGE(R41:V41)</f>
        <v>#DIV/0!</v>
      </c>
      <c r="X41" s="4" t="e">
        <f>STDEV(R41:V41)</f>
        <v>#DIV/0!</v>
      </c>
      <c r="Y41" s="9" t="s">
        <v>27</v>
      </c>
      <c r="Z41" s="9" t="s">
        <v>27</v>
      </c>
      <c r="AA41" s="9" t="s">
        <v>27</v>
      </c>
      <c r="AB41" s="9" t="s">
        <v>27</v>
      </c>
      <c r="AC41" s="9" t="s">
        <v>27</v>
      </c>
      <c r="AD41" s="4" t="e">
        <f t="shared" ref="AD41" si="51">AVERAGE(Y41:AC41)</f>
        <v>#DIV/0!</v>
      </c>
      <c r="AE41" s="4" t="e">
        <f>STDEV(Y41:AC41)</f>
        <v>#DIV/0!</v>
      </c>
      <c r="AF41" s="28" t="s">
        <v>27</v>
      </c>
      <c r="AG41" s="9" t="s">
        <v>27</v>
      </c>
      <c r="AH41" s="9" t="s">
        <v>27</v>
      </c>
      <c r="AI41" s="9" t="s">
        <v>27</v>
      </c>
      <c r="AJ41" s="9" t="s">
        <v>27</v>
      </c>
      <c r="AK41" s="4" t="e">
        <f t="shared" ref="AK41" si="52">AVERAGE(AF41:AJ41)</f>
        <v>#DIV/0!</v>
      </c>
      <c r="AL41" s="4" t="e">
        <f>STDEV(AF41:AJ41)</f>
        <v>#DIV/0!</v>
      </c>
      <c r="AM41" s="8">
        <v>46</v>
      </c>
      <c r="AN41" s="8">
        <v>46</v>
      </c>
      <c r="AO41" s="8">
        <v>41</v>
      </c>
      <c r="AP41" s="8">
        <v>31</v>
      </c>
      <c r="AQ41" s="8">
        <v>38</v>
      </c>
      <c r="AR41" s="4">
        <f t="shared" ref="AR41" si="53">AVERAGE(AM41:AQ41)</f>
        <v>40.4</v>
      </c>
      <c r="AS41" s="4">
        <f>STDEV(AM41:AQ41)</f>
        <v>6.2689712074629877</v>
      </c>
      <c r="AT41" s="8">
        <v>5</v>
      </c>
      <c r="AU41" s="8">
        <v>6</v>
      </c>
      <c r="AV41" s="8">
        <v>4</v>
      </c>
      <c r="AW41" s="8">
        <v>2</v>
      </c>
      <c r="AX41" s="8">
        <v>4</v>
      </c>
      <c r="AY41" s="4">
        <f t="shared" ref="AY41" si="54">AVERAGE(AT41:AX41)</f>
        <v>4.2</v>
      </c>
      <c r="AZ41" s="4">
        <f>STDEV(AT41:AX41)</f>
        <v>1.4832396974191324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4">
        <f t="shared" ref="BF41" si="55">AVERAGE(BA41:BE41)</f>
        <v>0</v>
      </c>
      <c r="BG41" s="4">
        <f>STDEV(BA41:BE41)</f>
        <v>0</v>
      </c>
    </row>
    <row r="42" spans="1:64" x14ac:dyDescent="0.35">
      <c r="B42" s="22">
        <v>3</v>
      </c>
      <c r="D42" s="9" t="s">
        <v>27</v>
      </c>
      <c r="E42" s="9" t="s">
        <v>27</v>
      </c>
      <c r="F42" s="9" t="s">
        <v>27</v>
      </c>
      <c r="G42" s="9" t="s">
        <v>27</v>
      </c>
      <c r="H42" s="9" t="s">
        <v>27</v>
      </c>
      <c r="I42" s="4" t="e">
        <f>AVERAGE(D42:H42)</f>
        <v>#DIV/0!</v>
      </c>
      <c r="J42" s="4" t="e">
        <f>STDEV(D42:H42)</f>
        <v>#DIV/0!</v>
      </c>
      <c r="K42" s="9" t="s">
        <v>27</v>
      </c>
      <c r="L42" s="9" t="s">
        <v>27</v>
      </c>
      <c r="M42" s="9" t="s">
        <v>27</v>
      </c>
      <c r="N42" s="9" t="s">
        <v>27</v>
      </c>
      <c r="O42" s="9" t="s">
        <v>27</v>
      </c>
      <c r="P42" s="4" t="e">
        <f>AVERAGE(K42:O42)</f>
        <v>#DIV/0!</v>
      </c>
      <c r="Q42" s="4" t="e">
        <f>STDEV(K42:O42)</f>
        <v>#DIV/0!</v>
      </c>
      <c r="R42" s="9" t="s">
        <v>27</v>
      </c>
      <c r="S42" s="9" t="s">
        <v>27</v>
      </c>
      <c r="T42" s="9" t="s">
        <v>27</v>
      </c>
      <c r="U42" s="9" t="s">
        <v>27</v>
      </c>
      <c r="V42" s="9" t="s">
        <v>27</v>
      </c>
      <c r="W42" s="4" t="e">
        <f>AVERAGE(R42:V42)</f>
        <v>#DIV/0!</v>
      </c>
      <c r="X42" s="4" t="e">
        <f>STDEV(R42:V42)</f>
        <v>#DIV/0!</v>
      </c>
      <c r="Y42" s="9" t="s">
        <v>27</v>
      </c>
      <c r="Z42" s="9" t="s">
        <v>27</v>
      </c>
      <c r="AA42" s="9" t="s">
        <v>27</v>
      </c>
      <c r="AB42" s="9" t="s">
        <v>27</v>
      </c>
      <c r="AC42" s="9" t="s">
        <v>27</v>
      </c>
      <c r="AD42" s="4" t="e">
        <f>AVERAGE(Y42:AC42)</f>
        <v>#DIV/0!</v>
      </c>
      <c r="AE42" s="4" t="e">
        <f>STDEV(Y42:AC42)</f>
        <v>#DIV/0!</v>
      </c>
      <c r="AF42" s="28" t="s">
        <v>27</v>
      </c>
      <c r="AG42" s="9" t="s">
        <v>27</v>
      </c>
      <c r="AH42" s="9" t="s">
        <v>27</v>
      </c>
      <c r="AI42" s="9" t="s">
        <v>27</v>
      </c>
      <c r="AJ42" s="9" t="s">
        <v>27</v>
      </c>
      <c r="AK42" s="4" t="e">
        <f>AVERAGE(AF42:AJ42)</f>
        <v>#DIV/0!</v>
      </c>
      <c r="AL42" s="4" t="e">
        <f>STDEV(AF42:AJ42)</f>
        <v>#DIV/0!</v>
      </c>
      <c r="AM42" s="9">
        <v>56</v>
      </c>
      <c r="AN42" s="9">
        <v>63</v>
      </c>
      <c r="AO42" s="9">
        <v>55</v>
      </c>
      <c r="AP42" s="9">
        <v>63</v>
      </c>
      <c r="AQ42" s="9">
        <v>46</v>
      </c>
      <c r="AR42" s="4">
        <f>AVERAGE(AM42:AQ42)</f>
        <v>56.6</v>
      </c>
      <c r="AS42" s="4">
        <f>STDEV(AM42:AQ42)</f>
        <v>7.0213958726167967</v>
      </c>
      <c r="AT42" s="9">
        <v>6</v>
      </c>
      <c r="AU42" s="9">
        <v>3</v>
      </c>
      <c r="AV42" s="9">
        <v>8</v>
      </c>
      <c r="AW42" s="9">
        <v>9</v>
      </c>
      <c r="AX42" s="9">
        <v>10</v>
      </c>
      <c r="AY42" s="4">
        <f>AVERAGE(AT42:AX42)</f>
        <v>7.2</v>
      </c>
      <c r="AZ42" s="4">
        <f>STDEV(AT42:AX42)</f>
        <v>2.7748873851023221</v>
      </c>
      <c r="BA42" s="9">
        <v>0</v>
      </c>
      <c r="BB42" s="9">
        <v>3</v>
      </c>
      <c r="BC42" s="9">
        <v>0</v>
      </c>
      <c r="BD42" s="9">
        <v>1</v>
      </c>
      <c r="BE42" s="9">
        <v>1</v>
      </c>
      <c r="BF42" s="4">
        <f>AVERAGE(BA42:BE42)</f>
        <v>1</v>
      </c>
      <c r="BG42" s="4">
        <f>STDEV(BA42:BE42)</f>
        <v>1.2247448713915889</v>
      </c>
    </row>
    <row r="43" spans="1:64" x14ac:dyDescent="0.35">
      <c r="A43" s="5" t="s">
        <v>16</v>
      </c>
      <c r="B43" s="22"/>
      <c r="D43" s="9"/>
      <c r="E43" s="9"/>
      <c r="F43" s="9"/>
      <c r="G43" s="9"/>
      <c r="H43" s="9"/>
      <c r="I43" s="10" t="e">
        <f>AVERAGE(I40:I42)</f>
        <v>#DIV/0!</v>
      </c>
      <c r="J43" s="10"/>
      <c r="K43" s="9"/>
      <c r="L43" s="9"/>
      <c r="M43" s="9"/>
      <c r="N43" s="9"/>
      <c r="O43" s="9"/>
      <c r="P43" s="10" t="e">
        <f>AVERAGE(P40:P42)</f>
        <v>#DIV/0!</v>
      </c>
      <c r="Q43" s="10"/>
      <c r="R43" s="9"/>
      <c r="S43" s="9"/>
      <c r="T43" s="9"/>
      <c r="U43" s="9"/>
      <c r="V43" s="9"/>
      <c r="W43" s="10" t="e">
        <f>AVERAGE(W40:W42)</f>
        <v>#DIV/0!</v>
      </c>
      <c r="X43" s="10"/>
      <c r="Y43" s="9"/>
      <c r="Z43" s="9"/>
      <c r="AA43" s="9"/>
      <c r="AB43" s="9"/>
      <c r="AC43" s="9"/>
      <c r="AD43" s="10" t="e">
        <f>AVERAGE(AD40:AD42)</f>
        <v>#DIV/0!</v>
      </c>
      <c r="AE43" s="10"/>
      <c r="AG43" s="9"/>
      <c r="AH43" s="9"/>
      <c r="AI43" s="9"/>
      <c r="AJ43" s="9"/>
      <c r="AK43" s="10" t="e">
        <f>AVERAGE(AK40:AK42)</f>
        <v>#DIV/0!</v>
      </c>
      <c r="AL43" s="10"/>
      <c r="AM43" s="9"/>
      <c r="AN43" s="9"/>
      <c r="AO43" s="9"/>
      <c r="AP43" s="9"/>
      <c r="AQ43" s="9"/>
      <c r="AR43" s="10">
        <f>AVERAGE(AR40:AR42)</f>
        <v>63.466666666666669</v>
      </c>
      <c r="AS43" s="10"/>
      <c r="AT43" s="9"/>
      <c r="AU43" s="9"/>
      <c r="AV43" s="9"/>
      <c r="AW43" s="9"/>
      <c r="AX43" s="9"/>
      <c r="AY43" s="10">
        <f>AVERAGE(AY40:AY42)</f>
        <v>7.8666666666666663</v>
      </c>
      <c r="AZ43" s="10"/>
      <c r="BA43" s="9"/>
      <c r="BB43" s="9"/>
      <c r="BC43" s="9"/>
      <c r="BD43" s="9"/>
      <c r="BE43" s="9"/>
      <c r="BF43" s="10">
        <f>AVERAGE(BF40:BF42)</f>
        <v>1.1333333333333333</v>
      </c>
      <c r="BG43" s="10"/>
    </row>
    <row r="44" spans="1:64" x14ac:dyDescent="0.35">
      <c r="A44" s="5" t="s">
        <v>17</v>
      </c>
      <c r="B44" s="22"/>
      <c r="D44" s="9"/>
      <c r="E44" s="9"/>
      <c r="F44" s="9"/>
      <c r="G44" s="9"/>
      <c r="H44" s="9"/>
      <c r="I44" s="10" t="e">
        <f>SUM(J40:J42)</f>
        <v>#DIV/0!</v>
      </c>
      <c r="J44" s="10"/>
      <c r="K44" s="9"/>
      <c r="L44" s="9"/>
      <c r="M44" s="9"/>
      <c r="N44" s="9"/>
      <c r="O44" s="9"/>
      <c r="P44" s="10" t="e">
        <f>SUM(Q40:Q42)</f>
        <v>#DIV/0!</v>
      </c>
      <c r="Q44" s="10"/>
      <c r="R44" s="9"/>
      <c r="S44" s="9"/>
      <c r="T44" s="9"/>
      <c r="U44" s="9"/>
      <c r="V44" s="9"/>
      <c r="W44" s="10" t="e">
        <f>SUM(X40:X42)</f>
        <v>#DIV/0!</v>
      </c>
      <c r="X44" s="10"/>
      <c r="Y44" s="9"/>
      <c r="Z44" s="9"/>
      <c r="AA44" s="9"/>
      <c r="AB44" s="9"/>
      <c r="AC44" s="9"/>
      <c r="AD44" s="10" t="e">
        <f>SUM(AE40:AE42)</f>
        <v>#DIV/0!</v>
      </c>
      <c r="AE44" s="10"/>
      <c r="AG44" s="9"/>
      <c r="AH44" s="9"/>
      <c r="AI44" s="9"/>
      <c r="AJ44" s="9"/>
      <c r="AK44" s="10" t="e">
        <f>SUM(AL40:AL42)</f>
        <v>#DIV/0!</v>
      </c>
      <c r="AL44" s="10"/>
      <c r="AM44" s="9"/>
      <c r="AN44" s="9"/>
      <c r="AO44" s="9"/>
      <c r="AP44" s="9"/>
      <c r="AQ44" s="9"/>
      <c r="AR44" s="10">
        <f>SUM(AS40:AS42)</f>
        <v>19.189519561580834</v>
      </c>
      <c r="AS44" s="10"/>
      <c r="AT44" s="9"/>
      <c r="AU44" s="9"/>
      <c r="AV44" s="9"/>
      <c r="AW44" s="9"/>
      <c r="AX44" s="9"/>
      <c r="AY44" s="10">
        <f>SUM(AZ40:AZ42)</f>
        <v>9.1263916603766866</v>
      </c>
      <c r="AZ44" s="10"/>
      <c r="BA44" s="9"/>
      <c r="BB44" s="9"/>
      <c r="BC44" s="9"/>
      <c r="BD44" s="9"/>
      <c r="BE44" s="9"/>
      <c r="BF44" s="10">
        <f>SUM(BG40:BG42)</f>
        <v>2.1191720623915047</v>
      </c>
      <c r="BG44" s="10"/>
    </row>
    <row r="45" spans="1:64" x14ac:dyDescent="0.35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9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</row>
    <row r="47" spans="1:64" x14ac:dyDescent="0.35">
      <c r="A47" s="8" t="s">
        <v>47</v>
      </c>
      <c r="B47" s="1">
        <v>43143</v>
      </c>
    </row>
    <row r="48" spans="1:64" x14ac:dyDescent="0.35">
      <c r="A48" s="8" t="s">
        <v>12</v>
      </c>
      <c r="B48" s="8" t="s">
        <v>11</v>
      </c>
      <c r="D48" s="8" t="s">
        <v>39</v>
      </c>
      <c r="I48" s="2" t="s">
        <v>15</v>
      </c>
      <c r="J48" s="2" t="s">
        <v>26</v>
      </c>
      <c r="K48" s="8" t="s">
        <v>30</v>
      </c>
      <c r="P48" s="2" t="s">
        <v>15</v>
      </c>
      <c r="Q48" s="2" t="s">
        <v>26</v>
      </c>
      <c r="R48" s="8" t="s">
        <v>29</v>
      </c>
      <c r="W48" s="2" t="s">
        <v>15</v>
      </c>
      <c r="X48" s="2" t="s">
        <v>26</v>
      </c>
      <c r="Y48" s="8" t="s">
        <v>31</v>
      </c>
      <c r="AD48" s="2" t="s">
        <v>15</v>
      </c>
      <c r="AE48" s="2" t="s">
        <v>26</v>
      </c>
      <c r="AF48" s="28" t="s">
        <v>32</v>
      </c>
      <c r="AK48" s="2" t="s">
        <v>15</v>
      </c>
      <c r="AL48" s="2" t="s">
        <v>26</v>
      </c>
      <c r="AM48" s="20" t="s">
        <v>33</v>
      </c>
      <c r="AR48" s="2" t="s">
        <v>15</v>
      </c>
      <c r="AS48" s="2" t="s">
        <v>26</v>
      </c>
      <c r="AT48" s="20" t="s">
        <v>34</v>
      </c>
      <c r="AY48" s="2" t="s">
        <v>15</v>
      </c>
      <c r="AZ48" s="2" t="s">
        <v>26</v>
      </c>
      <c r="BA48" s="20" t="s">
        <v>35</v>
      </c>
      <c r="BF48" s="2" t="s">
        <v>15</v>
      </c>
      <c r="BG48" s="2" t="s">
        <v>26</v>
      </c>
    </row>
    <row r="49" spans="1:60" x14ac:dyDescent="0.35">
      <c r="A49" s="8" t="s">
        <v>13</v>
      </c>
      <c r="B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2">
        <f>AVERAGE(D49:H49)</f>
        <v>0</v>
      </c>
      <c r="J49" s="2">
        <f>STDEV(D49:H49)</f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2">
        <f>AVERAGE(K49:O49)</f>
        <v>0</v>
      </c>
      <c r="Q49" s="2">
        <f>STDEV(K49:O49)</f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2">
        <f>AVERAGE(R49:V49)</f>
        <v>0</v>
      </c>
      <c r="X49" s="2">
        <f>STDEV(R49:V49)</f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2">
        <f>AVERAGE(Y49:AC49)</f>
        <v>0</v>
      </c>
      <c r="AE49" s="2">
        <f>STDEV(Y49:AC49)</f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2">
        <f>AVERAGE(AF49:AJ49)</f>
        <v>0</v>
      </c>
      <c r="AL49" s="2">
        <f>STDEV(AF49:AJ49)</f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2">
        <f>AVERAGE(AM49:AQ49)</f>
        <v>0</v>
      </c>
      <c r="AS49" s="2">
        <f>STDEV(AM49:AQ49)</f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2">
        <f>AVERAGE(AT49:AX49)</f>
        <v>0</v>
      </c>
      <c r="AZ49" s="2">
        <f>STDEV(AT49:AX49)</f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2">
        <f>AVERAGE(BA49:BE49)</f>
        <v>0</v>
      </c>
      <c r="BG49" s="2">
        <f>STDEV(BA49:BE49)</f>
        <v>0</v>
      </c>
    </row>
    <row r="50" spans="1:60" x14ac:dyDescent="0.35">
      <c r="B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">
        <f t="shared" ref="I50" si="56">AVERAGE(D50:H50)</f>
        <v>0</v>
      </c>
      <c r="J50" s="2">
        <f>STDEV(D50:H50)</f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2">
        <f t="shared" ref="P50" si="57">AVERAGE(K50:O50)</f>
        <v>0</v>
      </c>
      <c r="Q50" s="2">
        <f>STDEV(K50:O50)</f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2">
        <f t="shared" ref="W50" si="58">AVERAGE(R50:V50)</f>
        <v>0</v>
      </c>
      <c r="X50" s="2">
        <f>STDEV(R50:V50)</f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2">
        <f t="shared" ref="AD50" si="59">AVERAGE(Y50:AC50)</f>
        <v>0</v>
      </c>
      <c r="AE50" s="2">
        <f>STDEV(Y50:AC50)</f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2">
        <f t="shared" ref="AK50" si="60">AVERAGE(AF50:AJ50)</f>
        <v>0</v>
      </c>
      <c r="AL50" s="2">
        <f>STDEV(AF50:AJ50)</f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2">
        <f t="shared" ref="AR50" si="61">AVERAGE(AM50:AQ50)</f>
        <v>0</v>
      </c>
      <c r="AS50" s="2">
        <f>STDEV(AM50:AQ50)</f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2">
        <f t="shared" ref="AY50" si="62">AVERAGE(AT50:AX50)</f>
        <v>0</v>
      </c>
      <c r="AZ50" s="2">
        <f>STDEV(AT50:AX50)</f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2">
        <f t="shared" ref="BF50" si="63">AVERAGE(BA50:BE50)</f>
        <v>0</v>
      </c>
      <c r="BG50" s="2">
        <f>STDEV(BA50:BE50)</f>
        <v>0</v>
      </c>
    </row>
    <row r="51" spans="1:60" x14ac:dyDescent="0.35">
      <c r="B51" s="8">
        <v>3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4">
        <f>AVERAGE(D51:H51)</f>
        <v>0</v>
      </c>
      <c r="J51" s="4">
        <f>STDEV(D51:H51)</f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4">
        <f>AVERAGE(K51:O51)</f>
        <v>0</v>
      </c>
      <c r="Q51" s="4">
        <f>STDEV(K51:O51)</f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4">
        <f>AVERAGE(R51:V51)</f>
        <v>0</v>
      </c>
      <c r="X51" s="4">
        <f>STDEV(R51:V51)</f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4">
        <f>AVERAGE(Y51:AC51)</f>
        <v>0</v>
      </c>
      <c r="AE51" s="4">
        <f>STDEV(Y51:AC51)</f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4">
        <f>AVERAGE(AF51:AJ51)</f>
        <v>0</v>
      </c>
      <c r="AL51" s="4">
        <f>STDEV(AF51:AJ51)</f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4">
        <f>AVERAGE(AM51:AQ51)</f>
        <v>0</v>
      </c>
      <c r="AS51" s="4">
        <f>STDEV(AM51:AQ51)</f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4">
        <f>AVERAGE(AT51:AX51)</f>
        <v>0</v>
      </c>
      <c r="AZ51" s="4">
        <f>STDEV(AT51:AX51)</f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4">
        <f>AVERAGE(BA51:BE51)</f>
        <v>0</v>
      </c>
      <c r="BG51" s="4">
        <f>STDEV(BA51:BE51)</f>
        <v>0</v>
      </c>
    </row>
    <row r="52" spans="1:60" x14ac:dyDescent="0.35">
      <c r="D52" s="9"/>
      <c r="E52" s="9"/>
      <c r="F52" s="9"/>
      <c r="G52" s="9"/>
      <c r="H52" s="9"/>
      <c r="I52" s="10">
        <f>AVERAGE(I49:I51)</f>
        <v>0</v>
      </c>
      <c r="J52" s="10"/>
      <c r="K52" s="9"/>
      <c r="L52" s="9"/>
      <c r="M52" s="9"/>
      <c r="N52" s="9"/>
      <c r="O52" s="9"/>
      <c r="P52" s="10">
        <f>AVERAGE(P49:P51)</f>
        <v>0</v>
      </c>
      <c r="Q52" s="10"/>
      <c r="R52" s="9"/>
      <c r="S52" s="9"/>
      <c r="T52" s="9"/>
      <c r="U52" s="9"/>
      <c r="V52" s="9"/>
      <c r="W52" s="10">
        <f>AVERAGE(W49:W51)</f>
        <v>0</v>
      </c>
      <c r="X52" s="10"/>
      <c r="Y52" s="9"/>
      <c r="Z52" s="9"/>
      <c r="AA52" s="9"/>
      <c r="AB52" s="9"/>
      <c r="AC52" s="9"/>
      <c r="AD52" s="10">
        <f>AVERAGE(AD49:AD51)</f>
        <v>0</v>
      </c>
      <c r="AE52" s="10"/>
      <c r="AG52" s="9"/>
      <c r="AH52" s="9"/>
      <c r="AI52" s="9"/>
      <c r="AJ52" s="9"/>
      <c r="AK52" s="10">
        <f>AVERAGE(AK49:AK51)</f>
        <v>0</v>
      </c>
      <c r="AL52" s="10"/>
      <c r="AM52" s="9"/>
      <c r="AN52" s="9"/>
      <c r="AO52" s="9"/>
      <c r="AP52" s="9"/>
      <c r="AQ52" s="9"/>
      <c r="AR52" s="10">
        <f>AVERAGE(AR49:AR51)</f>
        <v>0</v>
      </c>
      <c r="AS52" s="10"/>
      <c r="AT52" s="9"/>
      <c r="AU52" s="9"/>
      <c r="AV52" s="9"/>
      <c r="AW52" s="9"/>
      <c r="AX52" s="9"/>
      <c r="AY52" s="10">
        <f>AVERAGE(AY49:AY51)</f>
        <v>0</v>
      </c>
      <c r="AZ52" s="10"/>
      <c r="BA52" s="9"/>
      <c r="BB52" s="9"/>
      <c r="BC52" s="9"/>
      <c r="BD52" s="9"/>
      <c r="BE52" s="9"/>
      <c r="BF52" s="10">
        <f>AVERAGE(BF49:BF51)</f>
        <v>0</v>
      </c>
      <c r="BG52" s="10"/>
    </row>
    <row r="53" spans="1:60" x14ac:dyDescent="0.35">
      <c r="D53" s="9"/>
      <c r="E53" s="9"/>
      <c r="F53" s="9"/>
      <c r="G53" s="9"/>
      <c r="H53" s="9"/>
      <c r="I53" s="10">
        <f>SUM(J49:J51)</f>
        <v>0</v>
      </c>
      <c r="J53" s="10"/>
      <c r="K53" s="9"/>
      <c r="L53" s="9"/>
      <c r="M53" s="9"/>
      <c r="N53" s="9"/>
      <c r="O53" s="9"/>
      <c r="P53" s="10">
        <f>SUM(Q49:Q51)</f>
        <v>0</v>
      </c>
      <c r="Q53" s="10"/>
      <c r="R53" s="9"/>
      <c r="S53" s="9"/>
      <c r="T53" s="9"/>
      <c r="U53" s="9"/>
      <c r="V53" s="9"/>
      <c r="W53" s="10">
        <f>SUM(X49:X51)</f>
        <v>0</v>
      </c>
      <c r="X53" s="10"/>
      <c r="Y53" s="9"/>
      <c r="Z53" s="9"/>
      <c r="AA53" s="9"/>
      <c r="AB53" s="9"/>
      <c r="AC53" s="9"/>
      <c r="AD53" s="10">
        <f>SUM(AE49:AE51)</f>
        <v>0</v>
      </c>
      <c r="AE53" s="10"/>
      <c r="AG53" s="9"/>
      <c r="AH53" s="9"/>
      <c r="AI53" s="9"/>
      <c r="AJ53" s="9"/>
      <c r="AK53" s="10">
        <f>SUM(AL49:AL51)</f>
        <v>0</v>
      </c>
      <c r="AL53" s="10"/>
      <c r="AM53" s="9"/>
      <c r="AN53" s="9"/>
      <c r="AO53" s="9"/>
      <c r="AP53" s="9"/>
      <c r="AQ53" s="9"/>
      <c r="AR53" s="10">
        <f>SUM(AS49:AS51)</f>
        <v>0</v>
      </c>
      <c r="AS53" s="10"/>
      <c r="AT53" s="9"/>
      <c r="AU53" s="9"/>
      <c r="AV53" s="9"/>
      <c r="AW53" s="9"/>
      <c r="AX53" s="9"/>
      <c r="AY53" s="10">
        <f>SUM(AZ49:AZ51)</f>
        <v>0</v>
      </c>
      <c r="AZ53" s="10"/>
      <c r="BA53" s="9"/>
      <c r="BB53" s="9"/>
      <c r="BC53" s="9"/>
      <c r="BD53" s="9"/>
      <c r="BE53" s="9"/>
      <c r="BF53" s="10">
        <f>SUM(BG49:BG51)</f>
        <v>0</v>
      </c>
      <c r="BG53" s="10"/>
    </row>
    <row r="54" spans="1:60" x14ac:dyDescent="0.35">
      <c r="A54" s="8" t="s">
        <v>41</v>
      </c>
      <c r="B54" s="8">
        <v>1</v>
      </c>
      <c r="D54" s="9" t="s">
        <v>27</v>
      </c>
      <c r="E54" s="9" t="s">
        <v>27</v>
      </c>
      <c r="F54" s="9" t="s">
        <v>27</v>
      </c>
      <c r="G54" s="9" t="s">
        <v>27</v>
      </c>
      <c r="H54" s="9" t="s">
        <v>27</v>
      </c>
      <c r="I54" s="4" t="e">
        <f>AVERAGE(D54:H54)</f>
        <v>#DIV/0!</v>
      </c>
      <c r="J54" s="4" t="e">
        <f>STDEV(D54:H54)</f>
        <v>#DIV/0!</v>
      </c>
      <c r="K54" s="9" t="s">
        <v>27</v>
      </c>
      <c r="L54" s="9" t="s">
        <v>27</v>
      </c>
      <c r="M54" s="9" t="s">
        <v>27</v>
      </c>
      <c r="N54" s="9" t="s">
        <v>27</v>
      </c>
      <c r="O54" s="9" t="s">
        <v>27</v>
      </c>
      <c r="P54" s="4" t="e">
        <f>AVERAGE(K54:O54)</f>
        <v>#DIV/0!</v>
      </c>
      <c r="Q54" s="4" t="e">
        <f>STDEV(K54:O54)</f>
        <v>#DIV/0!</v>
      </c>
      <c r="R54" s="9" t="s">
        <v>27</v>
      </c>
      <c r="S54" s="9" t="s">
        <v>27</v>
      </c>
      <c r="T54" s="9" t="s">
        <v>27</v>
      </c>
      <c r="U54" s="9" t="s">
        <v>27</v>
      </c>
      <c r="V54" s="9" t="s">
        <v>27</v>
      </c>
      <c r="W54" s="4" t="e">
        <f>AVERAGE(R54:V54)</f>
        <v>#DIV/0!</v>
      </c>
      <c r="X54" s="4" t="e">
        <f>STDEV(R54:V54)</f>
        <v>#DIV/0!</v>
      </c>
      <c r="Y54" s="9" t="s">
        <v>27</v>
      </c>
      <c r="Z54" s="9" t="s">
        <v>27</v>
      </c>
      <c r="AA54" s="9" t="s">
        <v>27</v>
      </c>
      <c r="AB54" s="9" t="s">
        <v>27</v>
      </c>
      <c r="AC54" s="9" t="s">
        <v>27</v>
      </c>
      <c r="AD54" s="4" t="e">
        <f>AVERAGE(Y54:AC54)</f>
        <v>#DIV/0!</v>
      </c>
      <c r="AE54" s="4" t="e">
        <f>STDEV(Y54:AC54)</f>
        <v>#DIV/0!</v>
      </c>
      <c r="AF54" s="28" t="s">
        <v>27</v>
      </c>
      <c r="AG54" s="9" t="s">
        <v>27</v>
      </c>
      <c r="AH54" s="9" t="s">
        <v>27</v>
      </c>
      <c r="AI54" s="9" t="s">
        <v>27</v>
      </c>
      <c r="AJ54" s="9" t="s">
        <v>27</v>
      </c>
      <c r="AK54" s="4" t="e">
        <f>AVERAGE(AF54:AJ54)</f>
        <v>#DIV/0!</v>
      </c>
      <c r="AL54" s="4" t="e">
        <f>STDEV(AF54:AJ54)</f>
        <v>#DIV/0!</v>
      </c>
      <c r="AM54" s="8">
        <v>42</v>
      </c>
      <c r="AN54" s="8">
        <v>43</v>
      </c>
      <c r="AO54" s="8">
        <v>57</v>
      </c>
      <c r="AP54" s="8">
        <v>44</v>
      </c>
      <c r="AQ54" s="8">
        <v>50</v>
      </c>
      <c r="AR54" s="4">
        <f>AVERAGE(AM54:AQ54)</f>
        <v>47.2</v>
      </c>
      <c r="AS54" s="4">
        <f>STDEV(AM54:AQ54)</f>
        <v>6.3007936008093308</v>
      </c>
      <c r="AT54" s="8">
        <v>8</v>
      </c>
      <c r="AU54" s="8">
        <v>3</v>
      </c>
      <c r="AV54" s="8">
        <v>1</v>
      </c>
      <c r="AW54" s="8">
        <v>6</v>
      </c>
      <c r="AX54" s="8">
        <v>4</v>
      </c>
      <c r="AY54" s="4">
        <f>AVERAGE(AT54:AX54)</f>
        <v>4.4000000000000004</v>
      </c>
      <c r="AZ54" s="4">
        <f>STDEV(AT54:AX54)</f>
        <v>2.7018512172212592</v>
      </c>
      <c r="BA54" s="8">
        <v>2</v>
      </c>
      <c r="BB54" s="8">
        <v>2</v>
      </c>
      <c r="BC54" s="8">
        <v>0</v>
      </c>
      <c r="BD54" s="8">
        <v>0</v>
      </c>
      <c r="BE54" s="8">
        <v>1</v>
      </c>
      <c r="BF54" s="4">
        <f>AVERAGE(BA54:BE54)</f>
        <v>1</v>
      </c>
      <c r="BG54" s="4">
        <f>STDEV(BA54:BE54)</f>
        <v>1</v>
      </c>
    </row>
    <row r="55" spans="1:60" x14ac:dyDescent="0.35">
      <c r="A55" s="8" t="s">
        <v>48</v>
      </c>
      <c r="B55" s="8">
        <v>2</v>
      </c>
      <c r="D55" s="9" t="s">
        <v>27</v>
      </c>
      <c r="E55" s="9" t="s">
        <v>27</v>
      </c>
      <c r="F55" s="9" t="s">
        <v>27</v>
      </c>
      <c r="G55" s="9" t="s">
        <v>27</v>
      </c>
      <c r="H55" s="9" t="s">
        <v>27</v>
      </c>
      <c r="I55" s="4" t="e">
        <f t="shared" ref="I55" si="64">AVERAGE(D55:H55)</f>
        <v>#DIV/0!</v>
      </c>
      <c r="J55" s="4" t="e">
        <f>STDEV(D55:H55)</f>
        <v>#DIV/0!</v>
      </c>
      <c r="K55" s="9" t="s">
        <v>27</v>
      </c>
      <c r="L55" s="9" t="s">
        <v>27</v>
      </c>
      <c r="M55" s="9" t="s">
        <v>27</v>
      </c>
      <c r="N55" s="9" t="s">
        <v>27</v>
      </c>
      <c r="O55" s="9" t="s">
        <v>27</v>
      </c>
      <c r="P55" s="4" t="e">
        <f t="shared" ref="P55" si="65">AVERAGE(K55:O55)</f>
        <v>#DIV/0!</v>
      </c>
      <c r="Q55" s="4" t="e">
        <f>STDEV(K55:O55)</f>
        <v>#DIV/0!</v>
      </c>
      <c r="R55" s="9" t="s">
        <v>27</v>
      </c>
      <c r="S55" s="9" t="s">
        <v>27</v>
      </c>
      <c r="T55" s="9" t="s">
        <v>27</v>
      </c>
      <c r="U55" s="9" t="s">
        <v>27</v>
      </c>
      <c r="V55" s="9" t="s">
        <v>27</v>
      </c>
      <c r="W55" s="4" t="e">
        <f t="shared" ref="W55" si="66">AVERAGE(R55:V55)</f>
        <v>#DIV/0!</v>
      </c>
      <c r="X55" s="4" t="e">
        <f>STDEV(R55:V55)</f>
        <v>#DIV/0!</v>
      </c>
      <c r="Y55" s="9" t="s">
        <v>27</v>
      </c>
      <c r="Z55" s="9" t="s">
        <v>27</v>
      </c>
      <c r="AA55" s="9" t="s">
        <v>27</v>
      </c>
      <c r="AB55" s="9" t="s">
        <v>27</v>
      </c>
      <c r="AC55" s="9" t="s">
        <v>27</v>
      </c>
      <c r="AD55" s="4" t="e">
        <f t="shared" ref="AD55" si="67">AVERAGE(Y55:AC55)</f>
        <v>#DIV/0!</v>
      </c>
      <c r="AE55" s="4" t="e">
        <f>STDEV(Y55:AC55)</f>
        <v>#DIV/0!</v>
      </c>
      <c r="AF55" s="28" t="s">
        <v>27</v>
      </c>
      <c r="AG55" s="9" t="s">
        <v>27</v>
      </c>
      <c r="AH55" s="9" t="s">
        <v>27</v>
      </c>
      <c r="AI55" s="9" t="s">
        <v>27</v>
      </c>
      <c r="AJ55" s="9" t="s">
        <v>27</v>
      </c>
      <c r="AK55" s="4" t="e">
        <f t="shared" ref="AK55" si="68">AVERAGE(AF55:AJ55)</f>
        <v>#DIV/0!</v>
      </c>
      <c r="AL55" s="4" t="e">
        <f>STDEV(AF55:AJ55)</f>
        <v>#DIV/0!</v>
      </c>
      <c r="AM55" s="8">
        <v>58</v>
      </c>
      <c r="AN55" s="8">
        <v>55</v>
      </c>
      <c r="AO55" s="8">
        <v>49</v>
      </c>
      <c r="AP55" s="8">
        <v>50</v>
      </c>
      <c r="AQ55" s="8">
        <v>49</v>
      </c>
      <c r="AR55" s="4">
        <f t="shared" ref="AR55" si="69">AVERAGE(AM55:AQ55)</f>
        <v>52.2</v>
      </c>
      <c r="AS55" s="4">
        <f>STDEV(AM55:AQ55)</f>
        <v>4.0865633483405102</v>
      </c>
      <c r="AT55" s="8">
        <v>2</v>
      </c>
      <c r="AU55" s="8">
        <v>7</v>
      </c>
      <c r="AV55" s="8">
        <v>1</v>
      </c>
      <c r="AW55" s="8">
        <v>5</v>
      </c>
      <c r="AX55" s="8">
        <v>6</v>
      </c>
      <c r="AY55" s="4">
        <f t="shared" ref="AY55" si="70">AVERAGE(AT55:AX55)</f>
        <v>4.2</v>
      </c>
      <c r="AZ55" s="4">
        <f>STDEV(AT55:AX55)</f>
        <v>2.5884358211089569</v>
      </c>
      <c r="BA55" s="8">
        <v>2</v>
      </c>
      <c r="BB55" s="8">
        <v>0</v>
      </c>
      <c r="BC55" s="8">
        <v>0</v>
      </c>
      <c r="BD55" s="8">
        <v>0</v>
      </c>
      <c r="BE55" s="8">
        <v>0</v>
      </c>
      <c r="BF55" s="4">
        <f t="shared" ref="BF55" si="71">AVERAGE(BA55:BE55)</f>
        <v>0.4</v>
      </c>
      <c r="BG55" s="4">
        <f>STDEV(BA55:BE55)</f>
        <v>0.89442719099991586</v>
      </c>
    </row>
    <row r="56" spans="1:60" x14ac:dyDescent="0.35">
      <c r="B56" s="8">
        <v>3</v>
      </c>
      <c r="D56" s="9" t="s">
        <v>27</v>
      </c>
      <c r="E56" s="9" t="s">
        <v>27</v>
      </c>
      <c r="F56" s="9" t="s">
        <v>27</v>
      </c>
      <c r="G56" s="9" t="s">
        <v>27</v>
      </c>
      <c r="H56" s="9" t="s">
        <v>27</v>
      </c>
      <c r="I56" s="4" t="e">
        <f>AVERAGE(D56:H56)</f>
        <v>#DIV/0!</v>
      </c>
      <c r="J56" s="4" t="e">
        <f>STDEV(D56:H56)</f>
        <v>#DIV/0!</v>
      </c>
      <c r="K56" s="9" t="s">
        <v>27</v>
      </c>
      <c r="L56" s="9" t="s">
        <v>27</v>
      </c>
      <c r="M56" s="9" t="s">
        <v>27</v>
      </c>
      <c r="N56" s="9" t="s">
        <v>27</v>
      </c>
      <c r="O56" s="9" t="s">
        <v>27</v>
      </c>
      <c r="P56" s="4" t="e">
        <f>AVERAGE(K56:O56)</f>
        <v>#DIV/0!</v>
      </c>
      <c r="Q56" s="4" t="e">
        <f>STDEV(K56:O56)</f>
        <v>#DIV/0!</v>
      </c>
      <c r="R56" s="9" t="s">
        <v>27</v>
      </c>
      <c r="S56" s="9" t="s">
        <v>27</v>
      </c>
      <c r="T56" s="9" t="s">
        <v>27</v>
      </c>
      <c r="U56" s="9" t="s">
        <v>27</v>
      </c>
      <c r="V56" s="9" t="s">
        <v>27</v>
      </c>
      <c r="W56" s="4" t="e">
        <f>AVERAGE(R56:V56)</f>
        <v>#DIV/0!</v>
      </c>
      <c r="X56" s="4" t="e">
        <f>STDEV(R56:V56)</f>
        <v>#DIV/0!</v>
      </c>
      <c r="Y56" s="9" t="s">
        <v>27</v>
      </c>
      <c r="Z56" s="9" t="s">
        <v>27</v>
      </c>
      <c r="AA56" s="9" t="s">
        <v>27</v>
      </c>
      <c r="AB56" s="9" t="s">
        <v>27</v>
      </c>
      <c r="AC56" s="9" t="s">
        <v>27</v>
      </c>
      <c r="AD56" s="4" t="e">
        <f>AVERAGE(Y56:AC56)</f>
        <v>#DIV/0!</v>
      </c>
      <c r="AE56" s="4" t="e">
        <f>STDEV(Y56:AC56)</f>
        <v>#DIV/0!</v>
      </c>
      <c r="AF56" s="28" t="s">
        <v>27</v>
      </c>
      <c r="AG56" s="9" t="s">
        <v>27</v>
      </c>
      <c r="AH56" s="9" t="s">
        <v>27</v>
      </c>
      <c r="AI56" s="9" t="s">
        <v>27</v>
      </c>
      <c r="AJ56" s="9" t="s">
        <v>27</v>
      </c>
      <c r="AK56" s="4" t="e">
        <f>AVERAGE(AF56:AJ56)</f>
        <v>#DIV/0!</v>
      </c>
      <c r="AL56" s="4" t="e">
        <f>STDEV(AF56:AJ56)</f>
        <v>#DIV/0!</v>
      </c>
      <c r="AM56" s="9">
        <v>31</v>
      </c>
      <c r="AN56" s="9">
        <v>40</v>
      </c>
      <c r="AO56" s="9">
        <v>32</v>
      </c>
      <c r="AP56" s="9">
        <v>45</v>
      </c>
      <c r="AQ56" s="9">
        <v>44</v>
      </c>
      <c r="AR56" s="4">
        <f>AVERAGE(AM56:AQ56)</f>
        <v>38.4</v>
      </c>
      <c r="AS56" s="4">
        <f>STDEV(AM56:AQ56)</f>
        <v>6.5802735505448373</v>
      </c>
      <c r="AT56" s="9">
        <v>3</v>
      </c>
      <c r="AU56" s="9">
        <v>7</v>
      </c>
      <c r="AV56" s="9">
        <v>4</v>
      </c>
      <c r="AW56" s="9">
        <v>7</v>
      </c>
      <c r="AX56" s="9">
        <v>8</v>
      </c>
      <c r="AY56" s="4">
        <f>AVERAGE(AT56:AX56)</f>
        <v>5.8</v>
      </c>
      <c r="AZ56" s="4">
        <f>STDEV(AT56:AX56)</f>
        <v>2.1679483388678804</v>
      </c>
      <c r="BA56" s="9">
        <v>0</v>
      </c>
      <c r="BB56" s="9">
        <v>2</v>
      </c>
      <c r="BC56" s="9">
        <v>0</v>
      </c>
      <c r="BD56" s="9">
        <v>2</v>
      </c>
      <c r="BE56" s="9">
        <v>2</v>
      </c>
      <c r="BF56" s="4">
        <f>AVERAGE(BA56:BE56)</f>
        <v>1.2</v>
      </c>
      <c r="BG56" s="4">
        <f>STDEV(BA56:BE56)</f>
        <v>1.0954451150103321</v>
      </c>
    </row>
    <row r="57" spans="1:60" x14ac:dyDescent="0.35">
      <c r="A57" s="5" t="s">
        <v>16</v>
      </c>
      <c r="B57" s="22"/>
      <c r="D57" s="9"/>
      <c r="E57" s="9"/>
      <c r="F57" s="9"/>
      <c r="G57" s="9"/>
      <c r="H57" s="9"/>
      <c r="I57" s="10" t="e">
        <f>AVERAGE(I54:I56)</f>
        <v>#DIV/0!</v>
      </c>
      <c r="J57" s="10"/>
      <c r="K57" s="9"/>
      <c r="L57" s="9"/>
      <c r="M57" s="9"/>
      <c r="N57" s="9"/>
      <c r="O57" s="9"/>
      <c r="P57" s="10" t="e">
        <f>AVERAGE(P54:P56)</f>
        <v>#DIV/0!</v>
      </c>
      <c r="Q57" s="10"/>
      <c r="R57" s="9"/>
      <c r="S57" s="9"/>
      <c r="T57" s="9"/>
      <c r="U57" s="9"/>
      <c r="V57" s="9"/>
      <c r="W57" s="10" t="e">
        <f>AVERAGE(W54:W56)</f>
        <v>#DIV/0!</v>
      </c>
      <c r="X57" s="10"/>
      <c r="Y57" s="9"/>
      <c r="Z57" s="9"/>
      <c r="AA57" s="9"/>
      <c r="AB57" s="9"/>
      <c r="AC57" s="9"/>
      <c r="AD57" s="10" t="e">
        <f>AVERAGE(AD54:AD56)</f>
        <v>#DIV/0!</v>
      </c>
      <c r="AE57" s="10"/>
      <c r="AG57" s="9"/>
      <c r="AH57" s="9"/>
      <c r="AI57" s="9"/>
      <c r="AJ57" s="9"/>
      <c r="AK57" s="10" t="e">
        <f>AVERAGE(AK54:AK56)</f>
        <v>#DIV/0!</v>
      </c>
      <c r="AL57" s="10"/>
      <c r="AM57" s="9"/>
      <c r="AN57" s="9"/>
      <c r="AO57" s="9"/>
      <c r="AP57" s="9"/>
      <c r="AQ57" s="9"/>
      <c r="AR57" s="10">
        <f>AVERAGE(AR54:AR56)</f>
        <v>45.933333333333337</v>
      </c>
      <c r="AS57" s="10"/>
      <c r="AT57" s="9"/>
      <c r="AU57" s="9"/>
      <c r="AV57" s="9"/>
      <c r="AW57" s="9"/>
      <c r="AX57" s="9"/>
      <c r="AY57" s="10">
        <f>AVERAGE(AY54:AY56)</f>
        <v>4.8000000000000007</v>
      </c>
      <c r="AZ57" s="10"/>
      <c r="BA57" s="9"/>
      <c r="BB57" s="9"/>
      <c r="BC57" s="9"/>
      <c r="BD57" s="9"/>
      <c r="BE57" s="9"/>
      <c r="BF57" s="10">
        <f>AVERAGE(BF54:BF56)</f>
        <v>0.86666666666666659</v>
      </c>
      <c r="BG57" s="10"/>
    </row>
    <row r="58" spans="1:60" x14ac:dyDescent="0.35">
      <c r="A58" s="5" t="s">
        <v>17</v>
      </c>
      <c r="B58" s="22"/>
      <c r="D58" s="9"/>
      <c r="E58" s="9"/>
      <c r="F58" s="9"/>
      <c r="G58" s="9"/>
      <c r="H58" s="9"/>
      <c r="I58" s="10" t="e">
        <f>SUM(J54:J56)</f>
        <v>#DIV/0!</v>
      </c>
      <c r="J58" s="10"/>
      <c r="K58" s="9"/>
      <c r="L58" s="9"/>
      <c r="M58" s="9"/>
      <c r="N58" s="9"/>
      <c r="O58" s="9"/>
      <c r="P58" s="10" t="e">
        <f>SUM(Q54:Q56)</f>
        <v>#DIV/0!</v>
      </c>
      <c r="Q58" s="10"/>
      <c r="R58" s="9"/>
      <c r="S58" s="9"/>
      <c r="T58" s="9"/>
      <c r="U58" s="9"/>
      <c r="V58" s="9"/>
      <c r="W58" s="10" t="e">
        <f>SUM(X54:X56)</f>
        <v>#DIV/0!</v>
      </c>
      <c r="X58" s="10"/>
      <c r="Y58" s="9"/>
      <c r="Z58" s="9"/>
      <c r="AA58" s="9"/>
      <c r="AB58" s="9"/>
      <c r="AC58" s="9"/>
      <c r="AD58" s="10" t="e">
        <f>SUM(AE54:AE56)</f>
        <v>#DIV/0!</v>
      </c>
      <c r="AE58" s="10"/>
      <c r="AG58" s="9"/>
      <c r="AH58" s="9"/>
      <c r="AI58" s="9"/>
      <c r="AJ58" s="9"/>
      <c r="AK58" s="10" t="e">
        <f>SUM(AL54:AL56)</f>
        <v>#DIV/0!</v>
      </c>
      <c r="AL58" s="10"/>
      <c r="AM58" s="9"/>
      <c r="AN58" s="9"/>
      <c r="AO58" s="9"/>
      <c r="AP58" s="9"/>
      <c r="AQ58" s="9"/>
      <c r="AR58" s="10">
        <f>SUM(AS54:AS56)</f>
        <v>16.967630499694678</v>
      </c>
      <c r="AS58" s="10"/>
      <c r="AT58" s="9"/>
      <c r="AU58" s="9"/>
      <c r="AV58" s="9"/>
      <c r="AW58" s="9"/>
      <c r="AX58" s="9"/>
      <c r="AY58" s="10">
        <f>SUM(AZ54:AZ56)</f>
        <v>7.4582353771980969</v>
      </c>
      <c r="AZ58" s="10"/>
      <c r="BA58" s="9"/>
      <c r="BB58" s="9"/>
      <c r="BC58" s="9"/>
      <c r="BD58" s="9"/>
      <c r="BE58" s="9"/>
      <c r="BF58" s="10">
        <f>SUM(BG54:BG56)</f>
        <v>2.9898723060102479</v>
      </c>
      <c r="BG58" s="10"/>
      <c r="BH58" s="22"/>
    </row>
    <row r="59" spans="1:60" x14ac:dyDescent="0.35">
      <c r="A59" s="8" t="s">
        <v>48</v>
      </c>
      <c r="B59" s="22">
        <v>1</v>
      </c>
      <c r="D59" s="8" t="s">
        <v>27</v>
      </c>
      <c r="E59" s="8" t="s">
        <v>27</v>
      </c>
      <c r="F59" s="8" t="s">
        <v>27</v>
      </c>
      <c r="G59" s="8" t="s">
        <v>27</v>
      </c>
      <c r="H59" s="8" t="s">
        <v>27</v>
      </c>
      <c r="I59" s="2" t="e">
        <f>AVERAGE(D59:H59)</f>
        <v>#DIV/0!</v>
      </c>
      <c r="J59" s="2" t="e">
        <f>STDEV(D59:H59)</f>
        <v>#DIV/0!</v>
      </c>
      <c r="K59" s="8" t="s">
        <v>27</v>
      </c>
      <c r="L59" s="8" t="s">
        <v>27</v>
      </c>
      <c r="M59" s="8" t="s">
        <v>27</v>
      </c>
      <c r="N59" s="8" t="s">
        <v>27</v>
      </c>
      <c r="O59" s="8" t="s">
        <v>27</v>
      </c>
      <c r="P59" s="2" t="e">
        <f>AVERAGE(K59:O59)</f>
        <v>#DIV/0!</v>
      </c>
      <c r="Q59" s="2" t="e">
        <f>STDEV(K59:O59)</f>
        <v>#DIV/0!</v>
      </c>
      <c r="R59" s="8" t="s">
        <v>27</v>
      </c>
      <c r="S59" s="8" t="s">
        <v>27</v>
      </c>
      <c r="T59" s="8" t="s">
        <v>27</v>
      </c>
      <c r="U59" s="8" t="s">
        <v>27</v>
      </c>
      <c r="V59" s="8" t="s">
        <v>27</v>
      </c>
      <c r="W59" s="2" t="e">
        <f>AVERAGE(R59:V59)</f>
        <v>#DIV/0!</v>
      </c>
      <c r="X59" s="2" t="e">
        <f>STDEV(R59:V59)</f>
        <v>#DIV/0!</v>
      </c>
      <c r="Y59" s="8" t="s">
        <v>27</v>
      </c>
      <c r="Z59" s="8" t="s">
        <v>27</v>
      </c>
      <c r="AA59" s="8" t="s">
        <v>27</v>
      </c>
      <c r="AB59" s="8" t="s">
        <v>27</v>
      </c>
      <c r="AC59" s="8" t="s">
        <v>27</v>
      </c>
      <c r="AD59" s="2" t="e">
        <f>AVERAGE(Y59:AC59)</f>
        <v>#DIV/0!</v>
      </c>
      <c r="AE59" s="2" t="e">
        <f>STDEV(Y59:AC59)</f>
        <v>#DIV/0!</v>
      </c>
      <c r="AF59" s="28">
        <v>15</v>
      </c>
      <c r="AG59" s="8">
        <v>12</v>
      </c>
      <c r="AH59" s="8">
        <v>15</v>
      </c>
      <c r="AI59" s="8">
        <v>10</v>
      </c>
      <c r="AJ59" s="8">
        <v>11</v>
      </c>
      <c r="AK59" s="2">
        <f>AVERAGE(AF59:AJ59)</f>
        <v>12.6</v>
      </c>
      <c r="AL59" s="2">
        <f>STDEV(AF59:AJ59)</f>
        <v>2.3021728866442701</v>
      </c>
      <c r="AM59" s="8">
        <v>0</v>
      </c>
      <c r="AN59" s="8">
        <v>3</v>
      </c>
      <c r="AO59" s="8">
        <v>2</v>
      </c>
      <c r="AP59" s="8">
        <v>1</v>
      </c>
      <c r="AQ59" s="8">
        <v>0</v>
      </c>
      <c r="AR59" s="2">
        <f>AVERAGE(AM59:AQ59)</f>
        <v>1.2</v>
      </c>
      <c r="AS59" s="2">
        <f>STDEV(AM59:AQ59)</f>
        <v>1.3038404810405297</v>
      </c>
      <c r="AT59" s="8">
        <v>0</v>
      </c>
      <c r="AU59" s="8">
        <v>0</v>
      </c>
      <c r="AV59" s="8">
        <v>1</v>
      </c>
      <c r="AW59" s="8">
        <v>0</v>
      </c>
      <c r="AX59" s="8">
        <v>0</v>
      </c>
      <c r="AY59" s="2">
        <f>AVERAGE(AT59:AX59)</f>
        <v>0.2</v>
      </c>
      <c r="AZ59" s="2">
        <f>STDEV(AT59:AX59)</f>
        <v>0.44721359549995793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2">
        <f>AVERAGE(BA59:BE59)</f>
        <v>0</v>
      </c>
      <c r="BG59" s="2">
        <f>STDEV(BA59:BE59)</f>
        <v>0</v>
      </c>
    </row>
    <row r="60" spans="1:60" x14ac:dyDescent="0.35">
      <c r="A60" s="8" t="s">
        <v>8</v>
      </c>
      <c r="B60" s="22">
        <v>2</v>
      </c>
      <c r="D60" s="8" t="s">
        <v>27</v>
      </c>
      <c r="E60" s="8" t="s">
        <v>27</v>
      </c>
      <c r="F60" s="8" t="s">
        <v>27</v>
      </c>
      <c r="G60" s="8" t="s">
        <v>27</v>
      </c>
      <c r="H60" s="8" t="s">
        <v>27</v>
      </c>
      <c r="I60" s="2" t="e">
        <f t="shared" ref="I60" si="72">AVERAGE(D60:H60)</f>
        <v>#DIV/0!</v>
      </c>
      <c r="J60" s="2" t="e">
        <f>STDEV(D60:H60)</f>
        <v>#DIV/0!</v>
      </c>
      <c r="K60" s="8" t="s">
        <v>27</v>
      </c>
      <c r="L60" s="8" t="s">
        <v>27</v>
      </c>
      <c r="M60" s="8" t="s">
        <v>27</v>
      </c>
      <c r="N60" s="8" t="s">
        <v>27</v>
      </c>
      <c r="O60" s="8" t="s">
        <v>27</v>
      </c>
      <c r="P60" s="2" t="e">
        <f t="shared" ref="P60" si="73">AVERAGE(K60:O60)</f>
        <v>#DIV/0!</v>
      </c>
      <c r="Q60" s="2" t="e">
        <f>STDEV(K60:O60)</f>
        <v>#DIV/0!</v>
      </c>
      <c r="R60" s="8" t="s">
        <v>27</v>
      </c>
      <c r="S60" s="8" t="s">
        <v>27</v>
      </c>
      <c r="T60" s="8" t="s">
        <v>27</v>
      </c>
      <c r="U60" s="8" t="s">
        <v>27</v>
      </c>
      <c r="V60" s="8" t="s">
        <v>27</v>
      </c>
      <c r="W60" s="2" t="e">
        <f t="shared" ref="W60" si="74">AVERAGE(R60:V60)</f>
        <v>#DIV/0!</v>
      </c>
      <c r="X60" s="2" t="e">
        <f>STDEV(R60:V60)</f>
        <v>#DIV/0!</v>
      </c>
      <c r="Y60" s="8" t="s">
        <v>27</v>
      </c>
      <c r="Z60" s="8" t="s">
        <v>27</v>
      </c>
      <c r="AA60" s="8" t="s">
        <v>27</v>
      </c>
      <c r="AB60" s="8" t="s">
        <v>27</v>
      </c>
      <c r="AC60" s="8" t="s">
        <v>27</v>
      </c>
      <c r="AD60" s="2" t="e">
        <f t="shared" ref="AD60" si="75">AVERAGE(Y60:AC60)</f>
        <v>#DIV/0!</v>
      </c>
      <c r="AE60" s="2" t="e">
        <f>STDEV(Y60:AC60)</f>
        <v>#DIV/0!</v>
      </c>
      <c r="AF60" s="28">
        <v>62</v>
      </c>
      <c r="AG60" s="8">
        <v>65</v>
      </c>
      <c r="AH60" s="8">
        <v>73</v>
      </c>
      <c r="AI60" s="8">
        <v>55</v>
      </c>
      <c r="AJ60" s="8">
        <v>60</v>
      </c>
      <c r="AK60" s="2">
        <f t="shared" ref="AK60" si="76">AVERAGE(AF60:AJ60)</f>
        <v>63</v>
      </c>
      <c r="AL60" s="2">
        <f>STDEV(AF60:AJ60)</f>
        <v>6.6708320320631671</v>
      </c>
      <c r="AM60" s="8">
        <v>13</v>
      </c>
      <c r="AN60" s="8">
        <v>12</v>
      </c>
      <c r="AO60" s="8">
        <v>11</v>
      </c>
      <c r="AP60" s="8">
        <v>7</v>
      </c>
      <c r="AQ60" s="8">
        <v>9</v>
      </c>
      <c r="AR60" s="2">
        <f t="shared" ref="AR60" si="77">AVERAGE(AM60:AQ60)</f>
        <v>10.4</v>
      </c>
      <c r="AS60" s="2">
        <f>STDEV(AM60:AQ60)</f>
        <v>2.4083189157584615</v>
      </c>
      <c r="AT60" s="8">
        <v>2</v>
      </c>
      <c r="AU60" s="8">
        <v>1</v>
      </c>
      <c r="AV60" s="8">
        <v>2</v>
      </c>
      <c r="AW60" s="8">
        <v>0</v>
      </c>
      <c r="AX60" s="8">
        <v>1</v>
      </c>
      <c r="AY60" s="2">
        <f t="shared" ref="AY60" si="78">AVERAGE(AT60:AX60)</f>
        <v>1.2</v>
      </c>
      <c r="AZ60" s="2">
        <f>STDEV(AT60:AX60)</f>
        <v>0.83666002653407556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2">
        <f t="shared" ref="BF60" si="79">AVERAGE(BA60:BE60)</f>
        <v>0</v>
      </c>
      <c r="BG60" s="2">
        <f>STDEV(BA60:BE60)</f>
        <v>0</v>
      </c>
    </row>
    <row r="61" spans="1:60" x14ac:dyDescent="0.35">
      <c r="B61" s="22">
        <v>3</v>
      </c>
      <c r="D61" s="9" t="s">
        <v>27</v>
      </c>
      <c r="E61" s="9" t="s">
        <v>27</v>
      </c>
      <c r="F61" s="9" t="s">
        <v>27</v>
      </c>
      <c r="G61" s="9" t="s">
        <v>27</v>
      </c>
      <c r="H61" s="9" t="s">
        <v>27</v>
      </c>
      <c r="I61" s="4" t="e">
        <f>AVERAGE(D61:H61)</f>
        <v>#DIV/0!</v>
      </c>
      <c r="J61" s="4" t="e">
        <f>STDEV(D61:H61)</f>
        <v>#DIV/0!</v>
      </c>
      <c r="K61" s="9" t="s">
        <v>27</v>
      </c>
      <c r="L61" s="9" t="s">
        <v>27</v>
      </c>
      <c r="M61" s="9" t="s">
        <v>27</v>
      </c>
      <c r="N61" s="9" t="s">
        <v>27</v>
      </c>
      <c r="O61" s="9" t="s">
        <v>27</v>
      </c>
      <c r="P61" s="4" t="e">
        <f>AVERAGE(K61:O61)</f>
        <v>#DIV/0!</v>
      </c>
      <c r="Q61" s="4" t="e">
        <f>STDEV(K61:O61)</f>
        <v>#DIV/0!</v>
      </c>
      <c r="R61" s="9" t="s">
        <v>27</v>
      </c>
      <c r="S61" s="9" t="s">
        <v>27</v>
      </c>
      <c r="T61" s="9" t="s">
        <v>27</v>
      </c>
      <c r="U61" s="9" t="s">
        <v>27</v>
      </c>
      <c r="V61" s="9" t="s">
        <v>27</v>
      </c>
      <c r="W61" s="4" t="e">
        <f>AVERAGE(R61:V61)</f>
        <v>#DIV/0!</v>
      </c>
      <c r="X61" s="4" t="e">
        <f>STDEV(R61:V61)</f>
        <v>#DIV/0!</v>
      </c>
      <c r="Y61" s="9">
        <v>39</v>
      </c>
      <c r="Z61" s="9">
        <v>47</v>
      </c>
      <c r="AA61" s="9">
        <v>53</v>
      </c>
      <c r="AB61" s="9">
        <v>29</v>
      </c>
      <c r="AC61" s="9">
        <v>39</v>
      </c>
      <c r="AD61" s="4">
        <f>AVERAGE(Y61:AC61)</f>
        <v>41.4</v>
      </c>
      <c r="AE61" s="4">
        <f>STDEV(Y61:AC61)</f>
        <v>9.0994505328618711</v>
      </c>
      <c r="AF61" s="28">
        <v>1</v>
      </c>
      <c r="AG61" s="9">
        <v>0</v>
      </c>
      <c r="AH61" s="9">
        <v>3</v>
      </c>
      <c r="AI61" s="9">
        <v>3</v>
      </c>
      <c r="AJ61" s="9">
        <v>3</v>
      </c>
      <c r="AK61" s="4">
        <f>AVERAGE(AF61:AJ61)</f>
        <v>2</v>
      </c>
      <c r="AL61" s="4">
        <f>STDEV(AF61:AJ61)</f>
        <v>1.4142135623730951</v>
      </c>
      <c r="AM61" s="9">
        <v>0</v>
      </c>
      <c r="AN61" s="9">
        <v>1</v>
      </c>
      <c r="AO61" s="9">
        <v>1</v>
      </c>
      <c r="AP61" s="9">
        <v>0</v>
      </c>
      <c r="AQ61" s="9">
        <v>1</v>
      </c>
      <c r="AR61" s="4">
        <f>AVERAGE(AM61:AQ61)</f>
        <v>0.6</v>
      </c>
      <c r="AS61" s="4">
        <f>STDEV(AM61:AQ61)</f>
        <v>0.54772255750516607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4">
        <f>AVERAGE(AT61:AX61)</f>
        <v>0</v>
      </c>
      <c r="AZ61" s="4">
        <f>STDEV(AT61:AX61)</f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4">
        <f>AVERAGE(BA61:BE61)</f>
        <v>0</v>
      </c>
      <c r="BG61" s="4">
        <f>STDEV(BA61:BE61)</f>
        <v>0</v>
      </c>
    </row>
    <row r="62" spans="1:60" x14ac:dyDescent="0.35">
      <c r="A62" s="5" t="s">
        <v>16</v>
      </c>
      <c r="B62" s="22"/>
      <c r="D62" s="9"/>
      <c r="E62" s="9"/>
      <c r="F62" s="9"/>
      <c r="G62" s="9"/>
      <c r="H62" s="9"/>
      <c r="I62" s="10" t="e">
        <f>AVERAGE(I59:I61)</f>
        <v>#DIV/0!</v>
      </c>
      <c r="J62" s="10"/>
      <c r="K62" s="9"/>
      <c r="L62" s="9"/>
      <c r="M62" s="9"/>
      <c r="N62" s="9"/>
      <c r="O62" s="9"/>
      <c r="P62" s="10" t="e">
        <f>AVERAGE(P59:P61)</f>
        <v>#DIV/0!</v>
      </c>
      <c r="Q62" s="10"/>
      <c r="R62" s="9"/>
      <c r="S62" s="9"/>
      <c r="T62" s="9"/>
      <c r="U62" s="9"/>
      <c r="V62" s="9"/>
      <c r="W62" s="10" t="e">
        <f>AVERAGE(W59:W61)</f>
        <v>#DIV/0!</v>
      </c>
      <c r="X62" s="10"/>
      <c r="Y62" s="9"/>
      <c r="Z62" s="9"/>
      <c r="AA62" s="9"/>
      <c r="AB62" s="9"/>
      <c r="AC62" s="9"/>
      <c r="AD62" s="10" t="e">
        <f>AVERAGE(AD59:AD61)</f>
        <v>#DIV/0!</v>
      </c>
      <c r="AE62" s="10"/>
      <c r="AG62" s="9"/>
      <c r="AH62" s="9"/>
      <c r="AI62" s="9"/>
      <c r="AJ62" s="9"/>
      <c r="AK62" s="10">
        <f>AVERAGE(AK59:AK61)</f>
        <v>25.866666666666664</v>
      </c>
      <c r="AL62" s="10"/>
      <c r="AM62" s="9"/>
      <c r="AN62" s="9"/>
      <c r="AO62" s="9"/>
      <c r="AP62" s="9"/>
      <c r="AQ62" s="9"/>
      <c r="AR62" s="10">
        <f>AVERAGE(AR59:AR61)</f>
        <v>4.0666666666666664</v>
      </c>
      <c r="AS62" s="10"/>
      <c r="AT62" s="9"/>
      <c r="AU62" s="9"/>
      <c r="AV62" s="9"/>
      <c r="AW62" s="9"/>
      <c r="AX62" s="9"/>
      <c r="AY62" s="10">
        <f>AVERAGE(AY59:AY61)</f>
        <v>0.46666666666666662</v>
      </c>
      <c r="AZ62" s="10"/>
      <c r="BA62" s="9"/>
      <c r="BB62" s="9"/>
      <c r="BC62" s="9"/>
      <c r="BD62" s="9"/>
      <c r="BE62" s="9"/>
      <c r="BF62" s="10">
        <f>AVERAGE(BF59:BF61)</f>
        <v>0</v>
      </c>
      <c r="BG62" s="10"/>
    </row>
    <row r="63" spans="1:60" x14ac:dyDescent="0.35">
      <c r="A63" s="5" t="s">
        <v>17</v>
      </c>
      <c r="B63" s="22"/>
      <c r="D63" s="9"/>
      <c r="E63" s="9"/>
      <c r="F63" s="9"/>
      <c r="G63" s="9"/>
      <c r="H63" s="9"/>
      <c r="I63" s="10" t="e">
        <f>SUM(J59:J61)</f>
        <v>#DIV/0!</v>
      </c>
      <c r="J63" s="10"/>
      <c r="K63" s="9"/>
      <c r="L63" s="9"/>
      <c r="M63" s="9"/>
      <c r="N63" s="9"/>
      <c r="O63" s="9"/>
      <c r="P63" s="10" t="e">
        <f>SUM(Q59:Q61)</f>
        <v>#DIV/0!</v>
      </c>
      <c r="Q63" s="10"/>
      <c r="R63" s="9"/>
      <c r="S63" s="9"/>
      <c r="T63" s="9"/>
      <c r="U63" s="9"/>
      <c r="V63" s="9"/>
      <c r="W63" s="10" t="e">
        <f>SUM(X59:X61)</f>
        <v>#DIV/0!</v>
      </c>
      <c r="X63" s="10"/>
      <c r="Y63" s="9"/>
      <c r="Z63" s="9"/>
      <c r="AA63" s="9"/>
      <c r="AB63" s="9"/>
      <c r="AC63" s="9"/>
      <c r="AD63" s="10" t="e">
        <f>SUM(AE59:AE61)</f>
        <v>#DIV/0!</v>
      </c>
      <c r="AE63" s="10"/>
      <c r="AG63" s="9"/>
      <c r="AH63" s="9"/>
      <c r="AI63" s="9"/>
      <c r="AJ63" s="9"/>
      <c r="AK63" s="10">
        <f>SUM(AL59:AL61)</f>
        <v>10.387218481080533</v>
      </c>
      <c r="AL63" s="10"/>
      <c r="AM63" s="9"/>
      <c r="AN63" s="9"/>
      <c r="AO63" s="9"/>
      <c r="AP63" s="9"/>
      <c r="AQ63" s="9"/>
      <c r="AR63" s="10">
        <f>SUM(AS59:AS61)</f>
        <v>4.2598819543041575</v>
      </c>
      <c r="AS63" s="10"/>
      <c r="AT63" s="9"/>
      <c r="AU63" s="9"/>
      <c r="AV63" s="9"/>
      <c r="AW63" s="9"/>
      <c r="AX63" s="9"/>
      <c r="AY63" s="10">
        <f>SUM(AZ59:AZ61)</f>
        <v>1.2838736220340334</v>
      </c>
      <c r="AZ63" s="10"/>
      <c r="BA63" s="9"/>
      <c r="BB63" s="9"/>
      <c r="BC63" s="9"/>
      <c r="BD63" s="9"/>
      <c r="BE63" s="9"/>
      <c r="BF63" s="10">
        <f>SUM(BG59:BG61)</f>
        <v>0</v>
      </c>
      <c r="BG63" s="10"/>
    </row>
    <row r="64" spans="1:60" x14ac:dyDescent="0.35">
      <c r="A64" s="8" t="s">
        <v>49</v>
      </c>
      <c r="B64" s="22">
        <v>1</v>
      </c>
      <c r="D64" s="8" t="s">
        <v>27</v>
      </c>
      <c r="E64" s="8" t="s">
        <v>27</v>
      </c>
      <c r="F64" s="8" t="s">
        <v>27</v>
      </c>
      <c r="G64" s="8" t="s">
        <v>27</v>
      </c>
      <c r="H64" s="8" t="s">
        <v>27</v>
      </c>
      <c r="I64" s="2" t="e">
        <f>AVERAGE(D64:H64)</f>
        <v>#DIV/0!</v>
      </c>
      <c r="J64" s="2" t="e">
        <f>STDEV(D64:H64)</f>
        <v>#DIV/0!</v>
      </c>
      <c r="K64" s="8" t="s">
        <v>27</v>
      </c>
      <c r="L64" s="8" t="s">
        <v>27</v>
      </c>
      <c r="M64" s="8" t="s">
        <v>27</v>
      </c>
      <c r="N64" s="8" t="s">
        <v>27</v>
      </c>
      <c r="O64" s="8" t="s">
        <v>27</v>
      </c>
      <c r="P64" s="2" t="e">
        <f>AVERAGE(K64:O64)</f>
        <v>#DIV/0!</v>
      </c>
      <c r="Q64" s="2" t="e">
        <f>STDEV(K64:O64)</f>
        <v>#DIV/0!</v>
      </c>
      <c r="R64" s="8" t="s">
        <v>27</v>
      </c>
      <c r="S64" s="8" t="s">
        <v>27</v>
      </c>
      <c r="T64" s="8" t="s">
        <v>27</v>
      </c>
      <c r="U64" s="8" t="s">
        <v>27</v>
      </c>
      <c r="V64" s="8" t="s">
        <v>27</v>
      </c>
      <c r="W64" s="2" t="e">
        <f>AVERAGE(R64:V64)</f>
        <v>#DIV/0!</v>
      </c>
      <c r="X64" s="2" t="e">
        <f>STDEV(R64:V64)</f>
        <v>#DIV/0!</v>
      </c>
      <c r="Y64" s="8">
        <v>18</v>
      </c>
      <c r="Z64" s="8">
        <v>24</v>
      </c>
      <c r="AA64" s="8">
        <v>11</v>
      </c>
      <c r="AB64" s="8">
        <v>18</v>
      </c>
      <c r="AC64" s="8">
        <v>14</v>
      </c>
      <c r="AD64" s="2">
        <f>AVERAGE(Y64:AC64)</f>
        <v>17</v>
      </c>
      <c r="AE64" s="2">
        <f>STDEV(Y64:AC64)</f>
        <v>4.8989794855663558</v>
      </c>
      <c r="AF64" s="28">
        <v>0</v>
      </c>
      <c r="AG64" s="8">
        <v>1</v>
      </c>
      <c r="AH64" s="8">
        <v>3</v>
      </c>
      <c r="AI64" s="8">
        <v>2</v>
      </c>
      <c r="AJ64" s="8">
        <v>1</v>
      </c>
      <c r="AK64" s="2">
        <f>AVERAGE(AF64:AJ64)</f>
        <v>1.4</v>
      </c>
      <c r="AL64" s="2">
        <f>STDEV(AF64:AJ64)</f>
        <v>1.1401754250991378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2">
        <f>AVERAGE(AM64:AQ64)</f>
        <v>0</v>
      </c>
      <c r="AS64" s="2">
        <f>STDEV(AM64:AQ64)</f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2">
        <f>AVERAGE(AT64:AX64)</f>
        <v>0</v>
      </c>
      <c r="AZ64" s="2">
        <f>STDEV(AT64:AX64)</f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2">
        <f>AVERAGE(BA64:BE64)</f>
        <v>0</v>
      </c>
      <c r="BG64" s="2">
        <f>STDEV(BA64:BE64)</f>
        <v>0</v>
      </c>
    </row>
    <row r="65" spans="1:59" x14ac:dyDescent="0.35">
      <c r="A65" s="8" t="s">
        <v>8</v>
      </c>
      <c r="B65" s="22">
        <v>2</v>
      </c>
      <c r="D65" s="8" t="s">
        <v>27</v>
      </c>
      <c r="E65" s="8" t="s">
        <v>27</v>
      </c>
      <c r="F65" s="8" t="s">
        <v>27</v>
      </c>
      <c r="G65" s="8" t="s">
        <v>27</v>
      </c>
      <c r="H65" s="8" t="s">
        <v>27</v>
      </c>
      <c r="I65" s="2" t="e">
        <f t="shared" ref="I65" si="80">AVERAGE(D65:H65)</f>
        <v>#DIV/0!</v>
      </c>
      <c r="J65" s="2" t="e">
        <f>STDEV(D65:H65)</f>
        <v>#DIV/0!</v>
      </c>
      <c r="K65" s="8" t="s">
        <v>27</v>
      </c>
      <c r="L65" s="8" t="s">
        <v>27</v>
      </c>
      <c r="M65" s="8" t="s">
        <v>27</v>
      </c>
      <c r="N65" s="8" t="s">
        <v>27</v>
      </c>
      <c r="O65" s="8" t="s">
        <v>27</v>
      </c>
      <c r="P65" s="2" t="e">
        <f t="shared" ref="P65" si="81">AVERAGE(K65:O65)</f>
        <v>#DIV/0!</v>
      </c>
      <c r="Q65" s="2" t="e">
        <f>STDEV(K65:O65)</f>
        <v>#DIV/0!</v>
      </c>
      <c r="R65" s="8" t="s">
        <v>27</v>
      </c>
      <c r="S65" s="8" t="s">
        <v>27</v>
      </c>
      <c r="T65" s="8" t="s">
        <v>27</v>
      </c>
      <c r="U65" s="8" t="s">
        <v>27</v>
      </c>
      <c r="V65" s="8" t="s">
        <v>27</v>
      </c>
      <c r="W65" s="2" t="e">
        <f t="shared" ref="W65" si="82">AVERAGE(R65:V65)</f>
        <v>#DIV/0!</v>
      </c>
      <c r="X65" s="2" t="e">
        <f>STDEV(R65:V65)</f>
        <v>#DIV/0!</v>
      </c>
      <c r="Y65" s="8" t="s">
        <v>27</v>
      </c>
      <c r="Z65" s="8" t="s">
        <v>27</v>
      </c>
      <c r="AA65" s="8" t="s">
        <v>27</v>
      </c>
      <c r="AB65" s="8" t="s">
        <v>27</v>
      </c>
      <c r="AC65" s="8" t="s">
        <v>27</v>
      </c>
      <c r="AD65" s="2" t="e">
        <f t="shared" ref="AD65" si="83">AVERAGE(Y65:AC65)</f>
        <v>#DIV/0!</v>
      </c>
      <c r="AE65" s="2" t="e">
        <f>STDEV(Y65:AC65)</f>
        <v>#DIV/0!</v>
      </c>
      <c r="AF65" s="28" t="s">
        <v>27</v>
      </c>
      <c r="AG65" s="8" t="s">
        <v>27</v>
      </c>
      <c r="AH65" s="8" t="s">
        <v>27</v>
      </c>
      <c r="AI65" s="8" t="s">
        <v>27</v>
      </c>
      <c r="AJ65" s="8" t="s">
        <v>27</v>
      </c>
      <c r="AK65" s="2" t="e">
        <f t="shared" ref="AK65" si="84">AVERAGE(AF65:AJ65)</f>
        <v>#DIV/0!</v>
      </c>
      <c r="AL65" s="2" t="e">
        <f>STDEV(AF65:AJ65)</f>
        <v>#DIV/0!</v>
      </c>
      <c r="AM65" s="8">
        <v>23</v>
      </c>
      <c r="AN65" s="8">
        <v>25</v>
      </c>
      <c r="AO65" s="8">
        <v>25</v>
      </c>
      <c r="AP65" s="8">
        <v>24</v>
      </c>
      <c r="AQ65" s="8">
        <v>21</v>
      </c>
      <c r="AR65" s="2">
        <f t="shared" ref="AR65" si="85">AVERAGE(AM65:AQ65)</f>
        <v>23.6</v>
      </c>
      <c r="AS65" s="2">
        <f>STDEV(AM65:AQ65)</f>
        <v>1.6733200530681511</v>
      </c>
      <c r="AT65" s="8">
        <v>4</v>
      </c>
      <c r="AU65" s="8">
        <v>3</v>
      </c>
      <c r="AV65" s="8">
        <v>5</v>
      </c>
      <c r="AW65" s="8">
        <v>6</v>
      </c>
      <c r="AX65" s="8">
        <v>2</v>
      </c>
      <c r="AY65" s="2">
        <f t="shared" ref="AY65" si="86">AVERAGE(AT65:AX65)</f>
        <v>4</v>
      </c>
      <c r="AZ65" s="2">
        <f>STDEV(AT65:AX65)</f>
        <v>1.5811388300841898</v>
      </c>
      <c r="BA65" s="8">
        <v>1</v>
      </c>
      <c r="BB65" s="8">
        <v>0</v>
      </c>
      <c r="BC65" s="8">
        <v>0</v>
      </c>
      <c r="BD65" s="8">
        <v>0</v>
      </c>
      <c r="BE65" s="8">
        <v>0</v>
      </c>
      <c r="BF65" s="2">
        <f t="shared" ref="BF65" si="87">AVERAGE(BA65:BE65)</f>
        <v>0.2</v>
      </c>
      <c r="BG65" s="2">
        <f>STDEV(BA65:BE65)</f>
        <v>0.44721359549995793</v>
      </c>
    </row>
    <row r="66" spans="1:59" x14ac:dyDescent="0.35">
      <c r="B66" s="22">
        <v>3</v>
      </c>
      <c r="D66" s="9" t="s">
        <v>27</v>
      </c>
      <c r="E66" s="9" t="s">
        <v>27</v>
      </c>
      <c r="F66" s="9" t="s">
        <v>27</v>
      </c>
      <c r="G66" s="9" t="s">
        <v>27</v>
      </c>
      <c r="H66" s="9" t="s">
        <v>27</v>
      </c>
      <c r="I66" s="4" t="e">
        <f>AVERAGE(D66:H66)</f>
        <v>#DIV/0!</v>
      </c>
      <c r="J66" s="4" t="e">
        <f>STDEV(D66:H66)</f>
        <v>#DIV/0!</v>
      </c>
      <c r="K66" s="9" t="s">
        <v>27</v>
      </c>
      <c r="L66" s="9" t="s">
        <v>27</v>
      </c>
      <c r="M66" s="9" t="s">
        <v>27</v>
      </c>
      <c r="N66" s="9" t="s">
        <v>27</v>
      </c>
      <c r="O66" s="9" t="s">
        <v>27</v>
      </c>
      <c r="P66" s="4" t="e">
        <f>AVERAGE(K66:O66)</f>
        <v>#DIV/0!</v>
      </c>
      <c r="Q66" s="4" t="e">
        <f>STDEV(K66:O66)</f>
        <v>#DIV/0!</v>
      </c>
      <c r="R66" s="9" t="s">
        <v>27</v>
      </c>
      <c r="S66" s="9" t="s">
        <v>27</v>
      </c>
      <c r="T66" s="9" t="s">
        <v>27</v>
      </c>
      <c r="U66" s="9" t="s">
        <v>27</v>
      </c>
      <c r="V66" s="9" t="s">
        <v>27</v>
      </c>
      <c r="W66" s="4" t="e">
        <f>AVERAGE(R66:V66)</f>
        <v>#DIV/0!</v>
      </c>
      <c r="X66" s="4" t="e">
        <f>STDEV(R66:V66)</f>
        <v>#DIV/0!</v>
      </c>
      <c r="Y66" s="9">
        <v>54</v>
      </c>
      <c r="Z66" s="9">
        <v>54</v>
      </c>
      <c r="AA66" s="9">
        <v>58</v>
      </c>
      <c r="AB66" s="9">
        <v>56</v>
      </c>
      <c r="AC66" s="9">
        <v>47</v>
      </c>
      <c r="AD66" s="4">
        <f>AVERAGE(Y66:AC66)</f>
        <v>53.8</v>
      </c>
      <c r="AE66" s="4">
        <f>STDEV(Y66:AC66)</f>
        <v>4.1472882706655438</v>
      </c>
      <c r="AF66" s="28">
        <v>3</v>
      </c>
      <c r="AG66" s="9" t="s">
        <v>27</v>
      </c>
      <c r="AH66" s="9">
        <v>3</v>
      </c>
      <c r="AI66" s="9">
        <v>2</v>
      </c>
      <c r="AJ66" s="9">
        <v>6</v>
      </c>
      <c r="AK66" s="4">
        <f>AVERAGE(AF66:AJ66)</f>
        <v>3.5</v>
      </c>
      <c r="AL66" s="4">
        <f>STDEV(AF66:AJ66)</f>
        <v>1.7320508075688772</v>
      </c>
      <c r="AM66" s="9">
        <v>0</v>
      </c>
      <c r="AN66" s="9">
        <v>0</v>
      </c>
      <c r="AO66" s="9">
        <v>0</v>
      </c>
      <c r="AP66" s="9">
        <v>2</v>
      </c>
      <c r="AQ66" s="9">
        <v>1</v>
      </c>
      <c r="AR66" s="4">
        <f>AVERAGE(AM66:AQ66)</f>
        <v>0.6</v>
      </c>
      <c r="AS66" s="4">
        <f>STDEV(AM66:AQ66)</f>
        <v>0.89442719099991586</v>
      </c>
      <c r="AT66" s="9">
        <v>0</v>
      </c>
      <c r="AU66" s="9">
        <v>0</v>
      </c>
      <c r="AV66" s="9">
        <v>0</v>
      </c>
      <c r="AW66" s="9">
        <v>0</v>
      </c>
      <c r="AX66" s="9">
        <v>1</v>
      </c>
      <c r="AY66" s="4">
        <f>AVERAGE(AT66:AX66)</f>
        <v>0.2</v>
      </c>
      <c r="AZ66" s="4">
        <f>STDEV(AT66:AX66)</f>
        <v>0.44721359549995793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4">
        <f>AVERAGE(BA66:BE66)</f>
        <v>0</v>
      </c>
      <c r="BG66" s="4">
        <f>STDEV(BA66:BE66)</f>
        <v>0</v>
      </c>
    </row>
    <row r="67" spans="1:59" x14ac:dyDescent="0.35">
      <c r="A67" s="5" t="s">
        <v>16</v>
      </c>
      <c r="B67" s="22"/>
      <c r="D67" s="9"/>
      <c r="E67" s="9"/>
      <c r="F67" s="9"/>
      <c r="G67" s="9"/>
      <c r="H67" s="9"/>
      <c r="I67" s="10" t="e">
        <f>AVERAGE(I64:I66)</f>
        <v>#DIV/0!</v>
      </c>
      <c r="J67" s="10"/>
      <c r="K67" s="9"/>
      <c r="L67" s="9"/>
      <c r="M67" s="9"/>
      <c r="N67" s="9"/>
      <c r="O67" s="9"/>
      <c r="P67" s="10" t="e">
        <f>AVERAGE(P64:P66)</f>
        <v>#DIV/0!</v>
      </c>
      <c r="Q67" s="10"/>
      <c r="R67" s="9"/>
      <c r="S67" s="9"/>
      <c r="T67" s="9"/>
      <c r="U67" s="9"/>
      <c r="V67" s="9"/>
      <c r="W67" s="10" t="e">
        <f>AVERAGE(W64:W66)</f>
        <v>#DIV/0!</v>
      </c>
      <c r="X67" s="10"/>
      <c r="Y67" s="9"/>
      <c r="Z67" s="9"/>
      <c r="AA67" s="9"/>
      <c r="AB67" s="9"/>
      <c r="AC67" s="9"/>
      <c r="AD67" s="10" t="e">
        <f>AVERAGE(AD64:AD66)</f>
        <v>#DIV/0!</v>
      </c>
      <c r="AE67" s="10"/>
      <c r="AG67" s="9"/>
      <c r="AH67" s="9"/>
      <c r="AI67" s="9"/>
      <c r="AJ67" s="9"/>
      <c r="AK67" s="10" t="e">
        <f>AVERAGE(AK64:AK66)</f>
        <v>#DIV/0!</v>
      </c>
      <c r="AL67" s="10"/>
      <c r="AM67" s="9"/>
      <c r="AN67" s="9"/>
      <c r="AO67" s="9"/>
      <c r="AP67" s="9"/>
      <c r="AQ67" s="9"/>
      <c r="AR67" s="10">
        <f>AVERAGE(AR64:AR66)</f>
        <v>8.0666666666666682</v>
      </c>
      <c r="AS67" s="10"/>
      <c r="AT67" s="9"/>
      <c r="AU67" s="9"/>
      <c r="AV67" s="9"/>
      <c r="AW67" s="9"/>
      <c r="AX67" s="9"/>
      <c r="AY67" s="10">
        <f>AVERAGE(AY64:AY66)</f>
        <v>1.4000000000000001</v>
      </c>
      <c r="AZ67" s="10"/>
      <c r="BA67" s="9"/>
      <c r="BB67" s="9"/>
      <c r="BC67" s="9"/>
      <c r="BD67" s="9"/>
      <c r="BE67" s="9"/>
      <c r="BF67" s="10">
        <f>AVERAGE(BF64:BF66)</f>
        <v>6.6666666666666666E-2</v>
      </c>
      <c r="BG67" s="10"/>
    </row>
    <row r="68" spans="1:59" x14ac:dyDescent="0.35">
      <c r="A68" s="5" t="s">
        <v>17</v>
      </c>
      <c r="B68" s="22"/>
      <c r="D68" s="9"/>
      <c r="E68" s="9"/>
      <c r="F68" s="9"/>
      <c r="G68" s="9"/>
      <c r="H68" s="9"/>
      <c r="I68" s="10" t="e">
        <f>SUM(J64:J66)</f>
        <v>#DIV/0!</v>
      </c>
      <c r="J68" s="10"/>
      <c r="K68" s="9"/>
      <c r="L68" s="9"/>
      <c r="M68" s="9"/>
      <c r="N68" s="9"/>
      <c r="O68" s="9"/>
      <c r="P68" s="10" t="e">
        <f>SUM(Q64:Q66)</f>
        <v>#DIV/0!</v>
      </c>
      <c r="Q68" s="10"/>
      <c r="R68" s="9"/>
      <c r="S68" s="9"/>
      <c r="T68" s="9"/>
      <c r="U68" s="9"/>
      <c r="V68" s="9"/>
      <c r="W68" s="10" t="e">
        <f>SUM(X64:X66)</f>
        <v>#DIV/0!</v>
      </c>
      <c r="X68" s="10"/>
      <c r="Y68" s="9"/>
      <c r="Z68" s="9"/>
      <c r="AA68" s="9"/>
      <c r="AB68" s="9"/>
      <c r="AC68" s="9"/>
      <c r="AD68" s="10" t="e">
        <f>SUM(AE64:AE66)</f>
        <v>#DIV/0!</v>
      </c>
      <c r="AE68" s="10"/>
      <c r="AG68" s="9"/>
      <c r="AH68" s="9"/>
      <c r="AI68" s="9"/>
      <c r="AJ68" s="9"/>
      <c r="AK68" s="10" t="e">
        <f>SUM(AL64:AL66)</f>
        <v>#DIV/0!</v>
      </c>
      <c r="AL68" s="10"/>
      <c r="AM68" s="9"/>
      <c r="AN68" s="9"/>
      <c r="AO68" s="9"/>
      <c r="AP68" s="9"/>
      <c r="AQ68" s="9"/>
      <c r="AR68" s="10">
        <f>SUM(AS64:AS66)</f>
        <v>2.5677472440680669</v>
      </c>
      <c r="AS68" s="10"/>
      <c r="AT68" s="9"/>
      <c r="AU68" s="9"/>
      <c r="AV68" s="9"/>
      <c r="AW68" s="9"/>
      <c r="AX68" s="9"/>
      <c r="AY68" s="10">
        <f>SUM(AZ64:AZ66)</f>
        <v>2.0283524255841479</v>
      </c>
      <c r="AZ68" s="10"/>
      <c r="BA68" s="9"/>
      <c r="BB68" s="9"/>
      <c r="BC68" s="9"/>
      <c r="BD68" s="9"/>
      <c r="BE68" s="9"/>
      <c r="BF68" s="10">
        <f>SUM(BG64:BG66)</f>
        <v>0.44721359549995793</v>
      </c>
      <c r="BG68" s="10"/>
    </row>
    <row r="69" spans="1:59" x14ac:dyDescent="0.35">
      <c r="A69" s="8" t="s">
        <v>60</v>
      </c>
      <c r="B69" s="22">
        <v>1</v>
      </c>
      <c r="D69" s="9" t="s">
        <v>27</v>
      </c>
      <c r="E69" s="9" t="s">
        <v>27</v>
      </c>
      <c r="F69" s="9" t="s">
        <v>27</v>
      </c>
      <c r="G69" s="9" t="s">
        <v>27</v>
      </c>
      <c r="H69" s="9" t="s">
        <v>27</v>
      </c>
      <c r="I69" s="4" t="e">
        <f>AVERAGE(D69:H69)</f>
        <v>#DIV/0!</v>
      </c>
      <c r="J69" s="4" t="e">
        <f>STDEV(D69:H69)</f>
        <v>#DIV/0!</v>
      </c>
      <c r="K69" s="9" t="s">
        <v>27</v>
      </c>
      <c r="L69" s="9" t="s">
        <v>27</v>
      </c>
      <c r="M69" s="9" t="s">
        <v>27</v>
      </c>
      <c r="N69" s="9" t="s">
        <v>27</v>
      </c>
      <c r="O69" s="9" t="s">
        <v>27</v>
      </c>
      <c r="P69" s="4" t="e">
        <f>AVERAGE(K69:O69)</f>
        <v>#DIV/0!</v>
      </c>
      <c r="Q69" s="4" t="e">
        <f>STDEV(K69:O69)</f>
        <v>#DIV/0!</v>
      </c>
      <c r="R69" s="9">
        <v>45</v>
      </c>
      <c r="S69" s="9">
        <v>49</v>
      </c>
      <c r="T69" s="9">
        <v>42</v>
      </c>
      <c r="U69" s="9">
        <v>55</v>
      </c>
      <c r="V69" s="9">
        <v>54</v>
      </c>
      <c r="W69" s="4">
        <f>AVERAGE(R69:V69)</f>
        <v>49</v>
      </c>
      <c r="X69" s="4">
        <f>STDEV(R69:V69)</f>
        <v>5.6124860801609122</v>
      </c>
      <c r="Y69" s="9">
        <v>9</v>
      </c>
      <c r="Z69" s="9">
        <v>4</v>
      </c>
      <c r="AA69" s="9">
        <v>5</v>
      </c>
      <c r="AB69" s="9">
        <v>5</v>
      </c>
      <c r="AC69" s="9">
        <v>2</v>
      </c>
      <c r="AD69" s="4">
        <f>AVERAGE(Y69:AC69)</f>
        <v>5</v>
      </c>
      <c r="AE69" s="4">
        <f>STDEV(Y69:AC69)</f>
        <v>2.5495097567963922</v>
      </c>
      <c r="AF69" s="28">
        <v>0</v>
      </c>
      <c r="AG69" s="9">
        <v>0</v>
      </c>
      <c r="AH69" s="9">
        <v>0</v>
      </c>
      <c r="AI69" s="9">
        <v>3</v>
      </c>
      <c r="AJ69" s="9">
        <v>1</v>
      </c>
      <c r="AK69" s="4">
        <f>AVERAGE(AF69:AJ69)</f>
        <v>0.8</v>
      </c>
      <c r="AL69" s="4">
        <f>STDEV(AF69:AJ69)</f>
        <v>1.3038404810405297</v>
      </c>
      <c r="AM69" s="8">
        <v>1</v>
      </c>
      <c r="AN69" s="8">
        <v>0</v>
      </c>
      <c r="AO69" s="8">
        <v>0</v>
      </c>
      <c r="AP69" s="8">
        <v>0</v>
      </c>
      <c r="AQ69" s="8">
        <v>0</v>
      </c>
      <c r="AR69" s="4">
        <f>AVERAGE(AM69:AQ69)</f>
        <v>0.2</v>
      </c>
      <c r="AS69" s="4">
        <f>STDEV(AM69:AQ69)</f>
        <v>0.44721359549995793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4">
        <f>AVERAGE(AT69:AX69)</f>
        <v>0</v>
      </c>
      <c r="AZ69" s="4">
        <f>STDEV(AT69:AX69)</f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4">
        <f>AVERAGE(BA69:BE69)</f>
        <v>0</v>
      </c>
      <c r="BG69" s="4">
        <f>STDEV(BA69:BE69)</f>
        <v>0</v>
      </c>
    </row>
    <row r="70" spans="1:59" x14ac:dyDescent="0.35">
      <c r="B70" s="22">
        <v>2</v>
      </c>
      <c r="D70" s="9" t="s">
        <v>27</v>
      </c>
      <c r="E70" s="9" t="s">
        <v>27</v>
      </c>
      <c r="F70" s="9" t="s">
        <v>27</v>
      </c>
      <c r="G70" s="9" t="s">
        <v>27</v>
      </c>
      <c r="H70" s="9" t="s">
        <v>27</v>
      </c>
      <c r="I70" s="4" t="e">
        <f t="shared" ref="I70" si="88">AVERAGE(D70:H70)</f>
        <v>#DIV/0!</v>
      </c>
      <c r="J70" s="4" t="e">
        <f>STDEV(D70:H70)</f>
        <v>#DIV/0!</v>
      </c>
      <c r="K70" s="9" t="s">
        <v>27</v>
      </c>
      <c r="L70" s="9" t="s">
        <v>27</v>
      </c>
      <c r="M70" s="9" t="s">
        <v>27</v>
      </c>
      <c r="N70" s="9" t="s">
        <v>27</v>
      </c>
      <c r="O70" s="9" t="s">
        <v>27</v>
      </c>
      <c r="P70" s="4" t="e">
        <f t="shared" ref="P70" si="89">AVERAGE(K70:O70)</f>
        <v>#DIV/0!</v>
      </c>
      <c r="Q70" s="4" t="e">
        <f>STDEV(K70:O70)</f>
        <v>#DIV/0!</v>
      </c>
      <c r="R70" s="9">
        <v>36</v>
      </c>
      <c r="S70" s="9">
        <v>20</v>
      </c>
      <c r="T70" s="9">
        <v>25</v>
      </c>
      <c r="U70" s="9">
        <v>31</v>
      </c>
      <c r="V70" s="9">
        <v>32</v>
      </c>
      <c r="W70" s="4">
        <f t="shared" ref="W70" si="90">AVERAGE(R70:V70)</f>
        <v>28.8</v>
      </c>
      <c r="X70" s="4">
        <f>STDEV(R70:V70)</f>
        <v>6.3007936008093495</v>
      </c>
      <c r="Y70" s="9">
        <v>1</v>
      </c>
      <c r="Z70" s="9">
        <v>0</v>
      </c>
      <c r="AA70" s="9">
        <v>3</v>
      </c>
      <c r="AB70" s="9">
        <v>3</v>
      </c>
      <c r="AC70" s="9">
        <v>4</v>
      </c>
      <c r="AD70" s="4">
        <f t="shared" ref="AD70" si="91">AVERAGE(Y70:AC70)</f>
        <v>2.2000000000000002</v>
      </c>
      <c r="AE70" s="4">
        <f>STDEV(Y70:AC70)</f>
        <v>1.6431676725154984</v>
      </c>
      <c r="AF70" s="28">
        <v>0</v>
      </c>
      <c r="AG70" s="9">
        <v>0</v>
      </c>
      <c r="AH70" s="9">
        <v>0</v>
      </c>
      <c r="AI70" s="9">
        <v>0</v>
      </c>
      <c r="AJ70" s="9">
        <v>0</v>
      </c>
      <c r="AK70" s="4">
        <f t="shared" ref="AK70" si="92">AVERAGE(AF70:AJ70)</f>
        <v>0</v>
      </c>
      <c r="AL70" s="4">
        <f>STDEV(AF70:AJ70)</f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4">
        <f t="shared" ref="AR70" si="93">AVERAGE(AM70:AQ70)</f>
        <v>0</v>
      </c>
      <c r="AS70" s="4">
        <f>STDEV(AM70:AQ70)</f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4">
        <f t="shared" ref="AY70" si="94">AVERAGE(AT70:AX70)</f>
        <v>0</v>
      </c>
      <c r="AZ70" s="4">
        <f>STDEV(AT70:AX70)</f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4">
        <f t="shared" ref="BF70" si="95">AVERAGE(BA70:BE70)</f>
        <v>0</v>
      </c>
      <c r="BG70" s="4">
        <f>STDEV(BA70:BE70)</f>
        <v>0</v>
      </c>
    </row>
    <row r="71" spans="1:59" x14ac:dyDescent="0.35">
      <c r="B71" s="22">
        <v>3</v>
      </c>
      <c r="D71" s="9" t="s">
        <v>27</v>
      </c>
      <c r="E71" s="9" t="s">
        <v>27</v>
      </c>
      <c r="F71" s="9" t="s">
        <v>27</v>
      </c>
      <c r="G71" s="9" t="s">
        <v>27</v>
      </c>
      <c r="H71" s="9" t="s">
        <v>27</v>
      </c>
      <c r="I71" s="4" t="e">
        <f>AVERAGE(D71:H71)</f>
        <v>#DIV/0!</v>
      </c>
      <c r="J71" s="4" t="e">
        <f>STDEV(D71:H71)</f>
        <v>#DIV/0!</v>
      </c>
      <c r="K71" s="9" t="s">
        <v>27</v>
      </c>
      <c r="L71" s="9" t="s">
        <v>27</v>
      </c>
      <c r="M71" s="9" t="s">
        <v>27</v>
      </c>
      <c r="N71" s="9" t="s">
        <v>27</v>
      </c>
      <c r="O71" s="9" t="s">
        <v>27</v>
      </c>
      <c r="P71" s="4" t="e">
        <f>AVERAGE(K71:O71)</f>
        <v>#DIV/0!</v>
      </c>
      <c r="Q71" s="4" t="e">
        <f>STDEV(K71:O71)</f>
        <v>#DIV/0!</v>
      </c>
      <c r="R71" s="9" t="s">
        <v>27</v>
      </c>
      <c r="S71" s="9" t="s">
        <v>27</v>
      </c>
      <c r="T71" s="9" t="s">
        <v>27</v>
      </c>
      <c r="U71" s="9" t="s">
        <v>27</v>
      </c>
      <c r="V71" s="9" t="s">
        <v>27</v>
      </c>
      <c r="W71" s="4" t="e">
        <f>AVERAGE(R71:V71)</f>
        <v>#DIV/0!</v>
      </c>
      <c r="X71" s="4" t="e">
        <f>STDEV(R71:V71)</f>
        <v>#DIV/0!</v>
      </c>
      <c r="Y71" s="9" t="s">
        <v>27</v>
      </c>
      <c r="Z71" s="9" t="s">
        <v>27</v>
      </c>
      <c r="AA71" s="9" t="s">
        <v>27</v>
      </c>
      <c r="AB71" s="9" t="s">
        <v>27</v>
      </c>
      <c r="AC71" s="9" t="s">
        <v>27</v>
      </c>
      <c r="AD71" s="4" t="e">
        <f>AVERAGE(Y71:AC71)</f>
        <v>#DIV/0!</v>
      </c>
      <c r="AE71" s="4" t="e">
        <f>STDEV(Y71:AC71)</f>
        <v>#DIV/0!</v>
      </c>
      <c r="AF71" s="28">
        <v>79</v>
      </c>
      <c r="AG71" s="9">
        <v>92</v>
      </c>
      <c r="AH71" s="9">
        <v>85</v>
      </c>
      <c r="AI71" s="9">
        <v>86</v>
      </c>
      <c r="AJ71" s="9">
        <v>90</v>
      </c>
      <c r="AK71" s="4">
        <f>AVERAGE(AF71:AJ71)</f>
        <v>86.4</v>
      </c>
      <c r="AL71" s="4">
        <f>STDEV(AF71:AJ71)</f>
        <v>5.0299105359837171</v>
      </c>
      <c r="AM71" s="9">
        <v>17</v>
      </c>
      <c r="AN71" s="9">
        <v>10</v>
      </c>
      <c r="AO71" s="9">
        <v>12</v>
      </c>
      <c r="AP71" s="9">
        <v>9</v>
      </c>
      <c r="AQ71" s="9">
        <v>12</v>
      </c>
      <c r="AR71" s="4">
        <f>AVERAGE(AM71:AQ71)</f>
        <v>12</v>
      </c>
      <c r="AS71" s="4">
        <f>STDEV(AM71:AQ71)</f>
        <v>3.082207001484488</v>
      </c>
      <c r="AT71" s="9">
        <v>0</v>
      </c>
      <c r="AU71" s="9">
        <v>0</v>
      </c>
      <c r="AV71" s="9">
        <v>0</v>
      </c>
      <c r="AW71" s="9">
        <v>1</v>
      </c>
      <c r="AX71" s="9">
        <v>0</v>
      </c>
      <c r="AY71" s="4">
        <f>AVERAGE(AT71:AX71)</f>
        <v>0.2</v>
      </c>
      <c r="AZ71" s="4">
        <f>STDEV(AT71:AX71)</f>
        <v>0.44721359549995793</v>
      </c>
      <c r="BA71" s="9">
        <v>0</v>
      </c>
      <c r="BB71" s="9">
        <v>0</v>
      </c>
      <c r="BC71" s="9">
        <v>0</v>
      </c>
      <c r="BD71" s="9">
        <v>1</v>
      </c>
      <c r="BE71" s="9">
        <v>0</v>
      </c>
      <c r="BF71" s="4">
        <f>AVERAGE(BA71:BE71)</f>
        <v>0.2</v>
      </c>
      <c r="BG71" s="4">
        <f>STDEV(BA71:BE71)</f>
        <v>0.44721359549995793</v>
      </c>
    </row>
    <row r="72" spans="1:59" x14ac:dyDescent="0.35">
      <c r="A72" s="5" t="s">
        <v>16</v>
      </c>
      <c r="B72" s="22"/>
      <c r="D72" s="9"/>
      <c r="E72" s="9"/>
      <c r="F72" s="9"/>
      <c r="G72" s="9"/>
      <c r="H72" s="9"/>
      <c r="I72" s="10" t="e">
        <f>AVERAGE(I69:I71)</f>
        <v>#DIV/0!</v>
      </c>
      <c r="J72" s="10"/>
      <c r="K72" s="9"/>
      <c r="L72" s="9"/>
      <c r="M72" s="9"/>
      <c r="N72" s="9"/>
      <c r="O72" s="9"/>
      <c r="P72" s="10" t="e">
        <f>AVERAGE(P69:P71)</f>
        <v>#DIV/0!</v>
      </c>
      <c r="Q72" s="10"/>
      <c r="R72" s="9"/>
      <c r="S72" s="9"/>
      <c r="T72" s="9"/>
      <c r="U72" s="9"/>
      <c r="V72" s="9"/>
      <c r="W72" s="10" t="e">
        <f>AVERAGE(W69:W71)</f>
        <v>#DIV/0!</v>
      </c>
      <c r="X72" s="10"/>
      <c r="Y72" s="9"/>
      <c r="Z72" s="9"/>
      <c r="AA72" s="9"/>
      <c r="AB72" s="9"/>
      <c r="AC72" s="9"/>
      <c r="AD72" s="10" t="e">
        <f>AVERAGE(AD69:AD71)</f>
        <v>#DIV/0!</v>
      </c>
      <c r="AE72" s="10"/>
      <c r="AG72" s="9"/>
      <c r="AH72" s="9"/>
      <c r="AI72" s="9"/>
      <c r="AJ72" s="9"/>
      <c r="AK72" s="10">
        <f>AVERAGE(AK69:AK71)</f>
        <v>29.066666666666666</v>
      </c>
      <c r="AL72" s="10"/>
      <c r="AM72" s="9"/>
      <c r="AN72" s="9"/>
      <c r="AO72" s="9"/>
      <c r="AP72" s="9"/>
      <c r="AQ72" s="9"/>
      <c r="AR72" s="10">
        <f>AVERAGE(AR69:AR71)</f>
        <v>4.0666666666666664</v>
      </c>
      <c r="AS72" s="10"/>
      <c r="AT72" s="9"/>
      <c r="AU72" s="9"/>
      <c r="AV72" s="9"/>
      <c r="AW72" s="9"/>
      <c r="AX72" s="9"/>
      <c r="AY72" s="10">
        <f>AVERAGE(AY69:AY71)</f>
        <v>6.6666666666666666E-2</v>
      </c>
      <c r="AZ72" s="10"/>
      <c r="BA72" s="9"/>
      <c r="BB72" s="9"/>
      <c r="BC72" s="9"/>
      <c r="BD72" s="9"/>
      <c r="BE72" s="9"/>
      <c r="BF72" s="10">
        <f>AVERAGE(BF69:BF71)</f>
        <v>6.6666666666666666E-2</v>
      </c>
      <c r="BG72" s="10"/>
    </row>
    <row r="73" spans="1:59" x14ac:dyDescent="0.35">
      <c r="A73" s="5" t="s">
        <v>17</v>
      </c>
      <c r="B73" s="22"/>
      <c r="D73" s="9"/>
      <c r="E73" s="9"/>
      <c r="F73" s="9"/>
      <c r="G73" s="9"/>
      <c r="H73" s="9"/>
      <c r="I73" s="10" t="e">
        <f>SUM(J69:J71)</f>
        <v>#DIV/0!</v>
      </c>
      <c r="J73" s="10"/>
      <c r="K73" s="9"/>
      <c r="L73" s="9"/>
      <c r="M73" s="9"/>
      <c r="N73" s="9"/>
      <c r="O73" s="9"/>
      <c r="P73" s="10" t="e">
        <f>SUM(Q69:Q71)</f>
        <v>#DIV/0!</v>
      </c>
      <c r="Q73" s="10"/>
      <c r="R73" s="9"/>
      <c r="S73" s="9"/>
      <c r="T73" s="9"/>
      <c r="U73" s="9"/>
      <c r="V73" s="9"/>
      <c r="W73" s="10" t="e">
        <f>SUM(X69:X71)</f>
        <v>#DIV/0!</v>
      </c>
      <c r="X73" s="10"/>
      <c r="Y73" s="9"/>
      <c r="Z73" s="9"/>
      <c r="AA73" s="9"/>
      <c r="AB73" s="9"/>
      <c r="AC73" s="9"/>
      <c r="AD73" s="10" t="e">
        <f>SUM(AE69:AE71)</f>
        <v>#DIV/0!</v>
      </c>
      <c r="AE73" s="10"/>
      <c r="AG73" s="9"/>
      <c r="AH73" s="9"/>
      <c r="AI73" s="9"/>
      <c r="AJ73" s="9"/>
      <c r="AK73" s="10">
        <f>SUM(AL69:AL71)</f>
        <v>6.3337510170242464</v>
      </c>
      <c r="AL73" s="10"/>
      <c r="AM73" s="9"/>
      <c r="AN73" s="9"/>
      <c r="AO73" s="9"/>
      <c r="AP73" s="9"/>
      <c r="AQ73" s="9"/>
      <c r="AR73" s="10">
        <f>SUM(AS69:AS71)</f>
        <v>3.5294205969844459</v>
      </c>
      <c r="AS73" s="10"/>
      <c r="AT73" s="9"/>
      <c r="AU73" s="9"/>
      <c r="AV73" s="9"/>
      <c r="AW73" s="9"/>
      <c r="AX73" s="9"/>
      <c r="AY73" s="10">
        <f>SUM(AZ69:AZ71)</f>
        <v>0.44721359549995793</v>
      </c>
      <c r="AZ73" s="10"/>
      <c r="BA73" s="9"/>
      <c r="BB73" s="9"/>
      <c r="BC73" s="9"/>
      <c r="BD73" s="9"/>
      <c r="BE73" s="9"/>
      <c r="BF73" s="10">
        <f>SUM(BG69:BG71)</f>
        <v>0.44721359549995793</v>
      </c>
      <c r="BG73" s="10"/>
    </row>
    <row r="74" spans="1:59" x14ac:dyDescent="0.35">
      <c r="A74" s="8" t="s">
        <v>50</v>
      </c>
      <c r="B74" s="22">
        <v>1</v>
      </c>
      <c r="D74" s="8" t="s">
        <v>27</v>
      </c>
      <c r="E74" s="8" t="s">
        <v>27</v>
      </c>
      <c r="F74" s="8" t="s">
        <v>27</v>
      </c>
      <c r="G74" s="8" t="s">
        <v>27</v>
      </c>
      <c r="H74" s="8" t="s">
        <v>27</v>
      </c>
      <c r="I74" s="2" t="e">
        <f>AVERAGE(D74:H74)</f>
        <v>#DIV/0!</v>
      </c>
      <c r="J74" s="2" t="e">
        <f>STDEV(D74:H74)</f>
        <v>#DIV/0!</v>
      </c>
      <c r="K74" s="8" t="s">
        <v>27</v>
      </c>
      <c r="L74" s="8" t="s">
        <v>27</v>
      </c>
      <c r="M74" s="8" t="s">
        <v>27</v>
      </c>
      <c r="N74" s="8" t="s">
        <v>27</v>
      </c>
      <c r="O74" s="8" t="s">
        <v>27</v>
      </c>
      <c r="P74" s="2" t="e">
        <f>AVERAGE(K74:O74)</f>
        <v>#DIV/0!</v>
      </c>
      <c r="Q74" s="2" t="e">
        <f>STDEV(K74:O74)</f>
        <v>#DIV/0!</v>
      </c>
      <c r="R74" s="8" t="s">
        <v>27</v>
      </c>
      <c r="S74" s="8" t="s">
        <v>27</v>
      </c>
      <c r="T74" s="8" t="s">
        <v>27</v>
      </c>
      <c r="U74" s="8" t="s">
        <v>27</v>
      </c>
      <c r="V74" s="8" t="s">
        <v>27</v>
      </c>
      <c r="W74" s="2" t="e">
        <f>AVERAGE(R74:V74)</f>
        <v>#DIV/0!</v>
      </c>
      <c r="X74" s="2" t="e">
        <f>STDEV(R74:V74)</f>
        <v>#DIV/0!</v>
      </c>
      <c r="Y74" s="8" t="s">
        <v>27</v>
      </c>
      <c r="Z74" s="8" t="s">
        <v>27</v>
      </c>
      <c r="AA74" s="8" t="s">
        <v>27</v>
      </c>
      <c r="AB74" s="8" t="s">
        <v>27</v>
      </c>
      <c r="AC74" s="8" t="s">
        <v>27</v>
      </c>
      <c r="AD74" s="2" t="e">
        <f>AVERAGE(Y74:AC74)</f>
        <v>#DIV/0!</v>
      </c>
      <c r="AE74" s="2" t="e">
        <f>STDEV(Y74:AC74)</f>
        <v>#DIV/0!</v>
      </c>
      <c r="AF74" s="28">
        <v>10</v>
      </c>
      <c r="AG74" s="8">
        <v>17</v>
      </c>
      <c r="AH74" s="8">
        <v>11</v>
      </c>
      <c r="AI74" s="8">
        <v>13</v>
      </c>
      <c r="AJ74" s="8">
        <v>14</v>
      </c>
      <c r="AK74" s="2">
        <f>AVERAGE(AF74:AJ74)</f>
        <v>13</v>
      </c>
      <c r="AL74" s="2">
        <f>STDEV(AF74:AJ74)</f>
        <v>2.7386127875258306</v>
      </c>
      <c r="AM74" s="8">
        <v>2</v>
      </c>
      <c r="AN74" s="8">
        <v>3</v>
      </c>
      <c r="AO74" s="8">
        <v>3</v>
      </c>
      <c r="AP74" s="8">
        <v>4</v>
      </c>
      <c r="AQ74" s="8">
        <v>1</v>
      </c>
      <c r="AR74" s="2">
        <f>AVERAGE(AM74:AQ74)</f>
        <v>2.6</v>
      </c>
      <c r="AS74" s="2">
        <f>STDEV(AM74:AQ74)</f>
        <v>1.1401754250991383</v>
      </c>
      <c r="AT74" s="8">
        <v>0</v>
      </c>
      <c r="AU74" s="8">
        <v>1</v>
      </c>
      <c r="AV74" s="8">
        <v>0</v>
      </c>
      <c r="AW74" s="8">
        <v>0</v>
      </c>
      <c r="AX74" s="8">
        <v>0</v>
      </c>
      <c r="AY74" s="2">
        <f>AVERAGE(AT74:AX74)</f>
        <v>0.2</v>
      </c>
      <c r="AZ74" s="2">
        <f>STDEV(AT74:AX74)</f>
        <v>0.44721359549995793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2">
        <f>AVERAGE(BA74:BE74)</f>
        <v>0</v>
      </c>
      <c r="BG74" s="2">
        <f>STDEV(BA74:BE74)</f>
        <v>0</v>
      </c>
    </row>
    <row r="75" spans="1:59" x14ac:dyDescent="0.35">
      <c r="A75" s="8" t="s">
        <v>8</v>
      </c>
      <c r="B75" s="22">
        <v>2</v>
      </c>
      <c r="D75" s="8" t="s">
        <v>27</v>
      </c>
      <c r="E75" s="8" t="s">
        <v>27</v>
      </c>
      <c r="F75" s="8" t="s">
        <v>27</v>
      </c>
      <c r="G75" s="8" t="s">
        <v>27</v>
      </c>
      <c r="H75" s="8" t="s">
        <v>27</v>
      </c>
      <c r="I75" s="2" t="e">
        <f t="shared" ref="I75" si="96">AVERAGE(D75:H75)</f>
        <v>#DIV/0!</v>
      </c>
      <c r="J75" s="2" t="e">
        <f>STDEV(D75:H75)</f>
        <v>#DIV/0!</v>
      </c>
      <c r="K75" s="8" t="s">
        <v>27</v>
      </c>
      <c r="L75" s="8" t="s">
        <v>27</v>
      </c>
      <c r="M75" s="8" t="s">
        <v>27</v>
      </c>
      <c r="N75" s="8" t="s">
        <v>27</v>
      </c>
      <c r="O75" s="8" t="s">
        <v>27</v>
      </c>
      <c r="P75" s="2" t="e">
        <f t="shared" ref="P75" si="97">AVERAGE(K75:O75)</f>
        <v>#DIV/0!</v>
      </c>
      <c r="Q75" s="2" t="e">
        <f>STDEV(K75:O75)</f>
        <v>#DIV/0!</v>
      </c>
      <c r="R75" s="8" t="s">
        <v>27</v>
      </c>
      <c r="S75" s="8" t="s">
        <v>27</v>
      </c>
      <c r="T75" s="8" t="s">
        <v>27</v>
      </c>
      <c r="U75" s="8" t="s">
        <v>27</v>
      </c>
      <c r="V75" s="8" t="s">
        <v>27</v>
      </c>
      <c r="W75" s="2" t="e">
        <f t="shared" ref="W75" si="98">AVERAGE(R75:V75)</f>
        <v>#DIV/0!</v>
      </c>
      <c r="X75" s="2" t="e">
        <f>STDEV(R75:V75)</f>
        <v>#DIV/0!</v>
      </c>
      <c r="Y75" s="8">
        <v>18</v>
      </c>
      <c r="Z75" s="8">
        <v>17</v>
      </c>
      <c r="AA75" s="8">
        <v>16</v>
      </c>
      <c r="AB75" s="8">
        <v>20</v>
      </c>
      <c r="AC75" s="8">
        <v>16</v>
      </c>
      <c r="AD75" s="2">
        <f t="shared" ref="AD75" si="99">AVERAGE(Y75:AC75)</f>
        <v>17.399999999999999</v>
      </c>
      <c r="AE75" s="2">
        <f>STDEV(Y75:AC75)</f>
        <v>1.6733200530681511</v>
      </c>
      <c r="AF75" s="28">
        <v>1</v>
      </c>
      <c r="AG75" s="8">
        <v>2</v>
      </c>
      <c r="AH75" s="8">
        <v>4</v>
      </c>
      <c r="AI75" s="8">
        <v>2</v>
      </c>
      <c r="AJ75" s="8">
        <v>4</v>
      </c>
      <c r="AK75" s="2">
        <f t="shared" ref="AK75" si="100">AVERAGE(AF75:AJ75)</f>
        <v>2.6</v>
      </c>
      <c r="AL75" s="2">
        <f>STDEV(AF75:AJ75)</f>
        <v>1.3416407864998741</v>
      </c>
      <c r="AM75" s="8">
        <v>0</v>
      </c>
      <c r="AN75" s="8">
        <v>1</v>
      </c>
      <c r="AO75" s="8">
        <v>0</v>
      </c>
      <c r="AP75" s="8">
        <v>0</v>
      </c>
      <c r="AQ75" s="8">
        <v>0</v>
      </c>
      <c r="AR75" s="2">
        <f t="shared" ref="AR75" si="101">AVERAGE(AM75:AQ75)</f>
        <v>0.2</v>
      </c>
      <c r="AS75" s="2">
        <f>STDEV(AM75:AQ75)</f>
        <v>0.44721359549995793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2">
        <f t="shared" ref="AY75" si="102">AVERAGE(AT75:AX75)</f>
        <v>0</v>
      </c>
      <c r="AZ75" s="2">
        <f>STDEV(AT75:AX75)</f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2">
        <f t="shared" ref="BF75" si="103">AVERAGE(BA75:BE75)</f>
        <v>0</v>
      </c>
      <c r="BG75" s="2">
        <f>STDEV(BA75:BE75)</f>
        <v>0</v>
      </c>
    </row>
    <row r="76" spans="1:59" x14ac:dyDescent="0.35">
      <c r="B76" s="22">
        <v>3</v>
      </c>
      <c r="D76" s="9" t="s">
        <v>27</v>
      </c>
      <c r="E76" s="9" t="s">
        <v>27</v>
      </c>
      <c r="F76" s="9" t="s">
        <v>27</v>
      </c>
      <c r="G76" s="9" t="s">
        <v>27</v>
      </c>
      <c r="H76" s="9" t="s">
        <v>27</v>
      </c>
      <c r="I76" s="4" t="e">
        <f>AVERAGE(D76:H76)</f>
        <v>#DIV/0!</v>
      </c>
      <c r="J76" s="4" t="e">
        <f>STDEV(D76:H76)</f>
        <v>#DIV/0!</v>
      </c>
      <c r="K76" s="9" t="s">
        <v>27</v>
      </c>
      <c r="L76" s="9" t="s">
        <v>27</v>
      </c>
      <c r="M76" s="9" t="s">
        <v>27</v>
      </c>
      <c r="N76" s="9" t="s">
        <v>27</v>
      </c>
      <c r="O76" s="9" t="s">
        <v>27</v>
      </c>
      <c r="P76" s="4" t="e">
        <f>AVERAGE(K76:O76)</f>
        <v>#DIV/0!</v>
      </c>
      <c r="Q76" s="4" t="e">
        <f>STDEV(K76:O76)</f>
        <v>#DIV/0!</v>
      </c>
      <c r="R76" s="9" t="s">
        <v>27</v>
      </c>
      <c r="S76" s="9" t="s">
        <v>27</v>
      </c>
      <c r="T76" s="9" t="s">
        <v>27</v>
      </c>
      <c r="U76" s="9" t="s">
        <v>27</v>
      </c>
      <c r="V76" s="9" t="s">
        <v>27</v>
      </c>
      <c r="W76" s="4" t="e">
        <f>AVERAGE(R76:V76)</f>
        <v>#DIV/0!</v>
      </c>
      <c r="X76" s="4" t="e">
        <f>STDEV(R76:V76)</f>
        <v>#DIV/0!</v>
      </c>
      <c r="Y76" s="9" t="s">
        <v>27</v>
      </c>
      <c r="Z76" s="9" t="s">
        <v>27</v>
      </c>
      <c r="AA76" s="9" t="s">
        <v>27</v>
      </c>
      <c r="AB76" s="9" t="s">
        <v>27</v>
      </c>
      <c r="AC76" s="9" t="s">
        <v>27</v>
      </c>
      <c r="AD76" s="4" t="e">
        <f>AVERAGE(Y76:AC76)</f>
        <v>#DIV/0!</v>
      </c>
      <c r="AE76" s="4" t="e">
        <f>STDEV(Y76:AC76)</f>
        <v>#DIV/0!</v>
      </c>
      <c r="AF76" s="28">
        <v>28</v>
      </c>
      <c r="AG76" s="9">
        <v>33</v>
      </c>
      <c r="AH76" s="9">
        <v>28</v>
      </c>
      <c r="AI76" s="9">
        <v>31</v>
      </c>
      <c r="AJ76" s="9">
        <v>27</v>
      </c>
      <c r="AK76" s="4">
        <f>AVERAGE(AF76:AJ76)</f>
        <v>29.4</v>
      </c>
      <c r="AL76" s="4">
        <f>STDEV(AF76:AJ76)</f>
        <v>2.5099800796022267</v>
      </c>
      <c r="AM76" s="9">
        <v>7</v>
      </c>
      <c r="AN76" s="9">
        <v>4</v>
      </c>
      <c r="AO76" s="9">
        <v>5</v>
      </c>
      <c r="AP76" s="9">
        <v>5</v>
      </c>
      <c r="AQ76" s="9">
        <v>4</v>
      </c>
      <c r="AR76" s="4">
        <f>AVERAGE(AM76:AQ76)</f>
        <v>5</v>
      </c>
      <c r="AS76" s="4">
        <f>STDEV(AM76:AQ76)</f>
        <v>1.2247448713915889</v>
      </c>
      <c r="AT76" s="9">
        <v>0</v>
      </c>
      <c r="AU76" s="9">
        <v>0</v>
      </c>
      <c r="AV76" s="9">
        <v>1</v>
      </c>
      <c r="AW76" s="9">
        <v>0</v>
      </c>
      <c r="AX76" s="9">
        <v>0</v>
      </c>
      <c r="AY76" s="4">
        <f>AVERAGE(AT76:AX76)</f>
        <v>0.2</v>
      </c>
      <c r="AZ76" s="4">
        <f>STDEV(AT76:AX76)</f>
        <v>0.44721359549995793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4">
        <f>AVERAGE(BA76:BE76)</f>
        <v>0</v>
      </c>
      <c r="BG76" s="4">
        <f>STDEV(BA76:BE76)</f>
        <v>0</v>
      </c>
    </row>
    <row r="77" spans="1:59" x14ac:dyDescent="0.35">
      <c r="A77" s="5" t="s">
        <v>16</v>
      </c>
      <c r="B77" s="22"/>
      <c r="D77" s="9"/>
      <c r="E77" s="9"/>
      <c r="F77" s="9"/>
      <c r="G77" s="9"/>
      <c r="H77" s="9"/>
      <c r="I77" s="10" t="e">
        <f>AVERAGE(I74:I76)</f>
        <v>#DIV/0!</v>
      </c>
      <c r="J77" s="10"/>
      <c r="K77" s="9"/>
      <c r="L77" s="9"/>
      <c r="M77" s="9"/>
      <c r="N77" s="9"/>
      <c r="O77" s="9"/>
      <c r="P77" s="10" t="e">
        <f>AVERAGE(P74:P76)</f>
        <v>#DIV/0!</v>
      </c>
      <c r="Q77" s="10"/>
      <c r="R77" s="9"/>
      <c r="S77" s="9"/>
      <c r="T77" s="9"/>
      <c r="U77" s="9"/>
      <c r="V77" s="9"/>
      <c r="W77" s="10" t="e">
        <f>AVERAGE(W74:W76)</f>
        <v>#DIV/0!</v>
      </c>
      <c r="X77" s="10"/>
      <c r="Y77" s="9"/>
      <c r="Z77" s="9"/>
      <c r="AA77" s="9"/>
      <c r="AB77" s="9"/>
      <c r="AC77" s="9"/>
      <c r="AD77" s="10" t="e">
        <f>AVERAGE(AD74:AD76)</f>
        <v>#DIV/0!</v>
      </c>
      <c r="AE77" s="10"/>
      <c r="AG77" s="9"/>
      <c r="AH77" s="9"/>
      <c r="AI77" s="9"/>
      <c r="AJ77" s="9"/>
      <c r="AK77" s="10">
        <f>AVERAGE(AK74:AK76)</f>
        <v>15</v>
      </c>
      <c r="AL77" s="10"/>
      <c r="AM77" s="9"/>
      <c r="AN77" s="9"/>
      <c r="AO77" s="9"/>
      <c r="AP77" s="9"/>
      <c r="AQ77" s="9"/>
      <c r="AR77" s="10">
        <f>AVERAGE(AR74:AR76)</f>
        <v>2.6</v>
      </c>
      <c r="AS77" s="10"/>
      <c r="AT77" s="9"/>
      <c r="AU77" s="9"/>
      <c r="AV77" s="9"/>
      <c r="AW77" s="9"/>
      <c r="AX77" s="9"/>
      <c r="AY77" s="10">
        <f>AVERAGE(AY74:AY76)</f>
        <v>0.13333333333333333</v>
      </c>
      <c r="AZ77" s="10"/>
      <c r="BA77" s="9"/>
      <c r="BB77" s="9"/>
      <c r="BC77" s="9"/>
      <c r="BD77" s="9"/>
      <c r="BE77" s="9"/>
      <c r="BF77" s="10">
        <f>AVERAGE(BF74:BF76)</f>
        <v>0</v>
      </c>
      <c r="BG77" s="10"/>
    </row>
    <row r="78" spans="1:59" x14ac:dyDescent="0.35">
      <c r="A78" s="5" t="s">
        <v>17</v>
      </c>
      <c r="B78" s="22"/>
      <c r="D78" s="9"/>
      <c r="E78" s="9"/>
      <c r="F78" s="9"/>
      <c r="G78" s="9"/>
      <c r="H78" s="9"/>
      <c r="I78" s="10" t="e">
        <f>SUM(J74:J76)</f>
        <v>#DIV/0!</v>
      </c>
      <c r="J78" s="10"/>
      <c r="K78" s="9"/>
      <c r="L78" s="9"/>
      <c r="M78" s="9"/>
      <c r="N78" s="9"/>
      <c r="O78" s="9"/>
      <c r="P78" s="10" t="e">
        <f>SUM(Q74:Q76)</f>
        <v>#DIV/0!</v>
      </c>
      <c r="Q78" s="10"/>
      <c r="R78" s="9"/>
      <c r="S78" s="9"/>
      <c r="T78" s="9"/>
      <c r="U78" s="9"/>
      <c r="V78" s="9"/>
      <c r="W78" s="10" t="e">
        <f>SUM(X74:X76)</f>
        <v>#DIV/0!</v>
      </c>
      <c r="X78" s="10"/>
      <c r="Y78" s="9"/>
      <c r="Z78" s="9"/>
      <c r="AA78" s="9"/>
      <c r="AB78" s="9"/>
      <c r="AC78" s="9"/>
      <c r="AD78" s="10" t="e">
        <f>SUM(AE74:AE76)</f>
        <v>#DIV/0!</v>
      </c>
      <c r="AE78" s="10"/>
      <c r="AG78" s="9"/>
      <c r="AH78" s="9"/>
      <c r="AI78" s="9"/>
      <c r="AJ78" s="9"/>
      <c r="AK78" s="10">
        <f>SUM(AL74:AL76)</f>
        <v>6.5902336536279309</v>
      </c>
      <c r="AL78" s="10"/>
      <c r="AM78" s="9"/>
      <c r="AN78" s="9"/>
      <c r="AO78" s="9"/>
      <c r="AP78" s="9"/>
      <c r="AQ78" s="9"/>
      <c r="AR78" s="10">
        <f>SUM(AS74:AS76)</f>
        <v>2.8121338919906851</v>
      </c>
      <c r="AS78" s="10"/>
      <c r="AT78" s="9"/>
      <c r="AU78" s="9"/>
      <c r="AV78" s="9"/>
      <c r="AW78" s="9"/>
      <c r="AX78" s="9"/>
      <c r="AY78" s="10">
        <f>SUM(AZ74:AZ76)</f>
        <v>0.89442719099991586</v>
      </c>
      <c r="AZ78" s="10"/>
      <c r="BA78" s="9"/>
      <c r="BB78" s="9"/>
      <c r="BC78" s="9"/>
      <c r="BD78" s="9"/>
      <c r="BE78" s="9"/>
      <c r="BF78" s="10">
        <f>SUM(BG74:BG76)</f>
        <v>0</v>
      </c>
      <c r="BG78" s="10"/>
    </row>
    <row r="79" spans="1:59" x14ac:dyDescent="0.35">
      <c r="A79" s="8" t="s">
        <v>60</v>
      </c>
      <c r="B79" s="22">
        <v>1</v>
      </c>
      <c r="D79" s="9" t="s">
        <v>27</v>
      </c>
      <c r="E79" s="9" t="s">
        <v>27</v>
      </c>
      <c r="F79" s="9" t="s">
        <v>27</v>
      </c>
      <c r="G79" s="9" t="s">
        <v>27</v>
      </c>
      <c r="H79" s="9" t="s">
        <v>27</v>
      </c>
      <c r="I79" s="4" t="e">
        <f>AVERAGE(D79:H79)</f>
        <v>#DIV/0!</v>
      </c>
      <c r="J79" s="4" t="e">
        <f>STDEV(D79:H79)</f>
        <v>#DIV/0!</v>
      </c>
      <c r="K79" s="9" t="s">
        <v>27</v>
      </c>
      <c r="L79" s="9" t="s">
        <v>27</v>
      </c>
      <c r="M79" s="9" t="s">
        <v>27</v>
      </c>
      <c r="N79" s="9" t="s">
        <v>27</v>
      </c>
      <c r="O79" s="9" t="s">
        <v>27</v>
      </c>
      <c r="P79" s="4" t="e">
        <f>AVERAGE(K79:O79)</f>
        <v>#DIV/0!</v>
      </c>
      <c r="Q79" s="4" t="e">
        <f>STDEV(K79:O79)</f>
        <v>#DIV/0!</v>
      </c>
      <c r="R79" s="9" t="s">
        <v>27</v>
      </c>
      <c r="S79" s="9" t="s">
        <v>27</v>
      </c>
      <c r="T79" s="9" t="s">
        <v>27</v>
      </c>
      <c r="U79" s="9" t="s">
        <v>27</v>
      </c>
      <c r="V79" s="9" t="s">
        <v>27</v>
      </c>
      <c r="W79" s="4" t="e">
        <f>AVERAGE(R79:V79)</f>
        <v>#DIV/0!</v>
      </c>
      <c r="X79" s="4" t="e">
        <f>STDEV(R79:V79)</f>
        <v>#DIV/0!</v>
      </c>
      <c r="Y79" s="9" t="s">
        <v>27</v>
      </c>
      <c r="Z79" s="9" t="s">
        <v>27</v>
      </c>
      <c r="AA79" s="9" t="s">
        <v>27</v>
      </c>
      <c r="AB79" s="9" t="s">
        <v>27</v>
      </c>
      <c r="AC79" s="9" t="s">
        <v>27</v>
      </c>
      <c r="AD79" s="4" t="e">
        <f>AVERAGE(Y79:AC79)</f>
        <v>#DIV/0!</v>
      </c>
      <c r="AE79" s="4" t="e">
        <f>STDEV(Y79:AC79)</f>
        <v>#DIV/0!</v>
      </c>
      <c r="AF79" s="28">
        <v>18</v>
      </c>
      <c r="AG79" s="9">
        <v>11</v>
      </c>
      <c r="AH79" s="9">
        <v>21</v>
      </c>
      <c r="AI79" s="9">
        <v>15</v>
      </c>
      <c r="AJ79" s="9">
        <v>13</v>
      </c>
      <c r="AK79" s="4">
        <f>AVERAGE(AF79:AJ79)</f>
        <v>15.6</v>
      </c>
      <c r="AL79" s="4">
        <f>STDEV(AF79:AJ79)</f>
        <v>3.9749213828703596</v>
      </c>
      <c r="AM79" s="8">
        <v>2</v>
      </c>
      <c r="AN79" s="8">
        <v>2</v>
      </c>
      <c r="AO79" s="8">
        <v>4</v>
      </c>
      <c r="AP79" s="8">
        <v>3</v>
      </c>
      <c r="AQ79" s="8">
        <v>2</v>
      </c>
      <c r="AR79" s="4">
        <f>AVERAGE(AM79:AQ79)</f>
        <v>2.6</v>
      </c>
      <c r="AS79" s="4">
        <f>STDEV(AM79:AQ79)</f>
        <v>0.8944271909999163</v>
      </c>
      <c r="AT79" s="8">
        <v>0</v>
      </c>
      <c r="AU79" s="8">
        <v>2</v>
      </c>
      <c r="AV79" s="8">
        <v>0</v>
      </c>
      <c r="AW79" s="8">
        <v>1</v>
      </c>
      <c r="AX79" s="8">
        <v>0</v>
      </c>
      <c r="AY79" s="4">
        <f>AVERAGE(AT79:AX79)</f>
        <v>0.6</v>
      </c>
      <c r="AZ79" s="4">
        <f>STDEV(AT79:AX79)</f>
        <v>0.89442719099991586</v>
      </c>
      <c r="BA79" s="8">
        <v>0</v>
      </c>
      <c r="BB79" s="8">
        <v>0</v>
      </c>
      <c r="BC79" s="8">
        <v>0</v>
      </c>
      <c r="BD79" s="8">
        <v>0</v>
      </c>
      <c r="BE79" s="8">
        <v>1</v>
      </c>
      <c r="BF79" s="4">
        <f>AVERAGE(BA79:BE79)</f>
        <v>0.2</v>
      </c>
      <c r="BG79" s="4">
        <f>STDEV(BA79:BE79)</f>
        <v>0.44721359549995793</v>
      </c>
    </row>
    <row r="80" spans="1:59" x14ac:dyDescent="0.35">
      <c r="B80" s="22">
        <v>2</v>
      </c>
      <c r="D80" s="9" t="s">
        <v>27</v>
      </c>
      <c r="E80" s="9" t="s">
        <v>27</v>
      </c>
      <c r="F80" s="9" t="s">
        <v>27</v>
      </c>
      <c r="G80" s="9" t="s">
        <v>27</v>
      </c>
      <c r="H80" s="9" t="s">
        <v>27</v>
      </c>
      <c r="I80" s="4" t="e">
        <f t="shared" ref="I80" si="104">AVERAGE(D80:H80)</f>
        <v>#DIV/0!</v>
      </c>
      <c r="J80" s="4" t="e">
        <f>STDEV(D80:H80)</f>
        <v>#DIV/0!</v>
      </c>
      <c r="K80" s="9" t="s">
        <v>27</v>
      </c>
      <c r="L80" s="9" t="s">
        <v>27</v>
      </c>
      <c r="M80" s="9" t="s">
        <v>27</v>
      </c>
      <c r="N80" s="9" t="s">
        <v>27</v>
      </c>
      <c r="O80" s="9" t="s">
        <v>27</v>
      </c>
      <c r="P80" s="4" t="e">
        <f t="shared" ref="P80" si="105">AVERAGE(K80:O80)</f>
        <v>#DIV/0!</v>
      </c>
      <c r="Q80" s="4" t="e">
        <f>STDEV(K80:O80)</f>
        <v>#DIV/0!</v>
      </c>
      <c r="R80" s="9" t="s">
        <v>27</v>
      </c>
      <c r="S80" s="9" t="s">
        <v>27</v>
      </c>
      <c r="T80" s="9" t="s">
        <v>27</v>
      </c>
      <c r="U80" s="9" t="s">
        <v>27</v>
      </c>
      <c r="V80" s="9" t="s">
        <v>27</v>
      </c>
      <c r="W80" s="4" t="e">
        <f t="shared" ref="W80" si="106">AVERAGE(R80:V80)</f>
        <v>#DIV/0!</v>
      </c>
      <c r="X80" s="4" t="e">
        <f>STDEV(R80:V80)</f>
        <v>#DIV/0!</v>
      </c>
      <c r="Y80" s="9">
        <v>54</v>
      </c>
      <c r="Z80" s="9">
        <v>48</v>
      </c>
      <c r="AA80" s="9">
        <v>51</v>
      </c>
      <c r="AB80" s="9">
        <v>53</v>
      </c>
      <c r="AC80" s="9">
        <v>54</v>
      </c>
      <c r="AD80" s="4">
        <f t="shared" ref="AD80" si="107">AVERAGE(Y80:AC80)</f>
        <v>52</v>
      </c>
      <c r="AE80" s="4">
        <f>STDEV(Y80:AC80)</f>
        <v>2.5495097567963922</v>
      </c>
      <c r="AF80" s="28">
        <v>1</v>
      </c>
      <c r="AG80" s="9" t="s">
        <v>27</v>
      </c>
      <c r="AH80" s="9">
        <v>2</v>
      </c>
      <c r="AI80" s="9">
        <v>4</v>
      </c>
      <c r="AJ80" s="9">
        <v>1</v>
      </c>
      <c r="AK80" s="4">
        <f t="shared" ref="AK80" si="108">AVERAGE(AF80:AJ80)</f>
        <v>2</v>
      </c>
      <c r="AL80" s="4">
        <f>STDEV(AF80:AJ80)</f>
        <v>1.4142135623730951</v>
      </c>
      <c r="AM80" s="8">
        <v>2</v>
      </c>
      <c r="AN80" s="8">
        <v>0</v>
      </c>
      <c r="AO80" s="8">
        <v>0</v>
      </c>
      <c r="AP80" s="8">
        <v>0</v>
      </c>
      <c r="AQ80" s="8">
        <v>0</v>
      </c>
      <c r="AR80" s="4">
        <f t="shared" ref="AR80" si="109">AVERAGE(AM80:AQ80)</f>
        <v>0.4</v>
      </c>
      <c r="AS80" s="4">
        <f>STDEV(AM80:AQ80)</f>
        <v>0.89442719099991586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4">
        <f t="shared" ref="AY80" si="110">AVERAGE(AT80:AX80)</f>
        <v>0</v>
      </c>
      <c r="AZ80" s="4">
        <f>STDEV(AT80:AX80)</f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4">
        <f t="shared" ref="BF80" si="111">AVERAGE(BA80:BE80)</f>
        <v>0</v>
      </c>
      <c r="BG80" s="4">
        <f>STDEV(BA80:BE80)</f>
        <v>0</v>
      </c>
    </row>
    <row r="81" spans="1:59" x14ac:dyDescent="0.35">
      <c r="B81" s="22">
        <v>3</v>
      </c>
      <c r="D81" s="9" t="s">
        <v>27</v>
      </c>
      <c r="E81" s="9" t="s">
        <v>27</v>
      </c>
      <c r="F81" s="9" t="s">
        <v>27</v>
      </c>
      <c r="G81" s="9" t="s">
        <v>27</v>
      </c>
      <c r="H81" s="9" t="s">
        <v>27</v>
      </c>
      <c r="I81" s="4" t="e">
        <f>AVERAGE(D81:H81)</f>
        <v>#DIV/0!</v>
      </c>
      <c r="J81" s="4" t="e">
        <f>STDEV(D81:H81)</f>
        <v>#DIV/0!</v>
      </c>
      <c r="K81" s="9" t="s">
        <v>27</v>
      </c>
      <c r="L81" s="9" t="s">
        <v>27</v>
      </c>
      <c r="M81" s="9" t="s">
        <v>27</v>
      </c>
      <c r="N81" s="9" t="s">
        <v>27</v>
      </c>
      <c r="O81" s="9" t="s">
        <v>27</v>
      </c>
      <c r="P81" s="4" t="e">
        <f>AVERAGE(K81:O81)</f>
        <v>#DIV/0!</v>
      </c>
      <c r="Q81" s="4" t="e">
        <f>STDEV(K81:O81)</f>
        <v>#DIV/0!</v>
      </c>
      <c r="R81" s="9" t="s">
        <v>27</v>
      </c>
      <c r="S81" s="9" t="s">
        <v>27</v>
      </c>
      <c r="T81" s="9" t="s">
        <v>27</v>
      </c>
      <c r="U81" s="9" t="s">
        <v>27</v>
      </c>
      <c r="V81" s="9" t="s">
        <v>27</v>
      </c>
      <c r="W81" s="4" t="e">
        <f>AVERAGE(R81:V81)</f>
        <v>#DIV/0!</v>
      </c>
      <c r="X81" s="4" t="e">
        <f>STDEV(R81:V81)</f>
        <v>#DIV/0!</v>
      </c>
      <c r="Y81" s="9">
        <v>23</v>
      </c>
      <c r="Z81" s="9">
        <v>25</v>
      </c>
      <c r="AA81" s="9">
        <v>31</v>
      </c>
      <c r="AB81" s="9">
        <v>25</v>
      </c>
      <c r="AC81" s="9">
        <v>26</v>
      </c>
      <c r="AD81" s="4">
        <f>AVERAGE(Y81:AC81)</f>
        <v>26</v>
      </c>
      <c r="AE81" s="4">
        <f>STDEV(Y81:AC81)</f>
        <v>3</v>
      </c>
      <c r="AF81" s="28">
        <v>3</v>
      </c>
      <c r="AG81" s="9">
        <v>1</v>
      </c>
      <c r="AH81" s="9">
        <v>1</v>
      </c>
      <c r="AI81" s="9">
        <v>3</v>
      </c>
      <c r="AJ81" s="9">
        <v>3</v>
      </c>
      <c r="AK81" s="4">
        <f>AVERAGE(AF81:AJ81)</f>
        <v>2.2000000000000002</v>
      </c>
      <c r="AL81" s="4">
        <f>STDEV(AF81:AJ81)</f>
        <v>1.0954451150103324</v>
      </c>
      <c r="AM81" s="9">
        <v>0</v>
      </c>
      <c r="AN81" s="9">
        <v>0</v>
      </c>
      <c r="AO81" s="9">
        <v>0</v>
      </c>
      <c r="AP81" s="9">
        <v>1</v>
      </c>
      <c r="AQ81" s="9">
        <v>0</v>
      </c>
      <c r="AR81" s="4">
        <f>AVERAGE(AM81:AQ81)</f>
        <v>0.2</v>
      </c>
      <c r="AS81" s="4">
        <f>STDEV(AM81:AQ81)</f>
        <v>0.44721359549995793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4">
        <f>AVERAGE(AT81:AX81)</f>
        <v>0</v>
      </c>
      <c r="AZ81" s="4">
        <f>STDEV(AT81:AX81)</f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4">
        <f>AVERAGE(BA81:BE81)</f>
        <v>0</v>
      </c>
      <c r="BG81" s="4">
        <f>STDEV(BA81:BE81)</f>
        <v>0</v>
      </c>
    </row>
    <row r="82" spans="1:59" x14ac:dyDescent="0.35">
      <c r="A82" s="5" t="s">
        <v>16</v>
      </c>
      <c r="B82" s="22"/>
      <c r="D82" s="9"/>
      <c r="E82" s="9"/>
      <c r="F82" s="9"/>
      <c r="G82" s="9"/>
      <c r="H82" s="9"/>
      <c r="I82" s="10" t="e">
        <f>AVERAGE(I79:I81)</f>
        <v>#DIV/0!</v>
      </c>
      <c r="J82" s="10"/>
      <c r="K82" s="9"/>
      <c r="L82" s="9"/>
      <c r="M82" s="9"/>
      <c r="N82" s="9"/>
      <c r="O82" s="9"/>
      <c r="P82" s="10" t="e">
        <f>AVERAGE(P79:P81)</f>
        <v>#DIV/0!</v>
      </c>
      <c r="Q82" s="10"/>
      <c r="R82" s="9"/>
      <c r="S82" s="9"/>
      <c r="T82" s="9"/>
      <c r="U82" s="9"/>
      <c r="V82" s="9"/>
      <c r="W82" s="10" t="e">
        <f>AVERAGE(W79:W81)</f>
        <v>#DIV/0!</v>
      </c>
      <c r="X82" s="10"/>
      <c r="Y82" s="9"/>
      <c r="Z82" s="9"/>
      <c r="AA82" s="9"/>
      <c r="AB82" s="9"/>
      <c r="AC82" s="9"/>
      <c r="AD82" s="10" t="e">
        <f>AVERAGE(AD79:AD81)</f>
        <v>#DIV/0!</v>
      </c>
      <c r="AE82" s="10"/>
      <c r="AG82" s="9"/>
      <c r="AH82" s="9"/>
      <c r="AI82" s="9"/>
      <c r="AJ82" s="9"/>
      <c r="AK82" s="10">
        <f>AVERAGE(AK79:AK81)</f>
        <v>6.6000000000000005</v>
      </c>
      <c r="AL82" s="10"/>
      <c r="AM82" s="9"/>
      <c r="AN82" s="9"/>
      <c r="AO82" s="9"/>
      <c r="AP82" s="9"/>
      <c r="AQ82" s="9"/>
      <c r="AR82" s="10">
        <f>AVERAGE(AR79:AR81)</f>
        <v>1.0666666666666667</v>
      </c>
      <c r="AS82" s="10"/>
      <c r="AT82" s="9"/>
      <c r="AU82" s="9"/>
      <c r="AV82" s="9"/>
      <c r="AW82" s="9"/>
      <c r="AX82" s="9"/>
      <c r="AY82" s="10">
        <f>AVERAGE(AY79:AY81)</f>
        <v>0.19999999999999998</v>
      </c>
      <c r="AZ82" s="10"/>
      <c r="BA82" s="9"/>
      <c r="BB82" s="9"/>
      <c r="BC82" s="9"/>
      <c r="BD82" s="9"/>
      <c r="BE82" s="9"/>
      <c r="BF82" s="10">
        <f>AVERAGE(BF79:BF81)</f>
        <v>6.6666666666666666E-2</v>
      </c>
      <c r="BG82" s="10"/>
    </row>
    <row r="83" spans="1:59" x14ac:dyDescent="0.35">
      <c r="A83" s="5" t="s">
        <v>17</v>
      </c>
      <c r="B83" s="22"/>
      <c r="D83" s="9"/>
      <c r="E83" s="9"/>
      <c r="F83" s="9"/>
      <c r="G83" s="9"/>
      <c r="H83" s="9"/>
      <c r="I83" s="10" t="e">
        <f>SUM(J79:J81)</f>
        <v>#DIV/0!</v>
      </c>
      <c r="J83" s="10"/>
      <c r="K83" s="9"/>
      <c r="L83" s="9"/>
      <c r="M83" s="9"/>
      <c r="N83" s="9"/>
      <c r="O83" s="9"/>
      <c r="P83" s="10" t="e">
        <f>SUM(Q79:Q81)</f>
        <v>#DIV/0!</v>
      </c>
      <c r="Q83" s="10"/>
      <c r="R83" s="9"/>
      <c r="S83" s="9"/>
      <c r="T83" s="9"/>
      <c r="U83" s="9"/>
      <c r="V83" s="9"/>
      <c r="W83" s="10" t="e">
        <f>SUM(X79:X81)</f>
        <v>#DIV/0!</v>
      </c>
      <c r="X83" s="10"/>
      <c r="Y83" s="9"/>
      <c r="Z83" s="9"/>
      <c r="AA83" s="9"/>
      <c r="AB83" s="9"/>
      <c r="AC83" s="9"/>
      <c r="AD83" s="10" t="e">
        <f>SUM(AE79:AE81)</f>
        <v>#DIV/0!</v>
      </c>
      <c r="AE83" s="10"/>
      <c r="AG83" s="9"/>
      <c r="AH83" s="9"/>
      <c r="AI83" s="9"/>
      <c r="AJ83" s="9"/>
      <c r="AK83" s="10">
        <f>SUM(AL79:AL81)</f>
        <v>6.4845800602537871</v>
      </c>
      <c r="AL83" s="10"/>
      <c r="AM83" s="9"/>
      <c r="AN83" s="9"/>
      <c r="AO83" s="9"/>
      <c r="AP83" s="9"/>
      <c r="AQ83" s="9"/>
      <c r="AR83" s="10">
        <f>SUM(AS79:AS81)</f>
        <v>2.2360679774997902</v>
      </c>
      <c r="AS83" s="10"/>
      <c r="AT83" s="9"/>
      <c r="AU83" s="9"/>
      <c r="AV83" s="9"/>
      <c r="AW83" s="9"/>
      <c r="AX83" s="9"/>
      <c r="AY83" s="10">
        <f>SUM(AZ79:AZ81)</f>
        <v>0.89442719099991586</v>
      </c>
      <c r="AZ83" s="10"/>
      <c r="BA83" s="9"/>
      <c r="BB83" s="9"/>
      <c r="BC83" s="9"/>
      <c r="BD83" s="9"/>
      <c r="BE83" s="9"/>
      <c r="BF83" s="10">
        <f>SUM(BG79:BG81)</f>
        <v>0.44721359549995793</v>
      </c>
      <c r="BG83" s="10"/>
    </row>
    <row r="86" spans="1:59" x14ac:dyDescent="0.35">
      <c r="A86" s="8" t="s">
        <v>46</v>
      </c>
      <c r="B86" s="1">
        <v>43146</v>
      </c>
    </row>
    <row r="87" spans="1:59" x14ac:dyDescent="0.35">
      <c r="A87" s="8" t="s">
        <v>12</v>
      </c>
      <c r="B87" s="8" t="s">
        <v>11</v>
      </c>
      <c r="D87" s="8" t="s">
        <v>39</v>
      </c>
      <c r="I87" s="2" t="s">
        <v>15</v>
      </c>
      <c r="J87" s="2" t="s">
        <v>26</v>
      </c>
      <c r="K87" s="8" t="s">
        <v>30</v>
      </c>
      <c r="P87" s="2" t="s">
        <v>15</v>
      </c>
      <c r="Q87" s="2" t="s">
        <v>26</v>
      </c>
      <c r="R87" s="8" t="s">
        <v>29</v>
      </c>
      <c r="W87" s="2" t="s">
        <v>15</v>
      </c>
      <c r="X87" s="2" t="s">
        <v>26</v>
      </c>
      <c r="Y87" s="8" t="s">
        <v>31</v>
      </c>
      <c r="AD87" s="2" t="s">
        <v>15</v>
      </c>
      <c r="AE87" s="2" t="s">
        <v>26</v>
      </c>
      <c r="AF87" s="28" t="s">
        <v>32</v>
      </c>
      <c r="AK87" s="2" t="s">
        <v>15</v>
      </c>
      <c r="AL87" s="2" t="s">
        <v>26</v>
      </c>
      <c r="AM87" s="20" t="s">
        <v>33</v>
      </c>
      <c r="AR87" s="2" t="s">
        <v>15</v>
      </c>
      <c r="AS87" s="2" t="s">
        <v>26</v>
      </c>
      <c r="AT87" s="20" t="s">
        <v>34</v>
      </c>
      <c r="AY87" s="2" t="s">
        <v>15</v>
      </c>
      <c r="AZ87" s="2" t="s">
        <v>26</v>
      </c>
      <c r="BA87" s="20" t="s">
        <v>35</v>
      </c>
      <c r="BF87" s="2" t="s">
        <v>15</v>
      </c>
      <c r="BG87" s="2" t="s">
        <v>26</v>
      </c>
    </row>
    <row r="88" spans="1:59" x14ac:dyDescent="0.35">
      <c r="A88" s="8" t="s">
        <v>13</v>
      </c>
      <c r="B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2">
        <f>AVERAGE(D88:H88)</f>
        <v>0</v>
      </c>
      <c r="J88" s="2">
        <f>STDEV(D88:H88)</f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2">
        <f>AVERAGE(K88:O88)</f>
        <v>0</v>
      </c>
      <c r="Q88" s="2">
        <f>STDEV(K88:O88)</f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2">
        <f>AVERAGE(R88:V88)</f>
        <v>0</v>
      </c>
      <c r="X88" s="2">
        <f>STDEV(R88:V88)</f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2">
        <f>AVERAGE(Y88:AC88)</f>
        <v>0</v>
      </c>
      <c r="AE88" s="2">
        <f>STDEV(Y88:AC88)</f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2">
        <f>AVERAGE(AF88:AJ88)</f>
        <v>0</v>
      </c>
      <c r="AL88" s="2">
        <f>STDEV(AF88:AJ88)</f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2">
        <f>AVERAGE(AM88:AQ88)</f>
        <v>0</v>
      </c>
      <c r="AS88" s="2">
        <f>STDEV(AM88:AQ88)</f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2">
        <f>AVERAGE(AT88:AX88)</f>
        <v>0</v>
      </c>
      <c r="AZ88" s="2">
        <f>STDEV(AT88:AX88)</f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2">
        <f>AVERAGE(BA88:BE88)</f>
        <v>0</v>
      </c>
      <c r="BG88" s="2">
        <f>STDEV(BA88:BE88)</f>
        <v>0</v>
      </c>
    </row>
    <row r="89" spans="1:59" x14ac:dyDescent="0.35">
      <c r="B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2">
        <f t="shared" ref="I89" si="112">AVERAGE(D89:H89)</f>
        <v>0</v>
      </c>
      <c r="J89" s="2">
        <f>STDEV(D89:H89)</f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2">
        <f t="shared" ref="P89" si="113">AVERAGE(K89:O89)</f>
        <v>0</v>
      </c>
      <c r="Q89" s="2">
        <f>STDEV(K89:O89)</f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2">
        <f t="shared" ref="W89" si="114">AVERAGE(R89:V89)</f>
        <v>0</v>
      </c>
      <c r="X89" s="2">
        <f>STDEV(R89:V89)</f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2">
        <f t="shared" ref="AD89" si="115">AVERAGE(Y89:AC89)</f>
        <v>0</v>
      </c>
      <c r="AE89" s="2">
        <f>STDEV(Y89:AC89)</f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2">
        <f t="shared" ref="AK89" si="116">AVERAGE(AF89:AJ89)</f>
        <v>0</v>
      </c>
      <c r="AL89" s="2">
        <f>STDEV(AF89:AJ89)</f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2">
        <f t="shared" ref="AR89" si="117">AVERAGE(AM89:AQ89)</f>
        <v>0</v>
      </c>
      <c r="AS89" s="2">
        <f>STDEV(AM89:AQ89)</f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2">
        <f>AVERAGE(AT89:AX89)</f>
        <v>0</v>
      </c>
      <c r="AZ89" s="2">
        <f>STDEV(AT89:AX89)</f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2">
        <f t="shared" ref="BF89" si="118">AVERAGE(BA89:BE89)</f>
        <v>0</v>
      </c>
      <c r="BG89" s="2">
        <f>STDEV(BA89:BE89)</f>
        <v>0</v>
      </c>
    </row>
    <row r="90" spans="1:59" x14ac:dyDescent="0.35">
      <c r="B90" s="8">
        <v>3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4">
        <f>AVERAGE(D90:H90)</f>
        <v>0</v>
      </c>
      <c r="J90" s="4">
        <f>STDEV(D90:H90)</f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4">
        <f>AVERAGE(K90:O90)</f>
        <v>0</v>
      </c>
      <c r="Q90" s="4">
        <f>STDEV(K90:O90)</f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4">
        <f>AVERAGE(R90:V90)</f>
        <v>0</v>
      </c>
      <c r="X90" s="4">
        <f>STDEV(R90:V90)</f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4">
        <f>AVERAGE(Y90:AC90)</f>
        <v>0</v>
      </c>
      <c r="AE90" s="4">
        <f>STDEV(Y90:AC90)</f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4">
        <f>AVERAGE(AF90:AJ90)</f>
        <v>0</v>
      </c>
      <c r="AL90" s="4">
        <f>STDEV(AF90:AJ90)</f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4">
        <f>AVERAGE(AM90:AQ90)</f>
        <v>0</v>
      </c>
      <c r="AS90" s="4">
        <f>STDEV(AM90:AQ90)</f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4">
        <f>AVERAGE(AT90:AX90)</f>
        <v>0</v>
      </c>
      <c r="AZ90" s="4">
        <f>STDEV(AT90:AX90)</f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4">
        <f>AVERAGE(BA90:BE90)</f>
        <v>0</v>
      </c>
      <c r="BG90" s="4">
        <f>STDEV(BA90:BE90)</f>
        <v>0</v>
      </c>
    </row>
    <row r="91" spans="1:59" x14ac:dyDescent="0.35">
      <c r="D91" s="9"/>
      <c r="E91" s="9"/>
      <c r="F91" s="9"/>
      <c r="G91" s="9"/>
      <c r="H91" s="9"/>
      <c r="I91" s="10">
        <f>AVERAGE(I88:I90)</f>
        <v>0</v>
      </c>
      <c r="J91" s="10"/>
      <c r="K91" s="9"/>
      <c r="L91" s="9"/>
      <c r="M91" s="9"/>
      <c r="N91" s="9"/>
      <c r="O91" s="9"/>
      <c r="P91" s="10">
        <f>AVERAGE(P88:P90)</f>
        <v>0</v>
      </c>
      <c r="Q91" s="10"/>
      <c r="R91" s="9"/>
      <c r="S91" s="9"/>
      <c r="T91" s="9"/>
      <c r="U91" s="9"/>
      <c r="V91" s="9"/>
      <c r="W91" s="10">
        <f>AVERAGE(W88:W90)</f>
        <v>0</v>
      </c>
      <c r="X91" s="10"/>
      <c r="Y91" s="9"/>
      <c r="Z91" s="9"/>
      <c r="AA91" s="9"/>
      <c r="AB91" s="9"/>
      <c r="AC91" s="9"/>
      <c r="AD91" s="10">
        <f>AVERAGE(AD88:AD90)</f>
        <v>0</v>
      </c>
      <c r="AE91" s="10"/>
      <c r="AG91" s="9"/>
      <c r="AH91" s="9"/>
      <c r="AI91" s="9"/>
      <c r="AJ91" s="9"/>
      <c r="AK91" s="10">
        <f>AVERAGE(AK88:AK90)</f>
        <v>0</v>
      </c>
      <c r="AL91" s="10"/>
      <c r="AM91" s="9"/>
      <c r="AN91" s="9"/>
      <c r="AO91" s="9"/>
      <c r="AP91" s="9"/>
      <c r="AQ91" s="9"/>
      <c r="AR91" s="10">
        <f>AVERAGE(AR88:AR90)</f>
        <v>0</v>
      </c>
      <c r="AS91" s="10"/>
      <c r="AT91" s="9"/>
      <c r="AU91" s="9"/>
      <c r="AV91" s="9"/>
      <c r="AW91" s="9"/>
      <c r="AX91" s="9"/>
      <c r="AY91" s="10">
        <f>AVERAGE(AY88:AY90)</f>
        <v>0</v>
      </c>
      <c r="AZ91" s="10"/>
      <c r="BA91" s="9"/>
      <c r="BB91" s="9"/>
      <c r="BC91" s="9"/>
      <c r="BD91" s="9"/>
      <c r="BE91" s="9"/>
      <c r="BF91" s="10">
        <f>AVERAGE(BF88:BF90)</f>
        <v>0</v>
      </c>
      <c r="BG91" s="10"/>
    </row>
    <row r="92" spans="1:59" x14ac:dyDescent="0.35">
      <c r="D92" s="9"/>
      <c r="E92" s="9"/>
      <c r="F92" s="9"/>
      <c r="G92" s="9"/>
      <c r="H92" s="9"/>
      <c r="I92" s="10">
        <f>SUM(J88:J90)</f>
        <v>0</v>
      </c>
      <c r="J92" s="10"/>
      <c r="K92" s="9"/>
      <c r="L92" s="9"/>
      <c r="M92" s="9"/>
      <c r="N92" s="9"/>
      <c r="O92" s="9"/>
      <c r="P92" s="10">
        <f>SUM(Q88:Q90)</f>
        <v>0</v>
      </c>
      <c r="Q92" s="10"/>
      <c r="R92" s="9"/>
      <c r="S92" s="9"/>
      <c r="T92" s="9"/>
      <c r="U92" s="9"/>
      <c r="V92" s="9"/>
      <c r="W92" s="10">
        <f>SUM(X88:X90)</f>
        <v>0</v>
      </c>
      <c r="X92" s="10"/>
      <c r="Y92" s="9"/>
      <c r="Z92" s="9"/>
      <c r="AA92" s="9"/>
      <c r="AB92" s="9"/>
      <c r="AC92" s="9"/>
      <c r="AD92" s="10">
        <f>SUM(AE88:AE90)</f>
        <v>0</v>
      </c>
      <c r="AE92" s="10"/>
      <c r="AG92" s="9"/>
      <c r="AH92" s="9"/>
      <c r="AI92" s="9"/>
      <c r="AJ92" s="9"/>
      <c r="AK92" s="10">
        <f>SUM(AL88:AL90)</f>
        <v>0</v>
      </c>
      <c r="AL92" s="10"/>
      <c r="AM92" s="9"/>
      <c r="AN92" s="9"/>
      <c r="AO92" s="9"/>
      <c r="AP92" s="9"/>
      <c r="AQ92" s="9"/>
      <c r="AR92" s="10">
        <f>SUM(AS88:AS90)</f>
        <v>0</v>
      </c>
      <c r="AS92" s="10"/>
      <c r="AT92" s="9"/>
      <c r="AU92" s="9"/>
      <c r="AV92" s="9"/>
      <c r="AW92" s="9"/>
      <c r="AX92" s="9"/>
      <c r="AY92" s="10">
        <f>SUM(AZ88:AZ90)</f>
        <v>0</v>
      </c>
      <c r="AZ92" s="10"/>
      <c r="BA92" s="9"/>
      <c r="BB92" s="9"/>
      <c r="BC92" s="9"/>
      <c r="BD92" s="9"/>
      <c r="BE92" s="9"/>
      <c r="BF92" s="10">
        <f>SUM(BG88:BG90)</f>
        <v>0</v>
      </c>
      <c r="BG92" s="10"/>
    </row>
    <row r="93" spans="1:59" x14ac:dyDescent="0.35">
      <c r="A93" s="8" t="s">
        <v>41</v>
      </c>
      <c r="B93" s="8">
        <v>1</v>
      </c>
      <c r="D93" s="9" t="s">
        <v>27</v>
      </c>
      <c r="E93" s="9" t="s">
        <v>27</v>
      </c>
      <c r="F93" s="9" t="s">
        <v>27</v>
      </c>
      <c r="G93" s="9" t="s">
        <v>27</v>
      </c>
      <c r="H93" s="9" t="s">
        <v>27</v>
      </c>
      <c r="I93" s="4" t="e">
        <f>AVERAGE(D93:H93)</f>
        <v>#DIV/0!</v>
      </c>
      <c r="J93" s="4" t="e">
        <f>STDEV(D93:H93)</f>
        <v>#DIV/0!</v>
      </c>
      <c r="K93" s="9" t="s">
        <v>27</v>
      </c>
      <c r="L93" s="9" t="s">
        <v>27</v>
      </c>
      <c r="M93" s="9" t="s">
        <v>27</v>
      </c>
      <c r="N93" s="9" t="s">
        <v>27</v>
      </c>
      <c r="O93" s="9" t="s">
        <v>27</v>
      </c>
      <c r="P93" s="4" t="e">
        <f>AVERAGE(K93:O93)</f>
        <v>#DIV/0!</v>
      </c>
      <c r="Q93" s="4" t="e">
        <f>STDEV(K93:O93)</f>
        <v>#DIV/0!</v>
      </c>
      <c r="R93" s="9" t="s">
        <v>27</v>
      </c>
      <c r="S93" s="9" t="s">
        <v>27</v>
      </c>
      <c r="T93" s="9" t="s">
        <v>27</v>
      </c>
      <c r="U93" s="9" t="s">
        <v>27</v>
      </c>
      <c r="V93" s="9" t="s">
        <v>27</v>
      </c>
      <c r="W93" s="4" t="e">
        <f>AVERAGE(R93:V93)</f>
        <v>#DIV/0!</v>
      </c>
      <c r="X93" s="4" t="e">
        <f>STDEV(R93:V93)</f>
        <v>#DIV/0!</v>
      </c>
      <c r="Y93" s="9" t="s">
        <v>27</v>
      </c>
      <c r="Z93" s="9" t="s">
        <v>27</v>
      </c>
      <c r="AA93" s="9" t="s">
        <v>27</v>
      </c>
      <c r="AB93" s="9" t="s">
        <v>27</v>
      </c>
      <c r="AC93" s="9" t="s">
        <v>27</v>
      </c>
      <c r="AD93" s="4" t="e">
        <f>AVERAGE(Y93:AC93)</f>
        <v>#DIV/0!</v>
      </c>
      <c r="AE93" s="4" t="e">
        <f>STDEV(Y93:AC93)</f>
        <v>#DIV/0!</v>
      </c>
      <c r="AF93" s="28">
        <v>245</v>
      </c>
      <c r="AG93" s="8">
        <v>240</v>
      </c>
      <c r="AH93" s="8">
        <v>273</v>
      </c>
      <c r="AI93" s="8">
        <v>258</v>
      </c>
      <c r="AJ93" s="8">
        <v>223</v>
      </c>
      <c r="AK93" s="4">
        <f>AVERAGE(AF93:AJ93)</f>
        <v>247.8</v>
      </c>
      <c r="AL93" s="4">
        <f>STDEV(AF93:AJ93)</f>
        <v>18.860010604450888</v>
      </c>
      <c r="AM93" s="8">
        <v>32</v>
      </c>
      <c r="AN93" s="8">
        <v>41</v>
      </c>
      <c r="AO93" s="8">
        <v>52</v>
      </c>
      <c r="AP93" s="8">
        <v>62</v>
      </c>
      <c r="AQ93" s="8">
        <v>42</v>
      </c>
      <c r="AR93" s="4">
        <f>AVERAGE(AM93:AQ93)</f>
        <v>45.8</v>
      </c>
      <c r="AS93" s="4">
        <f>STDEV(AM93:AQ93)</f>
        <v>11.497825881443839</v>
      </c>
      <c r="AT93" s="8">
        <v>3</v>
      </c>
      <c r="AU93" s="8">
        <v>5</v>
      </c>
      <c r="AV93" s="8">
        <v>6</v>
      </c>
      <c r="AW93" s="8">
        <v>8</v>
      </c>
      <c r="AX93" s="8">
        <v>4</v>
      </c>
      <c r="AY93" s="4">
        <f>AVERAGE(AT93:AX93)</f>
        <v>5.2</v>
      </c>
      <c r="AZ93" s="4">
        <f>STDEV(AT93:AX93)</f>
        <v>1.9235384061671352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4">
        <f>AVERAGE(BA93:BE93)</f>
        <v>0</v>
      </c>
      <c r="BG93" s="4">
        <f>STDEV(BA93:BE93)</f>
        <v>0</v>
      </c>
    </row>
    <row r="94" spans="1:59" x14ac:dyDescent="0.35">
      <c r="A94" s="8" t="s">
        <v>48</v>
      </c>
      <c r="B94" s="8">
        <v>2</v>
      </c>
      <c r="D94" s="9" t="s">
        <v>27</v>
      </c>
      <c r="E94" s="9" t="s">
        <v>27</v>
      </c>
      <c r="F94" s="9" t="s">
        <v>27</v>
      </c>
      <c r="G94" s="9" t="s">
        <v>27</v>
      </c>
      <c r="H94" s="9" t="s">
        <v>27</v>
      </c>
      <c r="I94" s="4" t="e">
        <f t="shared" ref="I94" si="119">AVERAGE(D94:H94)</f>
        <v>#DIV/0!</v>
      </c>
      <c r="J94" s="4" t="e">
        <f>STDEV(D94:H94)</f>
        <v>#DIV/0!</v>
      </c>
      <c r="K94" s="9" t="s">
        <v>27</v>
      </c>
      <c r="L94" s="9" t="s">
        <v>27</v>
      </c>
      <c r="M94" s="9" t="s">
        <v>27</v>
      </c>
      <c r="N94" s="9" t="s">
        <v>27</v>
      </c>
      <c r="O94" s="9" t="s">
        <v>27</v>
      </c>
      <c r="P94" s="4" t="e">
        <f t="shared" ref="P94" si="120">AVERAGE(K94:O94)</f>
        <v>#DIV/0!</v>
      </c>
      <c r="Q94" s="4" t="e">
        <f>STDEV(K94:O94)</f>
        <v>#DIV/0!</v>
      </c>
      <c r="R94" s="9" t="s">
        <v>27</v>
      </c>
      <c r="S94" s="9" t="s">
        <v>27</v>
      </c>
      <c r="T94" s="9" t="s">
        <v>27</v>
      </c>
      <c r="U94" s="9" t="s">
        <v>27</v>
      </c>
      <c r="V94" s="9" t="s">
        <v>27</v>
      </c>
      <c r="W94" s="4" t="e">
        <f t="shared" ref="W94" si="121">AVERAGE(R94:V94)</f>
        <v>#DIV/0!</v>
      </c>
      <c r="X94" s="4" t="e">
        <f>STDEV(R94:V94)</f>
        <v>#DIV/0!</v>
      </c>
      <c r="Y94" s="9" t="s">
        <v>27</v>
      </c>
      <c r="Z94" s="9" t="s">
        <v>27</v>
      </c>
      <c r="AA94" s="9" t="s">
        <v>27</v>
      </c>
      <c r="AB94" s="9" t="s">
        <v>27</v>
      </c>
      <c r="AC94" s="9" t="s">
        <v>27</v>
      </c>
      <c r="AD94" s="4" t="e">
        <f t="shared" ref="AD94" si="122">AVERAGE(Y94:AC94)</f>
        <v>#DIV/0!</v>
      </c>
      <c r="AE94" s="4" t="e">
        <f>STDEV(Y94:AC94)</f>
        <v>#DIV/0!</v>
      </c>
      <c r="AF94" s="28">
        <v>257</v>
      </c>
      <c r="AG94" s="8">
        <v>201</v>
      </c>
      <c r="AH94" s="8">
        <v>196</v>
      </c>
      <c r="AI94" s="8">
        <v>220</v>
      </c>
      <c r="AJ94" s="8">
        <v>208</v>
      </c>
      <c r="AK94" s="4">
        <f t="shared" ref="AK94" si="123">AVERAGE(AF94:AJ94)</f>
        <v>216.4</v>
      </c>
      <c r="AL94" s="4">
        <f>STDEV(AF94:AJ94)</f>
        <v>24.419254697881403</v>
      </c>
      <c r="AM94" s="8">
        <v>45</v>
      </c>
      <c r="AN94" s="8">
        <v>45</v>
      </c>
      <c r="AO94" s="8">
        <v>31</v>
      </c>
      <c r="AP94" s="8">
        <v>38</v>
      </c>
      <c r="AQ94" s="8">
        <v>41</v>
      </c>
      <c r="AR94" s="4">
        <f t="shared" ref="AR94" si="124">AVERAGE(AM94:AQ94)</f>
        <v>40</v>
      </c>
      <c r="AS94" s="4">
        <f>STDEV(AM94:AQ94)</f>
        <v>5.8309518948453007</v>
      </c>
      <c r="AT94" s="8">
        <v>2</v>
      </c>
      <c r="AU94" s="8">
        <v>2</v>
      </c>
      <c r="AV94" s="8">
        <v>10</v>
      </c>
      <c r="AW94" s="8">
        <v>5</v>
      </c>
      <c r="AX94" s="8">
        <v>2</v>
      </c>
      <c r="AY94" s="4">
        <f t="shared" ref="AY94" si="125">AVERAGE(AT94:AX94)</f>
        <v>4.2</v>
      </c>
      <c r="AZ94" s="4">
        <f>STDEV(AT94:AX94)</f>
        <v>3.4928498393145961</v>
      </c>
      <c r="BA94" s="8">
        <v>1</v>
      </c>
      <c r="BB94" s="8">
        <v>0</v>
      </c>
      <c r="BC94" s="8">
        <v>1</v>
      </c>
      <c r="BD94" s="8">
        <v>0</v>
      </c>
      <c r="BE94" s="8">
        <v>0</v>
      </c>
      <c r="BF94" s="4">
        <f t="shared" ref="BF94" si="126">AVERAGE(BA94:BE94)</f>
        <v>0.4</v>
      </c>
      <c r="BG94" s="4">
        <f>STDEV(BA94:BE94)</f>
        <v>0.54772255750516607</v>
      </c>
    </row>
    <row r="95" spans="1:59" x14ac:dyDescent="0.35">
      <c r="B95" s="8">
        <v>3</v>
      </c>
      <c r="D95" s="9" t="s">
        <v>27</v>
      </c>
      <c r="E95" s="9" t="s">
        <v>27</v>
      </c>
      <c r="F95" s="9" t="s">
        <v>27</v>
      </c>
      <c r="G95" s="9" t="s">
        <v>27</v>
      </c>
      <c r="H95" s="9" t="s">
        <v>27</v>
      </c>
      <c r="I95" s="4" t="e">
        <f>AVERAGE(D95:H95)</f>
        <v>#DIV/0!</v>
      </c>
      <c r="J95" s="4" t="e">
        <f>STDEV(D95:H95)</f>
        <v>#DIV/0!</v>
      </c>
      <c r="K95" s="9" t="s">
        <v>27</v>
      </c>
      <c r="L95" s="9" t="s">
        <v>27</v>
      </c>
      <c r="M95" s="9" t="s">
        <v>27</v>
      </c>
      <c r="N95" s="9" t="s">
        <v>27</v>
      </c>
      <c r="O95" s="9" t="s">
        <v>27</v>
      </c>
      <c r="P95" s="4" t="e">
        <f>AVERAGE(K95:O95)</f>
        <v>#DIV/0!</v>
      </c>
      <c r="Q95" s="4" t="e">
        <f>STDEV(K95:O95)</f>
        <v>#DIV/0!</v>
      </c>
      <c r="R95" s="9" t="s">
        <v>27</v>
      </c>
      <c r="S95" s="9" t="s">
        <v>27</v>
      </c>
      <c r="T95" s="9" t="s">
        <v>27</v>
      </c>
      <c r="U95" s="9" t="s">
        <v>27</v>
      </c>
      <c r="V95" s="9" t="s">
        <v>27</v>
      </c>
      <c r="W95" s="4" t="e">
        <f>AVERAGE(R95:V95)</f>
        <v>#DIV/0!</v>
      </c>
      <c r="X95" s="4" t="e">
        <f>STDEV(R95:V95)</f>
        <v>#DIV/0!</v>
      </c>
      <c r="Y95" s="9" t="s">
        <v>27</v>
      </c>
      <c r="Z95" s="9" t="s">
        <v>27</v>
      </c>
      <c r="AA95" s="9" t="s">
        <v>27</v>
      </c>
      <c r="AB95" s="9" t="s">
        <v>27</v>
      </c>
      <c r="AC95" s="9" t="s">
        <v>27</v>
      </c>
      <c r="AD95" s="4" t="e">
        <f>AVERAGE(Y95:AC95)</f>
        <v>#DIV/0!</v>
      </c>
      <c r="AE95" s="4" t="e">
        <f>STDEV(Y95:AC95)</f>
        <v>#DIV/0!</v>
      </c>
      <c r="AF95" s="28">
        <v>262</v>
      </c>
      <c r="AG95" s="9" t="s">
        <v>27</v>
      </c>
      <c r="AH95" s="9" t="s">
        <v>27</v>
      </c>
      <c r="AI95" s="9" t="s">
        <v>27</v>
      </c>
      <c r="AJ95" s="9" t="s">
        <v>27</v>
      </c>
      <c r="AK95" s="4">
        <f>AVERAGE(AF95:AJ95)</f>
        <v>262</v>
      </c>
      <c r="AL95" s="4" t="e">
        <f>STDEV(AF95:AJ95)</f>
        <v>#DIV/0!</v>
      </c>
      <c r="AM95" s="9">
        <v>44</v>
      </c>
      <c r="AN95" s="9">
        <v>58</v>
      </c>
      <c r="AO95" s="9">
        <v>48</v>
      </c>
      <c r="AP95" s="9">
        <v>45</v>
      </c>
      <c r="AQ95" s="9">
        <v>44</v>
      </c>
      <c r="AR95" s="4">
        <f>AVERAGE(AM95:AQ95)</f>
        <v>47.8</v>
      </c>
      <c r="AS95" s="4">
        <f>STDEV(AM95:AQ95)</f>
        <v>5.9329587896765155</v>
      </c>
      <c r="AT95" s="9">
        <v>8</v>
      </c>
      <c r="AU95" s="9">
        <v>6</v>
      </c>
      <c r="AV95" s="9">
        <v>3</v>
      </c>
      <c r="AW95" s="9">
        <v>9</v>
      </c>
      <c r="AX95" s="9">
        <v>5</v>
      </c>
      <c r="AY95" s="4">
        <f>AVERAGE(AT95:AX95)</f>
        <v>6.2</v>
      </c>
      <c r="AZ95" s="4">
        <f>STDEV(AT95:AX95)</f>
        <v>2.3874672772626648</v>
      </c>
      <c r="BA95" s="9">
        <v>1</v>
      </c>
      <c r="BB95" s="9">
        <v>1</v>
      </c>
      <c r="BC95" s="9">
        <v>0</v>
      </c>
      <c r="BD95" s="9">
        <v>0</v>
      </c>
      <c r="BE95" s="9">
        <v>1</v>
      </c>
      <c r="BF95" s="4">
        <f>AVERAGE(BA95:BE95)</f>
        <v>0.6</v>
      </c>
      <c r="BG95" s="4">
        <f>STDEV(BA95:BE95)</f>
        <v>0.54772255750516607</v>
      </c>
    </row>
    <row r="96" spans="1:59" x14ac:dyDescent="0.35">
      <c r="A96" s="5" t="s">
        <v>16</v>
      </c>
      <c r="B96" s="22"/>
      <c r="D96" s="9"/>
      <c r="E96" s="9"/>
      <c r="F96" s="9"/>
      <c r="G96" s="9"/>
      <c r="H96" s="9"/>
      <c r="I96" s="10" t="e">
        <f>AVERAGE(I93:I95)</f>
        <v>#DIV/0!</v>
      </c>
      <c r="J96" s="10"/>
      <c r="K96" s="9"/>
      <c r="L96" s="9"/>
      <c r="M96" s="9"/>
      <c r="N96" s="9"/>
      <c r="O96" s="9"/>
      <c r="P96" s="10" t="e">
        <f>AVERAGE(P93:P95)</f>
        <v>#DIV/0!</v>
      </c>
      <c r="Q96" s="10"/>
      <c r="R96" s="9"/>
      <c r="S96" s="9"/>
      <c r="T96" s="9"/>
      <c r="U96" s="9"/>
      <c r="V96" s="9"/>
      <c r="W96" s="10" t="e">
        <f>AVERAGE(W93:W95)</f>
        <v>#DIV/0!</v>
      </c>
      <c r="X96" s="10"/>
      <c r="Y96" s="9"/>
      <c r="Z96" s="9"/>
      <c r="AA96" s="9"/>
      <c r="AB96" s="9"/>
      <c r="AC96" s="9"/>
      <c r="AD96" s="10" t="e">
        <f>AVERAGE(AD93:AD95)</f>
        <v>#DIV/0!</v>
      </c>
      <c r="AE96" s="10"/>
      <c r="AG96" s="9"/>
      <c r="AH96" s="9"/>
      <c r="AI96" s="9"/>
      <c r="AJ96" s="9"/>
      <c r="AK96" s="10">
        <f>AVERAGE(AK93:AK95)</f>
        <v>242.06666666666669</v>
      </c>
      <c r="AL96" s="10"/>
      <c r="AM96" s="9"/>
      <c r="AN96" s="9"/>
      <c r="AO96" s="9"/>
      <c r="AP96" s="9"/>
      <c r="AQ96" s="9"/>
      <c r="AR96" s="10">
        <f>AVERAGE(AR93:AR95)</f>
        <v>44.533333333333331</v>
      </c>
      <c r="AS96" s="10"/>
      <c r="AT96" s="9"/>
      <c r="AU96" s="9"/>
      <c r="AV96" s="9"/>
      <c r="AW96" s="9"/>
      <c r="AX96" s="9"/>
      <c r="AY96" s="10">
        <f>AVERAGE(AY93:AY95)</f>
        <v>5.2</v>
      </c>
      <c r="AZ96" s="10"/>
      <c r="BA96" s="9"/>
      <c r="BB96" s="9"/>
      <c r="BC96" s="9"/>
      <c r="BD96" s="9"/>
      <c r="BE96" s="9"/>
      <c r="BF96" s="10">
        <f>AVERAGE(BF93:BF95)</f>
        <v>0.33333333333333331</v>
      </c>
      <c r="BG96" s="10"/>
    </row>
    <row r="97" spans="1:59" x14ac:dyDescent="0.35">
      <c r="A97" s="5" t="s">
        <v>17</v>
      </c>
      <c r="B97" s="22"/>
      <c r="D97" s="9"/>
      <c r="E97" s="9"/>
      <c r="F97" s="9"/>
      <c r="G97" s="9"/>
      <c r="H97" s="9"/>
      <c r="I97" s="10" t="e">
        <f>SUM(J93:J95)</f>
        <v>#DIV/0!</v>
      </c>
      <c r="J97" s="10"/>
      <c r="K97" s="9"/>
      <c r="L97" s="9"/>
      <c r="M97" s="9"/>
      <c r="N97" s="9"/>
      <c r="O97" s="9"/>
      <c r="P97" s="10" t="e">
        <f>SUM(Q93:Q95)</f>
        <v>#DIV/0!</v>
      </c>
      <c r="Q97" s="10"/>
      <c r="R97" s="9"/>
      <c r="S97" s="9"/>
      <c r="T97" s="9"/>
      <c r="U97" s="9"/>
      <c r="V97" s="9"/>
      <c r="W97" s="10" t="e">
        <f>SUM(X93:X95)</f>
        <v>#DIV/0!</v>
      </c>
      <c r="X97" s="10"/>
      <c r="Y97" s="9"/>
      <c r="Z97" s="9"/>
      <c r="AA97" s="9"/>
      <c r="AB97" s="9"/>
      <c r="AC97" s="9"/>
      <c r="AD97" s="10" t="e">
        <f>SUM(AE93:AE95)</f>
        <v>#DIV/0!</v>
      </c>
      <c r="AE97" s="10"/>
      <c r="AG97" s="9"/>
      <c r="AH97" s="9"/>
      <c r="AI97" s="9"/>
      <c r="AJ97" s="9"/>
      <c r="AK97" s="10" t="e">
        <f>SUM(AL93:AL95)</f>
        <v>#DIV/0!</v>
      </c>
      <c r="AL97" s="10"/>
      <c r="AM97" s="9"/>
      <c r="AN97" s="9"/>
      <c r="AO97" s="9"/>
      <c r="AP97" s="9"/>
      <c r="AQ97" s="9"/>
      <c r="AR97" s="10">
        <f>SUM(AS93:AS95)</f>
        <v>23.261736565965656</v>
      </c>
      <c r="AS97" s="10"/>
      <c r="AT97" s="9"/>
      <c r="AU97" s="9"/>
      <c r="AV97" s="9"/>
      <c r="AW97" s="9"/>
      <c r="AX97" s="9"/>
      <c r="AY97" s="10">
        <f>SUM(AZ93:AZ95)</f>
        <v>7.8038555227443958</v>
      </c>
      <c r="AZ97" s="10"/>
      <c r="BA97" s="9"/>
      <c r="BB97" s="9"/>
      <c r="BC97" s="9"/>
      <c r="BD97" s="9"/>
      <c r="BE97" s="9"/>
      <c r="BF97" s="10">
        <f>SUM(BG93:BG95)</f>
        <v>1.0954451150103321</v>
      </c>
      <c r="BG97" s="10"/>
    </row>
    <row r="98" spans="1:59" x14ac:dyDescent="0.35">
      <c r="A98" s="8" t="s">
        <v>48</v>
      </c>
      <c r="B98" s="22">
        <v>1</v>
      </c>
      <c r="D98" s="8" t="s">
        <v>27</v>
      </c>
      <c r="E98" s="8" t="s">
        <v>27</v>
      </c>
      <c r="F98" s="8" t="s">
        <v>27</v>
      </c>
      <c r="G98" s="8" t="s">
        <v>27</v>
      </c>
      <c r="H98" s="8" t="s">
        <v>27</v>
      </c>
      <c r="I98" s="2" t="e">
        <f>AVERAGE(D98:H98)</f>
        <v>#DIV/0!</v>
      </c>
      <c r="J98" s="2" t="e">
        <f>STDEV(D98:H98)</f>
        <v>#DIV/0!</v>
      </c>
      <c r="K98" s="8" t="s">
        <v>27</v>
      </c>
      <c r="L98" s="8" t="s">
        <v>27</v>
      </c>
      <c r="M98" s="8" t="s">
        <v>27</v>
      </c>
      <c r="N98" s="8" t="s">
        <v>27</v>
      </c>
      <c r="O98" s="8" t="s">
        <v>27</v>
      </c>
      <c r="P98" s="2" t="e">
        <f>AVERAGE(K98:O98)</f>
        <v>#DIV/0!</v>
      </c>
      <c r="Q98" s="2" t="e">
        <f>STDEV(K98:O98)</f>
        <v>#DIV/0!</v>
      </c>
      <c r="R98" s="8">
        <v>45</v>
      </c>
      <c r="S98" s="8">
        <v>44</v>
      </c>
      <c r="T98" s="8">
        <v>37</v>
      </c>
      <c r="U98" s="8">
        <v>48</v>
      </c>
      <c r="V98" s="8">
        <v>45</v>
      </c>
      <c r="W98" s="2">
        <f>AVERAGE(R98:V98)</f>
        <v>43.8</v>
      </c>
      <c r="X98" s="2">
        <f>STDEV(R98:V98)</f>
        <v>4.0865633483405102</v>
      </c>
      <c r="Y98" s="8">
        <v>2</v>
      </c>
      <c r="Z98" s="8">
        <v>8</v>
      </c>
      <c r="AA98" s="8">
        <v>6</v>
      </c>
      <c r="AB98" s="8">
        <v>10</v>
      </c>
      <c r="AC98" s="8">
        <v>9</v>
      </c>
      <c r="AD98" s="2">
        <f>AVERAGE(Y98:AC98)</f>
        <v>7</v>
      </c>
      <c r="AE98" s="2">
        <f>STDEV(Y98:AC98)</f>
        <v>3.1622776601683795</v>
      </c>
      <c r="AF98" s="28">
        <v>0</v>
      </c>
      <c r="AG98" s="8">
        <v>0</v>
      </c>
      <c r="AH98" s="8">
        <v>0</v>
      </c>
      <c r="AI98" s="8">
        <v>1</v>
      </c>
      <c r="AJ98" s="8">
        <v>1</v>
      </c>
      <c r="AK98" s="2">
        <f>AVERAGE(AF98:AJ98)</f>
        <v>0.4</v>
      </c>
      <c r="AL98" s="2">
        <f>STDEV(AF98:AJ98)</f>
        <v>0.54772255750516607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2">
        <f>AVERAGE(AM98:AQ98)</f>
        <v>0</v>
      </c>
      <c r="AS98" s="2">
        <f>STDEV(AM98:AQ98)</f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2">
        <f>AVERAGE(AT98:AX98)</f>
        <v>0</v>
      </c>
      <c r="AZ98" s="2">
        <f>STDEV(AT98:AX98)</f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2">
        <f>AVERAGE(BA98:BE98)</f>
        <v>0</v>
      </c>
      <c r="BG98" s="2">
        <f>STDEV(BA98:BE98)</f>
        <v>0</v>
      </c>
    </row>
    <row r="99" spans="1:59" x14ac:dyDescent="0.35">
      <c r="A99" s="8" t="s">
        <v>8</v>
      </c>
      <c r="B99" s="22">
        <v>2</v>
      </c>
      <c r="D99" s="8" t="s">
        <v>27</v>
      </c>
      <c r="E99" s="8" t="s">
        <v>27</v>
      </c>
      <c r="F99" s="8" t="s">
        <v>27</v>
      </c>
      <c r="G99" s="8" t="s">
        <v>27</v>
      </c>
      <c r="H99" s="8" t="s">
        <v>27</v>
      </c>
      <c r="I99" s="2" t="e">
        <f t="shared" ref="I99" si="127">AVERAGE(D99:H99)</f>
        <v>#DIV/0!</v>
      </c>
      <c r="J99" s="2" t="e">
        <f>STDEV(D99:H99)</f>
        <v>#DIV/0!</v>
      </c>
      <c r="K99" s="8" t="s">
        <v>27</v>
      </c>
      <c r="L99" s="8" t="s">
        <v>27</v>
      </c>
      <c r="M99" s="8" t="s">
        <v>27</v>
      </c>
      <c r="N99" s="8" t="s">
        <v>27</v>
      </c>
      <c r="O99" s="8" t="s">
        <v>27</v>
      </c>
      <c r="P99" s="2" t="e">
        <f t="shared" ref="P99" si="128">AVERAGE(K99:O99)</f>
        <v>#DIV/0!</v>
      </c>
      <c r="Q99" s="2" t="e">
        <f>STDEV(K99:O99)</f>
        <v>#DIV/0!</v>
      </c>
      <c r="R99" s="8">
        <v>41</v>
      </c>
      <c r="S99" s="8">
        <v>46</v>
      </c>
      <c r="T99" s="8">
        <v>26</v>
      </c>
      <c r="U99" s="8">
        <v>37</v>
      </c>
      <c r="V99" s="8">
        <v>31</v>
      </c>
      <c r="W99" s="2">
        <f t="shared" ref="W99" si="129">AVERAGE(R99:V99)</f>
        <v>36.200000000000003</v>
      </c>
      <c r="X99" s="2">
        <f>STDEV(R99:V99)</f>
        <v>7.9183331579316647</v>
      </c>
      <c r="Y99" s="8">
        <v>2</v>
      </c>
      <c r="Z99" s="8">
        <v>3</v>
      </c>
      <c r="AA99" s="8">
        <v>1</v>
      </c>
      <c r="AB99" s="8">
        <v>1</v>
      </c>
      <c r="AC99" s="8">
        <v>2</v>
      </c>
      <c r="AD99" s="2">
        <f t="shared" ref="AD99" si="130">AVERAGE(Y99:AC99)</f>
        <v>1.8</v>
      </c>
      <c r="AE99" s="2">
        <f>STDEV(Y99:AC99)</f>
        <v>0.83666002653407567</v>
      </c>
      <c r="AF99" s="28">
        <v>2</v>
      </c>
      <c r="AG99" s="8">
        <v>0</v>
      </c>
      <c r="AH99" s="8">
        <v>0</v>
      </c>
      <c r="AI99" s="8">
        <v>0</v>
      </c>
      <c r="AJ99" s="8">
        <v>0</v>
      </c>
      <c r="AK99" s="2">
        <f t="shared" ref="AK99" si="131">AVERAGE(AF99:AJ99)</f>
        <v>0.4</v>
      </c>
      <c r="AL99" s="2">
        <f>STDEV(AF99:AJ99)</f>
        <v>0.89442719099991586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2">
        <f t="shared" ref="AR99" si="132">AVERAGE(AM99:AQ99)</f>
        <v>0</v>
      </c>
      <c r="AS99" s="2">
        <f>STDEV(AM99:AQ99)</f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2">
        <f t="shared" ref="AY99" si="133">AVERAGE(AT99:AX99)</f>
        <v>0</v>
      </c>
      <c r="AZ99" s="2">
        <f>STDEV(AT99:AX99)</f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2">
        <f t="shared" ref="BF99" si="134">AVERAGE(BA99:BE99)</f>
        <v>0</v>
      </c>
      <c r="BG99" s="2">
        <f>STDEV(BA99:BE99)</f>
        <v>0</v>
      </c>
    </row>
    <row r="100" spans="1:59" x14ac:dyDescent="0.35">
      <c r="B100" s="22">
        <v>3</v>
      </c>
      <c r="D100" s="9" t="s">
        <v>27</v>
      </c>
      <c r="E100" s="9" t="s">
        <v>27</v>
      </c>
      <c r="F100" s="9" t="s">
        <v>27</v>
      </c>
      <c r="G100" s="9" t="s">
        <v>27</v>
      </c>
      <c r="H100" s="9" t="s">
        <v>27</v>
      </c>
      <c r="I100" s="4" t="e">
        <f>AVERAGE(D100:H100)</f>
        <v>#DIV/0!</v>
      </c>
      <c r="J100" s="4" t="e">
        <f>STDEV(D100:H100)</f>
        <v>#DIV/0!</v>
      </c>
      <c r="K100" s="9">
        <v>159</v>
      </c>
      <c r="L100" s="9">
        <v>170</v>
      </c>
      <c r="M100" s="9" t="s">
        <v>27</v>
      </c>
      <c r="N100" s="9" t="s">
        <v>27</v>
      </c>
      <c r="O100" s="9" t="s">
        <v>27</v>
      </c>
      <c r="P100" s="4">
        <f>AVERAGE(K100:O100)</f>
        <v>164.5</v>
      </c>
      <c r="Q100" s="4">
        <f>STDEV(K100:O100)</f>
        <v>7.7781745930520225</v>
      </c>
      <c r="R100" s="9">
        <v>27</v>
      </c>
      <c r="S100" s="9">
        <v>26</v>
      </c>
      <c r="T100" s="9">
        <v>30</v>
      </c>
      <c r="U100" s="9">
        <v>21</v>
      </c>
      <c r="V100" s="9">
        <v>35</v>
      </c>
      <c r="W100" s="4">
        <f>AVERAGE(R100:V100)</f>
        <v>27.8</v>
      </c>
      <c r="X100" s="4">
        <f>STDEV(R100:V100)</f>
        <v>5.1672042731055301</v>
      </c>
      <c r="Y100" s="9">
        <v>1</v>
      </c>
      <c r="Z100" s="9">
        <v>5</v>
      </c>
      <c r="AA100" s="9">
        <v>2</v>
      </c>
      <c r="AB100" s="9">
        <v>3</v>
      </c>
      <c r="AC100" s="9">
        <v>1</v>
      </c>
      <c r="AD100" s="4">
        <f>AVERAGE(Y100:AC100)</f>
        <v>2.4</v>
      </c>
      <c r="AE100" s="4">
        <f>STDEV(Y100:AC100)</f>
        <v>1.6733200530681511</v>
      </c>
      <c r="AF100" s="28">
        <v>0</v>
      </c>
      <c r="AG100" s="9">
        <v>0</v>
      </c>
      <c r="AH100" s="9">
        <v>0</v>
      </c>
      <c r="AI100" s="9">
        <v>0</v>
      </c>
      <c r="AJ100" s="9">
        <v>0</v>
      </c>
      <c r="AK100" s="4">
        <f>AVERAGE(AF100:AJ100)</f>
        <v>0</v>
      </c>
      <c r="AL100" s="4">
        <f>STDEV(AF100:AJ100)</f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4">
        <f>AVERAGE(AM100:AQ100)</f>
        <v>0</v>
      </c>
      <c r="AS100" s="4">
        <f>STDEV(AM100:AQ100)</f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4">
        <f>AVERAGE(AT100:AX100)</f>
        <v>0</v>
      </c>
      <c r="AZ100" s="4">
        <f>STDEV(AT100:AX100)</f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4">
        <f>AVERAGE(BA100:BE100)</f>
        <v>0</v>
      </c>
      <c r="BG100" s="4">
        <f>STDEV(BA100:BE100)</f>
        <v>0</v>
      </c>
    </row>
    <row r="101" spans="1:59" x14ac:dyDescent="0.35">
      <c r="A101" s="5" t="s">
        <v>16</v>
      </c>
      <c r="B101" s="22"/>
      <c r="D101" s="9"/>
      <c r="E101" s="9"/>
      <c r="F101" s="9"/>
      <c r="G101" s="9"/>
      <c r="H101" s="9"/>
      <c r="I101" s="10" t="e">
        <f>AVERAGE(I98:I100)</f>
        <v>#DIV/0!</v>
      </c>
      <c r="J101" s="10"/>
      <c r="K101" s="9"/>
      <c r="L101" s="9"/>
      <c r="M101" s="9"/>
      <c r="N101" s="9"/>
      <c r="O101" s="9"/>
      <c r="P101" s="10" t="e">
        <f>AVERAGE(P98:P100)</f>
        <v>#DIV/0!</v>
      </c>
      <c r="Q101" s="10"/>
      <c r="R101" s="9"/>
      <c r="S101" s="9"/>
      <c r="T101" s="9"/>
      <c r="U101" s="9"/>
      <c r="V101" s="9"/>
      <c r="W101" s="10">
        <f>AVERAGE(W98:W100)</f>
        <v>35.93333333333333</v>
      </c>
      <c r="X101" s="10"/>
      <c r="Y101" s="9"/>
      <c r="Z101" s="9"/>
      <c r="AA101" s="9"/>
      <c r="AB101" s="9"/>
      <c r="AC101" s="9"/>
      <c r="AD101" s="10">
        <f>AVERAGE(AD98:AD100)</f>
        <v>3.7333333333333338</v>
      </c>
      <c r="AE101" s="10"/>
      <c r="AG101" s="9"/>
      <c r="AH101" s="9"/>
      <c r="AI101" s="9"/>
      <c r="AJ101" s="9"/>
      <c r="AK101" s="10">
        <f>AVERAGE(AK98:AK100)</f>
        <v>0.26666666666666666</v>
      </c>
      <c r="AL101" s="10"/>
      <c r="AM101" s="9"/>
      <c r="AN101" s="9"/>
      <c r="AO101" s="9"/>
      <c r="AP101" s="9"/>
      <c r="AQ101" s="9"/>
      <c r="AR101" s="10">
        <f>AVERAGE(AR98:AR100)</f>
        <v>0</v>
      </c>
      <c r="AS101" s="10"/>
      <c r="AT101" s="9"/>
      <c r="AU101" s="9"/>
      <c r="AV101" s="9"/>
      <c r="AW101" s="9"/>
      <c r="AX101" s="9"/>
      <c r="AY101" s="10">
        <f>AVERAGE(AY98:AY100)</f>
        <v>0</v>
      </c>
      <c r="AZ101" s="10"/>
      <c r="BA101" s="9"/>
      <c r="BB101" s="9"/>
      <c r="BC101" s="9"/>
      <c r="BD101" s="9"/>
      <c r="BE101" s="9"/>
      <c r="BF101" s="10">
        <f>AVERAGE(BF98:BF100)</f>
        <v>0</v>
      </c>
      <c r="BG101" s="10"/>
    </row>
    <row r="102" spans="1:59" x14ac:dyDescent="0.35">
      <c r="A102" s="5" t="s">
        <v>17</v>
      </c>
      <c r="B102" s="22"/>
      <c r="D102" s="9"/>
      <c r="E102" s="9"/>
      <c r="F102" s="9"/>
      <c r="G102" s="9"/>
      <c r="H102" s="9"/>
      <c r="I102" s="10" t="e">
        <f>SUM(J98:J100)</f>
        <v>#DIV/0!</v>
      </c>
      <c r="J102" s="10"/>
      <c r="K102" s="9"/>
      <c r="L102" s="9"/>
      <c r="M102" s="9"/>
      <c r="N102" s="9"/>
      <c r="O102" s="9"/>
      <c r="P102" s="10" t="e">
        <f>SUM(Q98:Q100)</f>
        <v>#DIV/0!</v>
      </c>
      <c r="Q102" s="10"/>
      <c r="R102" s="9"/>
      <c r="S102" s="9"/>
      <c r="T102" s="9"/>
      <c r="U102" s="9"/>
      <c r="V102" s="9"/>
      <c r="W102" s="10">
        <f>SUM(X98:X100)</f>
        <v>17.172100779377704</v>
      </c>
      <c r="X102" s="10"/>
      <c r="Y102" s="9"/>
      <c r="Z102" s="9"/>
      <c r="AA102" s="9"/>
      <c r="AB102" s="9"/>
      <c r="AC102" s="9"/>
      <c r="AD102" s="10">
        <f>SUM(AE98:AE100)</f>
        <v>5.6722577397706058</v>
      </c>
      <c r="AE102" s="10"/>
      <c r="AG102" s="9"/>
      <c r="AH102" s="9"/>
      <c r="AI102" s="9"/>
      <c r="AJ102" s="9"/>
      <c r="AK102" s="10">
        <f>SUM(AL98:AL100)</f>
        <v>1.442149748505082</v>
      </c>
      <c r="AL102" s="10"/>
      <c r="AM102" s="9"/>
      <c r="AN102" s="9"/>
      <c r="AO102" s="9"/>
      <c r="AP102" s="9"/>
      <c r="AQ102" s="9"/>
      <c r="AR102" s="10">
        <f>SUM(AS98:AS100)</f>
        <v>0</v>
      </c>
      <c r="AS102" s="10"/>
      <c r="AT102" s="9"/>
      <c r="AU102" s="9"/>
      <c r="AV102" s="9"/>
      <c r="AW102" s="9"/>
      <c r="AX102" s="9"/>
      <c r="AY102" s="10">
        <f>SUM(AZ98:AZ100)</f>
        <v>0</v>
      </c>
      <c r="AZ102" s="10"/>
      <c r="BA102" s="9"/>
      <c r="BB102" s="9"/>
      <c r="BC102" s="9"/>
      <c r="BD102" s="9"/>
      <c r="BE102" s="9"/>
      <c r="BF102" s="10">
        <f>SUM(BG98:BG100)</f>
        <v>0</v>
      </c>
      <c r="BG102" s="10"/>
    </row>
    <row r="103" spans="1:59" x14ac:dyDescent="0.35">
      <c r="A103" s="8" t="s">
        <v>49</v>
      </c>
      <c r="B103" s="22">
        <v>1</v>
      </c>
      <c r="D103" s="8" t="s">
        <v>27</v>
      </c>
      <c r="E103" s="8" t="s">
        <v>27</v>
      </c>
      <c r="F103" s="8" t="s">
        <v>27</v>
      </c>
      <c r="G103" s="8" t="s">
        <v>27</v>
      </c>
      <c r="H103" s="8" t="s">
        <v>27</v>
      </c>
      <c r="I103" s="2" t="e">
        <f>AVERAGE(D103:H103)</f>
        <v>#DIV/0!</v>
      </c>
      <c r="J103" s="2" t="e">
        <f>STDEV(D103:H103)</f>
        <v>#DIV/0!</v>
      </c>
      <c r="K103" s="8">
        <v>71</v>
      </c>
      <c r="L103" s="8">
        <v>64</v>
      </c>
      <c r="M103" s="8">
        <v>62</v>
      </c>
      <c r="N103" s="8">
        <v>64</v>
      </c>
      <c r="O103" s="8">
        <v>62</v>
      </c>
      <c r="P103" s="2">
        <f>AVERAGE(K103:O103)</f>
        <v>64.599999999999994</v>
      </c>
      <c r="Q103" s="2">
        <f>STDEV(K103:O103)</f>
        <v>3.714835124201342</v>
      </c>
      <c r="R103" s="8">
        <v>7</v>
      </c>
      <c r="S103" s="8">
        <v>5</v>
      </c>
      <c r="T103" s="8">
        <v>8</v>
      </c>
      <c r="U103" s="8">
        <v>5</v>
      </c>
      <c r="V103" s="8">
        <v>4</v>
      </c>
      <c r="W103" s="2">
        <f>AVERAGE(R103:V103)</f>
        <v>5.8</v>
      </c>
      <c r="X103" s="2">
        <f>STDEV(R103:V103)</f>
        <v>1.6431676725154991</v>
      </c>
      <c r="Y103" s="8">
        <v>0</v>
      </c>
      <c r="Z103" s="8">
        <v>1</v>
      </c>
      <c r="AA103" s="8">
        <v>0</v>
      </c>
      <c r="AB103" s="8">
        <v>0</v>
      </c>
      <c r="AC103" s="8">
        <v>3</v>
      </c>
      <c r="AD103" s="2">
        <f>AVERAGE(Y103:AC103)</f>
        <v>0.8</v>
      </c>
      <c r="AE103" s="2">
        <f>STDEV(Y103:AC103)</f>
        <v>1.3038404810405297</v>
      </c>
      <c r="AF103" s="28">
        <v>0</v>
      </c>
      <c r="AG103" s="8">
        <v>0</v>
      </c>
      <c r="AH103" s="8">
        <v>0</v>
      </c>
      <c r="AI103" s="8">
        <v>0</v>
      </c>
      <c r="AJ103" s="8">
        <v>0</v>
      </c>
      <c r="AK103" s="2">
        <f>AVERAGE(AF103:AJ103)</f>
        <v>0</v>
      </c>
      <c r="AL103" s="2">
        <f>STDEV(AF103:AJ103)</f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2">
        <f>AVERAGE(AM103:AQ103)</f>
        <v>0</v>
      </c>
      <c r="AS103" s="2">
        <f>STDEV(AM103:AQ103)</f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2">
        <f>AVERAGE(AT103:AX103)</f>
        <v>0</v>
      </c>
      <c r="AZ103" s="2">
        <f>STDEV(AT103:AX103)</f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2">
        <f>AVERAGE(BA103:BE103)</f>
        <v>0</v>
      </c>
      <c r="BG103" s="2">
        <f>STDEV(BA103:BE103)</f>
        <v>0</v>
      </c>
    </row>
    <row r="104" spans="1:59" x14ac:dyDescent="0.35">
      <c r="A104" s="8" t="s">
        <v>8</v>
      </c>
      <c r="B104" s="22">
        <v>2</v>
      </c>
      <c r="D104" s="8" t="s">
        <v>27</v>
      </c>
      <c r="E104" s="8" t="s">
        <v>27</v>
      </c>
      <c r="F104" s="8" t="s">
        <v>27</v>
      </c>
      <c r="G104" s="8" t="s">
        <v>27</v>
      </c>
      <c r="H104" s="8" t="s">
        <v>27</v>
      </c>
      <c r="I104" s="2" t="e">
        <f t="shared" ref="I104" si="135">AVERAGE(D104:H104)</f>
        <v>#DIV/0!</v>
      </c>
      <c r="J104" s="2" t="e">
        <f>STDEV(D104:H104)</f>
        <v>#DIV/0!</v>
      </c>
      <c r="K104" s="8" t="s">
        <v>27</v>
      </c>
      <c r="L104" s="8" t="s">
        <v>27</v>
      </c>
      <c r="M104" s="8" t="s">
        <v>27</v>
      </c>
      <c r="N104" s="8" t="s">
        <v>27</v>
      </c>
      <c r="O104" s="8" t="s">
        <v>27</v>
      </c>
      <c r="P104" s="2" t="e">
        <f t="shared" ref="P104" si="136">AVERAGE(K104:O104)</f>
        <v>#DIV/0!</v>
      </c>
      <c r="Q104" s="2" t="e">
        <f>STDEV(K104:O104)</f>
        <v>#DIV/0!</v>
      </c>
      <c r="R104" s="8">
        <v>32</v>
      </c>
      <c r="S104" s="8">
        <v>30</v>
      </c>
      <c r="T104" s="8">
        <v>38</v>
      </c>
      <c r="U104" s="8">
        <v>33</v>
      </c>
      <c r="V104" s="8">
        <v>43</v>
      </c>
      <c r="W104" s="2">
        <f t="shared" ref="W104" si="137">AVERAGE(R104:V104)</f>
        <v>35.200000000000003</v>
      </c>
      <c r="X104" s="2">
        <f>STDEV(R104:V104)</f>
        <v>5.2630789467763108</v>
      </c>
      <c r="Y104" s="8">
        <v>5</v>
      </c>
      <c r="Z104" s="8">
        <v>4</v>
      </c>
      <c r="AA104" s="8">
        <v>3</v>
      </c>
      <c r="AB104" s="8">
        <v>5</v>
      </c>
      <c r="AC104" s="8">
        <v>5</v>
      </c>
      <c r="AD104" s="2">
        <f t="shared" ref="AD104" si="138">AVERAGE(Y104:AC104)</f>
        <v>4.4000000000000004</v>
      </c>
      <c r="AE104" s="2">
        <f>STDEV(Y104:AC104)</f>
        <v>0.8944271909999163</v>
      </c>
      <c r="AF104" s="28">
        <v>0</v>
      </c>
      <c r="AG104" s="8">
        <v>0</v>
      </c>
      <c r="AH104" s="8">
        <v>0</v>
      </c>
      <c r="AI104" s="8">
        <v>0</v>
      </c>
      <c r="AJ104" s="8">
        <v>0</v>
      </c>
      <c r="AK104" s="2">
        <f t="shared" ref="AK104" si="139">AVERAGE(AF104:AJ104)</f>
        <v>0</v>
      </c>
      <c r="AL104" s="2">
        <f>STDEV(AF104:AJ104)</f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2">
        <f t="shared" ref="AR104" si="140">AVERAGE(AM104:AQ104)</f>
        <v>0</v>
      </c>
      <c r="AS104" s="2">
        <f>STDEV(AM104:AQ104)</f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2">
        <f t="shared" ref="AY104" si="141">AVERAGE(AT104:AX104)</f>
        <v>0</v>
      </c>
      <c r="AZ104" s="2">
        <f>STDEV(AT104:AX104)</f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2">
        <f t="shared" ref="BF104" si="142">AVERAGE(BA104:BE104)</f>
        <v>0</v>
      </c>
      <c r="BG104" s="2">
        <f>STDEV(BA104:BE104)</f>
        <v>0</v>
      </c>
    </row>
    <row r="105" spans="1:59" x14ac:dyDescent="0.35">
      <c r="B105" s="22">
        <v>3</v>
      </c>
      <c r="D105" s="9" t="s">
        <v>27</v>
      </c>
      <c r="E105" s="9" t="s">
        <v>27</v>
      </c>
      <c r="F105" s="9" t="s">
        <v>27</v>
      </c>
      <c r="G105" s="9" t="s">
        <v>27</v>
      </c>
      <c r="H105" s="9" t="s">
        <v>27</v>
      </c>
      <c r="I105" s="4" t="e">
        <f>AVERAGE(D105:H105)</f>
        <v>#DIV/0!</v>
      </c>
      <c r="J105" s="4" t="e">
        <f>STDEV(D105:H105)</f>
        <v>#DIV/0!</v>
      </c>
      <c r="K105" s="9">
        <v>88</v>
      </c>
      <c r="L105" s="9">
        <v>88</v>
      </c>
      <c r="M105" s="9">
        <v>83</v>
      </c>
      <c r="N105" s="9">
        <v>90</v>
      </c>
      <c r="O105" s="9">
        <v>101</v>
      </c>
      <c r="P105" s="4">
        <f>AVERAGE(K105:O105)</f>
        <v>90</v>
      </c>
      <c r="Q105" s="4">
        <f>STDEV(K105:O105)</f>
        <v>6.6708320320631671</v>
      </c>
      <c r="R105" s="9">
        <v>15</v>
      </c>
      <c r="S105" s="9">
        <v>13</v>
      </c>
      <c r="T105" s="9">
        <v>19</v>
      </c>
      <c r="U105" s="9">
        <v>13</v>
      </c>
      <c r="V105" s="9">
        <v>14</v>
      </c>
      <c r="W105" s="4">
        <f>AVERAGE(R105:V105)</f>
        <v>14.8</v>
      </c>
      <c r="X105" s="4">
        <f>STDEV(R105:V105)</f>
        <v>2.4899799195977441</v>
      </c>
      <c r="Y105" s="9">
        <v>1</v>
      </c>
      <c r="Z105" s="9">
        <v>1</v>
      </c>
      <c r="AA105" s="9">
        <v>3</v>
      </c>
      <c r="AB105" s="9">
        <v>7</v>
      </c>
      <c r="AC105" s="9">
        <v>4</v>
      </c>
      <c r="AD105" s="4">
        <f>AVERAGE(Y105:AC105)</f>
        <v>3.2</v>
      </c>
      <c r="AE105" s="4">
        <f>STDEV(Y105:AC105)</f>
        <v>2.4899799195977463</v>
      </c>
      <c r="AF105" s="28">
        <v>0</v>
      </c>
      <c r="AG105" s="9">
        <v>0</v>
      </c>
      <c r="AH105" s="9">
        <v>0</v>
      </c>
      <c r="AI105" s="9">
        <v>0</v>
      </c>
      <c r="AJ105" s="9">
        <v>0</v>
      </c>
      <c r="AK105" s="4">
        <f>AVERAGE(AF105:AJ105)</f>
        <v>0</v>
      </c>
      <c r="AL105" s="4">
        <f>STDEV(AF105:AJ105)</f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4">
        <f>AVERAGE(AM105:AQ105)</f>
        <v>0</v>
      </c>
      <c r="AS105" s="4">
        <f>STDEV(AM105:AQ105)</f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4">
        <f>AVERAGE(AT105:AX105)</f>
        <v>0</v>
      </c>
      <c r="AZ105" s="4">
        <f>STDEV(AT105:AX105)</f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4">
        <f>AVERAGE(BA105:BE105)</f>
        <v>0</v>
      </c>
      <c r="BG105" s="4">
        <f>STDEV(BA105:BE105)</f>
        <v>0</v>
      </c>
    </row>
    <row r="106" spans="1:59" x14ac:dyDescent="0.35">
      <c r="A106" s="5" t="s">
        <v>16</v>
      </c>
      <c r="B106" s="22"/>
      <c r="D106" s="9"/>
      <c r="E106" s="9"/>
      <c r="F106" s="9"/>
      <c r="G106" s="9"/>
      <c r="H106" s="9"/>
      <c r="I106" s="10" t="e">
        <f>AVERAGE(I103:I105)</f>
        <v>#DIV/0!</v>
      </c>
      <c r="J106" s="10"/>
      <c r="K106" s="9"/>
      <c r="L106" s="9"/>
      <c r="M106" s="9"/>
      <c r="N106" s="9"/>
      <c r="O106" s="9"/>
      <c r="P106" s="10" t="e">
        <f>AVERAGE(P103:P105)</f>
        <v>#DIV/0!</v>
      </c>
      <c r="Q106" s="10"/>
      <c r="R106" s="9"/>
      <c r="S106" s="9"/>
      <c r="T106" s="9"/>
      <c r="U106" s="9"/>
      <c r="V106" s="9"/>
      <c r="W106" s="10">
        <f>AVERAGE(W103:W105)</f>
        <v>18.599999999999998</v>
      </c>
      <c r="X106" s="10"/>
      <c r="Y106" s="9"/>
      <c r="Z106" s="9"/>
      <c r="AA106" s="9"/>
      <c r="AB106" s="9"/>
      <c r="AC106" s="9"/>
      <c r="AD106" s="10">
        <f>AVERAGE(AD103:AD105)</f>
        <v>2.8000000000000003</v>
      </c>
      <c r="AE106" s="10"/>
      <c r="AG106" s="9"/>
      <c r="AH106" s="9"/>
      <c r="AI106" s="9"/>
      <c r="AJ106" s="9"/>
      <c r="AK106" s="10">
        <f>AVERAGE(AK103:AK105)</f>
        <v>0</v>
      </c>
      <c r="AL106" s="10"/>
      <c r="AM106" s="9"/>
      <c r="AN106" s="9"/>
      <c r="AO106" s="9"/>
      <c r="AP106" s="9"/>
      <c r="AQ106" s="9"/>
      <c r="AR106" s="10">
        <f>AVERAGE(AR103:AR105)</f>
        <v>0</v>
      </c>
      <c r="AS106" s="10"/>
      <c r="AT106" s="9"/>
      <c r="AU106" s="9"/>
      <c r="AV106" s="9"/>
      <c r="AW106" s="9"/>
      <c r="AX106" s="9"/>
      <c r="AY106" s="10">
        <f>AVERAGE(AY103:AY105)</f>
        <v>0</v>
      </c>
      <c r="AZ106" s="10"/>
      <c r="BA106" s="9"/>
      <c r="BB106" s="9"/>
      <c r="BC106" s="9"/>
      <c r="BD106" s="9"/>
      <c r="BE106" s="9"/>
      <c r="BF106" s="10">
        <f>AVERAGE(BF103:BF105)</f>
        <v>0</v>
      </c>
      <c r="BG106" s="10"/>
    </row>
    <row r="107" spans="1:59" x14ac:dyDescent="0.35">
      <c r="A107" s="5" t="s">
        <v>17</v>
      </c>
      <c r="B107" s="22"/>
      <c r="D107" s="9"/>
      <c r="E107" s="9"/>
      <c r="F107" s="9"/>
      <c r="G107" s="9"/>
      <c r="H107" s="9"/>
      <c r="I107" s="10" t="e">
        <f>SUM(J103:J105)</f>
        <v>#DIV/0!</v>
      </c>
      <c r="J107" s="10"/>
      <c r="K107" s="9"/>
      <c r="L107" s="9"/>
      <c r="M107" s="9"/>
      <c r="N107" s="9"/>
      <c r="O107" s="9"/>
      <c r="P107" s="10" t="e">
        <f>SUM(Q103:Q105)</f>
        <v>#DIV/0!</v>
      </c>
      <c r="Q107" s="10"/>
      <c r="R107" s="9"/>
      <c r="S107" s="9"/>
      <c r="T107" s="9"/>
      <c r="U107" s="9"/>
      <c r="V107" s="9"/>
      <c r="W107" s="10">
        <f>SUM(X103:X105)</f>
        <v>9.3962265388895538</v>
      </c>
      <c r="X107" s="10"/>
      <c r="Y107" s="9"/>
      <c r="Z107" s="9"/>
      <c r="AA107" s="9"/>
      <c r="AB107" s="9"/>
      <c r="AC107" s="9"/>
      <c r="AD107" s="10">
        <f>SUM(AE103:AE105)</f>
        <v>4.6882475916381923</v>
      </c>
      <c r="AE107" s="10"/>
      <c r="AG107" s="9"/>
      <c r="AH107" s="9"/>
      <c r="AI107" s="9"/>
      <c r="AJ107" s="9"/>
      <c r="AK107" s="10">
        <f>SUM(AL103:AL105)</f>
        <v>0</v>
      </c>
      <c r="AL107" s="10"/>
      <c r="AM107" s="9"/>
      <c r="AN107" s="9"/>
      <c r="AO107" s="9"/>
      <c r="AP107" s="9"/>
      <c r="AQ107" s="9"/>
      <c r="AR107" s="10">
        <f>SUM(AS103:AS105)</f>
        <v>0</v>
      </c>
      <c r="AS107" s="10"/>
      <c r="AT107" s="9"/>
      <c r="AU107" s="9"/>
      <c r="AV107" s="9"/>
      <c r="AW107" s="9"/>
      <c r="AX107" s="9"/>
      <c r="AY107" s="10">
        <f>SUM(AZ103:AZ105)</f>
        <v>0</v>
      </c>
      <c r="AZ107" s="10"/>
      <c r="BA107" s="9"/>
      <c r="BB107" s="9"/>
      <c r="BC107" s="9"/>
      <c r="BD107" s="9"/>
      <c r="BE107" s="9"/>
      <c r="BF107" s="10">
        <f>SUM(BG103:BG105)</f>
        <v>0</v>
      </c>
      <c r="BG107" s="10"/>
    </row>
    <row r="108" spans="1:59" x14ac:dyDescent="0.35">
      <c r="A108" s="8" t="s">
        <v>60</v>
      </c>
      <c r="B108" s="22">
        <v>1</v>
      </c>
      <c r="D108" s="9">
        <v>44</v>
      </c>
      <c r="E108" s="9">
        <v>44</v>
      </c>
      <c r="F108" s="9">
        <v>42</v>
      </c>
      <c r="G108" s="9">
        <v>53</v>
      </c>
      <c r="H108" s="9">
        <v>42</v>
      </c>
      <c r="I108" s="4">
        <f>AVERAGE(D108:H108)</f>
        <v>45</v>
      </c>
      <c r="J108" s="4">
        <f>STDEV(D108:H108)</f>
        <v>4.5825756949558398</v>
      </c>
      <c r="K108" s="9">
        <v>8</v>
      </c>
      <c r="L108" s="9">
        <v>4</v>
      </c>
      <c r="M108" s="9">
        <v>4</v>
      </c>
      <c r="N108" s="9">
        <v>6</v>
      </c>
      <c r="O108" s="9">
        <v>5</v>
      </c>
      <c r="P108" s="4">
        <f>AVERAGE(K108:O108)</f>
        <v>5.4</v>
      </c>
      <c r="Q108" s="4">
        <f>STDEV(K108:O108)</f>
        <v>1.6733200530681502</v>
      </c>
      <c r="R108" s="9">
        <v>1</v>
      </c>
      <c r="S108" s="9">
        <v>0</v>
      </c>
      <c r="T108" s="9">
        <v>0</v>
      </c>
      <c r="U108" s="9">
        <v>0</v>
      </c>
      <c r="V108" s="9">
        <v>1</v>
      </c>
      <c r="W108" s="4">
        <f>AVERAGE(R108:V108)</f>
        <v>0.4</v>
      </c>
      <c r="X108" s="4">
        <f>STDEV(R108:V108)</f>
        <v>0.54772255750516607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4">
        <f>AVERAGE(Y108:AC108)</f>
        <v>0</v>
      </c>
      <c r="AE108" s="4">
        <f>STDEV(Y108:AC108)</f>
        <v>0</v>
      </c>
      <c r="AF108" s="28">
        <v>0</v>
      </c>
      <c r="AG108" s="9">
        <v>0</v>
      </c>
      <c r="AH108" s="9">
        <v>0</v>
      </c>
      <c r="AI108" s="9">
        <v>0</v>
      </c>
      <c r="AJ108" s="9">
        <v>0</v>
      </c>
      <c r="AK108" s="4">
        <f>AVERAGE(AF108:AJ108)</f>
        <v>0</v>
      </c>
      <c r="AL108" s="4">
        <f>STDEV(AF108:AJ108)</f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4">
        <f>AVERAGE(AM108:AQ108)</f>
        <v>0</v>
      </c>
      <c r="AS108" s="4">
        <f>STDEV(AM108:AQ108)</f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4">
        <f>AVERAGE(AT108:AX108)</f>
        <v>0</v>
      </c>
      <c r="AZ108" s="4">
        <f>STDEV(AT108:AX108)</f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4">
        <f>AVERAGE(BA108:BE108)</f>
        <v>0</v>
      </c>
      <c r="BG108" s="4">
        <f>STDEV(BA108:BE108)</f>
        <v>0</v>
      </c>
    </row>
    <row r="109" spans="1:59" x14ac:dyDescent="0.35">
      <c r="B109" s="22">
        <v>2</v>
      </c>
      <c r="D109" s="9" t="s">
        <v>27</v>
      </c>
      <c r="E109" s="9" t="s">
        <v>27</v>
      </c>
      <c r="F109" s="9" t="s">
        <v>27</v>
      </c>
      <c r="G109" s="9" t="s">
        <v>27</v>
      </c>
      <c r="H109" s="9" t="s">
        <v>27</v>
      </c>
      <c r="I109" s="4" t="e">
        <f t="shared" ref="I109" si="143">AVERAGE(D109:H109)</f>
        <v>#DIV/0!</v>
      </c>
      <c r="J109" s="4" t="e">
        <f>STDEV(D109:H109)</f>
        <v>#DIV/0!</v>
      </c>
      <c r="K109" s="9">
        <v>141</v>
      </c>
      <c r="L109" s="9">
        <v>147</v>
      </c>
      <c r="M109" s="9">
        <v>156</v>
      </c>
      <c r="N109" s="9">
        <v>122</v>
      </c>
      <c r="O109" s="9">
        <v>141</v>
      </c>
      <c r="P109" s="4">
        <f t="shared" ref="P109" si="144">AVERAGE(K109:O109)</f>
        <v>141.4</v>
      </c>
      <c r="Q109" s="4">
        <f>STDEV(K109:O109)</f>
        <v>12.461942063739503</v>
      </c>
      <c r="R109" s="9">
        <v>17</v>
      </c>
      <c r="S109" s="9">
        <v>18</v>
      </c>
      <c r="T109" s="9">
        <v>28</v>
      </c>
      <c r="U109" s="9">
        <v>28</v>
      </c>
      <c r="V109" s="9">
        <v>28</v>
      </c>
      <c r="W109" s="4">
        <f t="shared" ref="W109" si="145">AVERAGE(R109:V109)</f>
        <v>23.8</v>
      </c>
      <c r="X109" s="4">
        <f>STDEV(R109:V109)</f>
        <v>5.7619441163551777</v>
      </c>
      <c r="Y109" s="9">
        <v>3</v>
      </c>
      <c r="Z109" s="9">
        <v>1</v>
      </c>
      <c r="AA109" s="9">
        <v>2</v>
      </c>
      <c r="AB109" s="9">
        <v>2</v>
      </c>
      <c r="AC109" s="9">
        <v>2</v>
      </c>
      <c r="AD109" s="4">
        <f t="shared" ref="AD109" si="146">AVERAGE(Y109:AC109)</f>
        <v>2</v>
      </c>
      <c r="AE109" s="4">
        <f>STDEV(Y109:AC109)</f>
        <v>0.70710678118654757</v>
      </c>
      <c r="AF109" s="28">
        <v>0</v>
      </c>
      <c r="AG109" s="9">
        <v>0</v>
      </c>
      <c r="AH109" s="9">
        <v>0</v>
      </c>
      <c r="AI109" s="9">
        <v>0</v>
      </c>
      <c r="AJ109" s="9">
        <v>0</v>
      </c>
      <c r="AK109" s="4">
        <f t="shared" ref="AK109" si="147">AVERAGE(AF109:AJ109)</f>
        <v>0</v>
      </c>
      <c r="AL109" s="4">
        <f>STDEV(AF109:AJ109)</f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4">
        <f t="shared" ref="AR109" si="148">AVERAGE(AM109:AQ109)</f>
        <v>0</v>
      </c>
      <c r="AS109" s="4">
        <f>STDEV(AM109:AQ109)</f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4">
        <f t="shared" ref="AY109" si="149">AVERAGE(AT109:AX109)</f>
        <v>0</v>
      </c>
      <c r="AZ109" s="4">
        <f>STDEV(AT109:AX109)</f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4">
        <f t="shared" ref="BF109" si="150">AVERAGE(BA109:BE109)</f>
        <v>0</v>
      </c>
      <c r="BG109" s="4">
        <f>STDEV(BA109:BE109)</f>
        <v>0</v>
      </c>
    </row>
    <row r="110" spans="1:59" x14ac:dyDescent="0.35">
      <c r="B110" s="22">
        <v>3</v>
      </c>
      <c r="D110" s="9" t="s">
        <v>27</v>
      </c>
      <c r="E110" s="9" t="s">
        <v>27</v>
      </c>
      <c r="F110" s="9" t="s">
        <v>27</v>
      </c>
      <c r="G110" s="9" t="s">
        <v>27</v>
      </c>
      <c r="H110" s="9" t="s">
        <v>27</v>
      </c>
      <c r="I110" s="4" t="e">
        <f>AVERAGE(D110:H110)</f>
        <v>#DIV/0!</v>
      </c>
      <c r="J110" s="4" t="e">
        <f>STDEV(D110:H110)</f>
        <v>#DIV/0!</v>
      </c>
      <c r="K110" s="9">
        <v>161</v>
      </c>
      <c r="L110" s="9">
        <v>150</v>
      </c>
      <c r="M110" s="9">
        <v>134</v>
      </c>
      <c r="N110" s="9">
        <v>133</v>
      </c>
      <c r="O110" s="9">
        <v>150</v>
      </c>
      <c r="P110" s="4">
        <f>AVERAGE(K110:O110)</f>
        <v>145.6</v>
      </c>
      <c r="Q110" s="4">
        <f>STDEV(K110:O110)</f>
        <v>11.928956366757319</v>
      </c>
      <c r="R110" s="9">
        <v>20</v>
      </c>
      <c r="S110" s="9">
        <v>22</v>
      </c>
      <c r="T110" s="9">
        <v>22</v>
      </c>
      <c r="U110" s="9">
        <v>27</v>
      </c>
      <c r="V110" s="9">
        <v>15</v>
      </c>
      <c r="W110" s="4">
        <f>AVERAGE(R110:V110)</f>
        <v>21.2</v>
      </c>
      <c r="X110" s="4">
        <f>STDEV(R110:V110)</f>
        <v>4.3243496620879363</v>
      </c>
      <c r="Y110" s="9">
        <v>5</v>
      </c>
      <c r="Z110" s="9">
        <v>7</v>
      </c>
      <c r="AA110" s="9">
        <v>3</v>
      </c>
      <c r="AB110" s="9">
        <v>4</v>
      </c>
      <c r="AC110" s="9">
        <v>0</v>
      </c>
      <c r="AD110" s="4">
        <f>AVERAGE(Y110:AC110)</f>
        <v>3.8</v>
      </c>
      <c r="AE110" s="4">
        <f>STDEV(Y110:AC110)</f>
        <v>2.5884358211089569</v>
      </c>
      <c r="AF110" s="28">
        <v>0</v>
      </c>
      <c r="AG110" s="9">
        <v>0</v>
      </c>
      <c r="AH110" s="9">
        <v>1</v>
      </c>
      <c r="AI110" s="9">
        <v>0</v>
      </c>
      <c r="AJ110" s="9">
        <v>0</v>
      </c>
      <c r="AK110" s="4">
        <f>AVERAGE(AF110:AJ110)</f>
        <v>0.2</v>
      </c>
      <c r="AL110" s="4">
        <f>STDEV(AF110:AJ110)</f>
        <v>0.44721359549995793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4">
        <f>AVERAGE(AM110:AQ110)</f>
        <v>0</v>
      </c>
      <c r="AS110" s="4">
        <f>STDEV(AM110:AQ110)</f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4">
        <f>AVERAGE(AT110:AX110)</f>
        <v>0</v>
      </c>
      <c r="AZ110" s="4">
        <f>STDEV(AT110:AX110)</f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4">
        <f>AVERAGE(BA110:BE110)</f>
        <v>0</v>
      </c>
      <c r="BG110" s="4">
        <f>STDEV(BA110:BE110)</f>
        <v>0</v>
      </c>
    </row>
    <row r="111" spans="1:59" x14ac:dyDescent="0.35">
      <c r="A111" s="5" t="s">
        <v>16</v>
      </c>
      <c r="B111" s="22"/>
      <c r="D111" s="9"/>
      <c r="E111" s="9"/>
      <c r="F111" s="9"/>
      <c r="G111" s="9"/>
      <c r="H111" s="9"/>
      <c r="I111" s="10" t="e">
        <f>AVERAGE(I108:I110)</f>
        <v>#DIV/0!</v>
      </c>
      <c r="J111" s="10"/>
      <c r="K111" s="9"/>
      <c r="L111" s="9"/>
      <c r="M111" s="9"/>
      <c r="N111" s="9"/>
      <c r="O111" s="9"/>
      <c r="P111" s="10">
        <f>AVERAGE(P108:P110)</f>
        <v>97.466666666666654</v>
      </c>
      <c r="Q111" s="10"/>
      <c r="R111" s="9"/>
      <c r="S111" s="9"/>
      <c r="T111" s="9"/>
      <c r="U111" s="9"/>
      <c r="V111" s="9"/>
      <c r="W111" s="10">
        <f>AVERAGE(W108:W110)</f>
        <v>15.133333333333333</v>
      </c>
      <c r="X111" s="10"/>
      <c r="Y111" s="9"/>
      <c r="Z111" s="9"/>
      <c r="AA111" s="9"/>
      <c r="AB111" s="9"/>
      <c r="AC111" s="9"/>
      <c r="AD111" s="10">
        <f>AVERAGE(AD108:AD110)</f>
        <v>1.9333333333333333</v>
      </c>
      <c r="AE111" s="10"/>
      <c r="AG111" s="9"/>
      <c r="AH111" s="9"/>
      <c r="AI111" s="9"/>
      <c r="AJ111" s="9"/>
      <c r="AK111" s="10">
        <f>AVERAGE(AK108:AK110)</f>
        <v>6.6666666666666666E-2</v>
      </c>
      <c r="AL111" s="10"/>
      <c r="AM111" s="9"/>
      <c r="AN111" s="9"/>
      <c r="AO111" s="9"/>
      <c r="AP111" s="9"/>
      <c r="AQ111" s="9"/>
      <c r="AR111" s="10">
        <f>AVERAGE(AR108:AR110)</f>
        <v>0</v>
      </c>
      <c r="AS111" s="10"/>
      <c r="AT111" s="9"/>
      <c r="AU111" s="9"/>
      <c r="AV111" s="9"/>
      <c r="AW111" s="9"/>
      <c r="AX111" s="9"/>
      <c r="AY111" s="10">
        <f>AVERAGE(AY108:AY110)</f>
        <v>0</v>
      </c>
      <c r="AZ111" s="10"/>
      <c r="BA111" s="9"/>
      <c r="BB111" s="9"/>
      <c r="BC111" s="9"/>
      <c r="BD111" s="9"/>
      <c r="BE111" s="9"/>
      <c r="BF111" s="10">
        <f>AVERAGE(BF108:BF110)</f>
        <v>0</v>
      </c>
      <c r="BG111" s="10"/>
    </row>
    <row r="112" spans="1:59" x14ac:dyDescent="0.35">
      <c r="A112" s="5" t="s">
        <v>17</v>
      </c>
      <c r="B112" s="22"/>
      <c r="D112" s="9"/>
      <c r="E112" s="9"/>
      <c r="F112" s="9"/>
      <c r="G112" s="9"/>
      <c r="H112" s="9"/>
      <c r="I112" s="10" t="e">
        <f>SUM(J108:J110)</f>
        <v>#DIV/0!</v>
      </c>
      <c r="J112" s="10"/>
      <c r="K112" s="9"/>
      <c r="L112" s="9"/>
      <c r="M112" s="9"/>
      <c r="N112" s="9"/>
      <c r="O112" s="9"/>
      <c r="P112" s="10">
        <f>SUM(Q108:Q110)</f>
        <v>26.064218483564972</v>
      </c>
      <c r="Q112" s="10"/>
      <c r="R112" s="9"/>
      <c r="S112" s="9"/>
      <c r="T112" s="9"/>
      <c r="U112" s="9"/>
      <c r="V112" s="9"/>
      <c r="W112" s="10">
        <f>SUM(X108:X110)</f>
        <v>10.63401633594828</v>
      </c>
      <c r="X112" s="10"/>
      <c r="Y112" s="9"/>
      <c r="Z112" s="9"/>
      <c r="AA112" s="9"/>
      <c r="AB112" s="9"/>
      <c r="AC112" s="9"/>
      <c r="AD112" s="10">
        <f>SUM(AE108:AE110)</f>
        <v>3.2955426022955043</v>
      </c>
      <c r="AE112" s="10"/>
      <c r="AG112" s="9"/>
      <c r="AH112" s="9"/>
      <c r="AI112" s="9"/>
      <c r="AJ112" s="9"/>
      <c r="AK112" s="10">
        <f>SUM(AL108:AL110)</f>
        <v>0.44721359549995793</v>
      </c>
      <c r="AL112" s="10"/>
      <c r="AM112" s="9"/>
      <c r="AN112" s="9"/>
      <c r="AO112" s="9"/>
      <c r="AP112" s="9"/>
      <c r="AQ112" s="9"/>
      <c r="AR112" s="10">
        <f>SUM(AS108:AS110)</f>
        <v>0</v>
      </c>
      <c r="AS112" s="10"/>
      <c r="AT112" s="9"/>
      <c r="AU112" s="9"/>
      <c r="AV112" s="9"/>
      <c r="AW112" s="9"/>
      <c r="AX112" s="9"/>
      <c r="AY112" s="10">
        <f>SUM(AZ108:AZ110)</f>
        <v>0</v>
      </c>
      <c r="AZ112" s="10"/>
      <c r="BA112" s="9"/>
      <c r="BB112" s="9"/>
      <c r="BC112" s="9"/>
      <c r="BD112" s="9"/>
      <c r="BE112" s="9"/>
      <c r="BF112" s="10">
        <f>SUM(BG108:BG110)</f>
        <v>0</v>
      </c>
      <c r="BG112" s="10"/>
    </row>
    <row r="113" spans="1:60" x14ac:dyDescent="0.35">
      <c r="A113" s="8" t="s">
        <v>50</v>
      </c>
      <c r="B113" s="22">
        <v>1</v>
      </c>
      <c r="D113" s="8" t="s">
        <v>27</v>
      </c>
      <c r="E113" s="8" t="s">
        <v>27</v>
      </c>
      <c r="F113" s="8" t="s">
        <v>27</v>
      </c>
      <c r="G113" s="8" t="s">
        <v>27</v>
      </c>
      <c r="H113" s="8" t="s">
        <v>27</v>
      </c>
      <c r="I113" s="2" t="e">
        <f>AVERAGE(D113:H113)</f>
        <v>#DIV/0!</v>
      </c>
      <c r="J113" s="2" t="e">
        <f>STDEV(D113:H113)</f>
        <v>#DIV/0!</v>
      </c>
      <c r="K113" s="8">
        <v>160</v>
      </c>
      <c r="L113" s="8">
        <v>158</v>
      </c>
      <c r="M113" s="8">
        <v>135</v>
      </c>
      <c r="N113" s="8">
        <v>133</v>
      </c>
      <c r="O113" s="8">
        <v>131</v>
      </c>
      <c r="P113" s="2">
        <f>AVERAGE(K113:O113)</f>
        <v>143.4</v>
      </c>
      <c r="Q113" s="2">
        <f>STDEV(K113:O113)</f>
        <v>14.328293687665674</v>
      </c>
      <c r="R113" s="8">
        <v>23</v>
      </c>
      <c r="S113" s="8">
        <v>30</v>
      </c>
      <c r="T113" s="8">
        <v>24</v>
      </c>
      <c r="U113" s="8">
        <v>17</v>
      </c>
      <c r="V113" s="8">
        <v>13</v>
      </c>
      <c r="W113" s="2">
        <f>AVERAGE(R113:V113)</f>
        <v>21.4</v>
      </c>
      <c r="X113" s="2">
        <f>STDEV(R113:V113)</f>
        <v>6.5802735505448373</v>
      </c>
      <c r="Y113" s="8">
        <v>1</v>
      </c>
      <c r="Z113" s="8">
        <v>2</v>
      </c>
      <c r="AA113" s="8">
        <v>2</v>
      </c>
      <c r="AB113" s="8">
        <v>3</v>
      </c>
      <c r="AC113" s="8">
        <v>2</v>
      </c>
      <c r="AD113" s="2">
        <f>AVERAGE(Y113:AC113)</f>
        <v>2</v>
      </c>
      <c r="AE113" s="2">
        <f>STDEV(Y113:AC113)</f>
        <v>0.70710678118654757</v>
      </c>
      <c r="AF113" s="28">
        <v>0</v>
      </c>
      <c r="AG113" s="8">
        <v>0</v>
      </c>
      <c r="AH113" s="8">
        <v>0</v>
      </c>
      <c r="AI113" s="8">
        <v>0</v>
      </c>
      <c r="AJ113" s="8">
        <v>0</v>
      </c>
      <c r="AK113" s="2">
        <f>AVERAGE(AF113:AJ113)</f>
        <v>0</v>
      </c>
      <c r="AL113" s="2">
        <f>STDEV(AF113:AJ113)</f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2">
        <f>AVERAGE(AM113:AQ113)</f>
        <v>0</v>
      </c>
      <c r="AS113" s="2">
        <f>STDEV(AM113:AQ113)</f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2">
        <f>AVERAGE(AT113:AX113)</f>
        <v>0</v>
      </c>
      <c r="AZ113" s="2">
        <f>STDEV(AT113:AX113)</f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2">
        <f>AVERAGE(BA113:BE113)</f>
        <v>0</v>
      </c>
      <c r="BG113" s="2">
        <f>STDEV(BA113:BE113)</f>
        <v>0</v>
      </c>
    </row>
    <row r="114" spans="1:60" x14ac:dyDescent="0.35">
      <c r="A114" s="8" t="s">
        <v>8</v>
      </c>
      <c r="B114" s="22">
        <v>2</v>
      </c>
      <c r="D114" s="8" t="s">
        <v>27</v>
      </c>
      <c r="E114" s="8" t="s">
        <v>27</v>
      </c>
      <c r="F114" s="8" t="s">
        <v>27</v>
      </c>
      <c r="G114" s="8" t="s">
        <v>27</v>
      </c>
      <c r="H114" s="8" t="s">
        <v>27</v>
      </c>
      <c r="I114" s="2" t="e">
        <f t="shared" ref="I114" si="151">AVERAGE(D114:H114)</f>
        <v>#DIV/0!</v>
      </c>
      <c r="J114" s="2" t="e">
        <f>STDEV(D114:H114)</f>
        <v>#DIV/0!</v>
      </c>
      <c r="K114" s="8">
        <v>93</v>
      </c>
      <c r="L114" s="8">
        <v>92</v>
      </c>
      <c r="M114" s="8">
        <v>69</v>
      </c>
      <c r="N114" s="8">
        <v>70</v>
      </c>
      <c r="O114" s="8">
        <v>86</v>
      </c>
      <c r="P114" s="2">
        <f t="shared" ref="P114" si="152">AVERAGE(K114:O114)</f>
        <v>82</v>
      </c>
      <c r="Q114" s="2">
        <f>STDEV(K114:O114)</f>
        <v>11.726039399558575</v>
      </c>
      <c r="R114" s="8">
        <v>10</v>
      </c>
      <c r="S114" s="8">
        <v>13</v>
      </c>
      <c r="T114" s="8">
        <v>6</v>
      </c>
      <c r="U114" s="8">
        <v>9</v>
      </c>
      <c r="V114" s="8">
        <v>14</v>
      </c>
      <c r="W114" s="2">
        <f t="shared" ref="W114" si="153">AVERAGE(R114:V114)</f>
        <v>10.4</v>
      </c>
      <c r="X114" s="2">
        <f>STDEV(R114:V114)</f>
        <v>3.2093613071762443</v>
      </c>
      <c r="Y114" s="8">
        <v>1</v>
      </c>
      <c r="Z114" s="8">
        <v>0</v>
      </c>
      <c r="AA114" s="8">
        <v>0</v>
      </c>
      <c r="AB114" s="8">
        <v>0</v>
      </c>
      <c r="AC114" s="8">
        <v>0</v>
      </c>
      <c r="AD114" s="2">
        <f t="shared" ref="AD114" si="154">AVERAGE(Y114:AC114)</f>
        <v>0.2</v>
      </c>
      <c r="AE114" s="2">
        <f>STDEV(Y114:AC114)</f>
        <v>0.44721359549995793</v>
      </c>
      <c r="AF114" s="28">
        <v>0</v>
      </c>
      <c r="AG114" s="8">
        <v>0</v>
      </c>
      <c r="AH114" s="8">
        <v>0</v>
      </c>
      <c r="AI114" s="8">
        <v>0</v>
      </c>
      <c r="AJ114" s="8">
        <v>0</v>
      </c>
      <c r="AK114" s="2">
        <f t="shared" ref="AK114" si="155">AVERAGE(AF114:AJ114)</f>
        <v>0</v>
      </c>
      <c r="AL114" s="2">
        <f>STDEV(AF114:AJ114)</f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2">
        <f t="shared" ref="AR114" si="156">AVERAGE(AM114:AQ114)</f>
        <v>0</v>
      </c>
      <c r="AS114" s="2">
        <f>STDEV(AM114:AQ114)</f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2">
        <f t="shared" ref="AY114" si="157">AVERAGE(AT114:AX114)</f>
        <v>0</v>
      </c>
      <c r="AZ114" s="2">
        <f>STDEV(AT114:AX114)</f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2">
        <f t="shared" ref="BF114" si="158">AVERAGE(BA114:BE114)</f>
        <v>0</v>
      </c>
      <c r="BG114" s="2">
        <f>STDEV(BA114:BE114)</f>
        <v>0</v>
      </c>
    </row>
    <row r="115" spans="1:60" x14ac:dyDescent="0.35">
      <c r="B115" s="22">
        <v>3</v>
      </c>
      <c r="D115" s="9" t="s">
        <v>27</v>
      </c>
      <c r="E115" s="9" t="s">
        <v>27</v>
      </c>
      <c r="F115" s="9" t="s">
        <v>27</v>
      </c>
      <c r="G115" s="9" t="s">
        <v>27</v>
      </c>
      <c r="H115" s="9" t="s">
        <v>27</v>
      </c>
      <c r="I115" s="4" t="e">
        <f>AVERAGE(D115:H115)</f>
        <v>#DIV/0!</v>
      </c>
      <c r="J115" s="4" t="e">
        <f>STDEV(D115:H115)</f>
        <v>#DIV/0!</v>
      </c>
      <c r="K115" s="9" t="s">
        <v>27</v>
      </c>
      <c r="L115" s="9" t="s">
        <v>27</v>
      </c>
      <c r="M115" s="9" t="s">
        <v>27</v>
      </c>
      <c r="N115" s="9" t="s">
        <v>27</v>
      </c>
      <c r="O115" s="9" t="s">
        <v>27</v>
      </c>
      <c r="P115" s="4" t="e">
        <f>AVERAGE(K115:O115)</f>
        <v>#DIV/0!</v>
      </c>
      <c r="Q115" s="4" t="e">
        <f>STDEV(K115:O115)</f>
        <v>#DIV/0!</v>
      </c>
      <c r="R115" s="9">
        <v>32</v>
      </c>
      <c r="S115" s="9">
        <v>32</v>
      </c>
      <c r="T115" s="9">
        <v>22</v>
      </c>
      <c r="U115" s="9">
        <v>23</v>
      </c>
      <c r="V115" s="9">
        <v>25</v>
      </c>
      <c r="W115" s="4">
        <f>AVERAGE(R115:V115)</f>
        <v>26.8</v>
      </c>
      <c r="X115" s="4">
        <f>STDEV(R115:V115)</f>
        <v>4.8682645778552391</v>
      </c>
      <c r="Y115" s="9">
        <v>2</v>
      </c>
      <c r="Z115" s="9">
        <v>2</v>
      </c>
      <c r="AA115" s="9">
        <v>1</v>
      </c>
      <c r="AB115" s="9">
        <v>3</v>
      </c>
      <c r="AC115" s="9">
        <v>1</v>
      </c>
      <c r="AD115" s="4">
        <f>AVERAGE(Y115:AC115)</f>
        <v>1.8</v>
      </c>
      <c r="AE115" s="4">
        <f>STDEV(Y115:AC115)</f>
        <v>0.83666002653407567</v>
      </c>
      <c r="AF115" s="28">
        <v>2</v>
      </c>
      <c r="AG115" s="9">
        <v>0</v>
      </c>
      <c r="AH115" s="9">
        <v>0</v>
      </c>
      <c r="AI115" s="9">
        <v>0</v>
      </c>
      <c r="AJ115" s="9">
        <v>1</v>
      </c>
      <c r="AK115" s="4">
        <f>AVERAGE(AF115:AJ115)</f>
        <v>0.6</v>
      </c>
      <c r="AL115" s="4">
        <f>STDEV(AF115:AJ115)</f>
        <v>0.89442719099991586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4">
        <f>AVERAGE(AM115:AQ115)</f>
        <v>0</v>
      </c>
      <c r="AS115" s="4">
        <f>STDEV(AM115:AQ115)</f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4">
        <f>AVERAGE(AT115:AX115)</f>
        <v>0</v>
      </c>
      <c r="AZ115" s="4">
        <f>STDEV(AT115:AX115)</f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4">
        <f>AVERAGE(BA115:BE115)</f>
        <v>0</v>
      </c>
      <c r="BG115" s="4">
        <f>STDEV(BA115:BE115)</f>
        <v>0</v>
      </c>
    </row>
    <row r="116" spans="1:60" x14ac:dyDescent="0.35">
      <c r="A116" s="5" t="s">
        <v>16</v>
      </c>
      <c r="B116" s="22"/>
      <c r="D116" s="9"/>
      <c r="E116" s="9"/>
      <c r="F116" s="9"/>
      <c r="G116" s="9"/>
      <c r="H116" s="9"/>
      <c r="I116" s="10" t="e">
        <f>AVERAGE(I113:I115)</f>
        <v>#DIV/0!</v>
      </c>
      <c r="J116" s="10"/>
      <c r="K116" s="9"/>
      <c r="L116" s="9"/>
      <c r="M116" s="9"/>
      <c r="N116" s="9"/>
      <c r="O116" s="9"/>
      <c r="P116" s="10" t="e">
        <f>AVERAGE(P113:P115)</f>
        <v>#DIV/0!</v>
      </c>
      <c r="Q116" s="10"/>
      <c r="R116" s="9"/>
      <c r="S116" s="9"/>
      <c r="T116" s="9"/>
      <c r="U116" s="9"/>
      <c r="V116" s="9"/>
      <c r="W116" s="10">
        <f>AVERAGE(W113:W115)</f>
        <v>19.533333333333331</v>
      </c>
      <c r="X116" s="10"/>
      <c r="Y116" s="9"/>
      <c r="Z116" s="9"/>
      <c r="AA116" s="9"/>
      <c r="AB116" s="9"/>
      <c r="AC116" s="9"/>
      <c r="AD116" s="10">
        <f>AVERAGE(AD113:AD115)</f>
        <v>1.3333333333333333</v>
      </c>
      <c r="AE116" s="10"/>
      <c r="AG116" s="9"/>
      <c r="AH116" s="9"/>
      <c r="AI116" s="9"/>
      <c r="AJ116" s="9"/>
      <c r="AK116" s="10">
        <f>AVERAGE(AK113:AK115)</f>
        <v>0.19999999999999998</v>
      </c>
      <c r="AL116" s="10"/>
      <c r="AM116" s="9"/>
      <c r="AN116" s="9"/>
      <c r="AO116" s="9"/>
      <c r="AP116" s="9"/>
      <c r="AQ116" s="9"/>
      <c r="AR116" s="10">
        <f>AVERAGE(AR113:AR115)</f>
        <v>0</v>
      </c>
      <c r="AS116" s="10"/>
      <c r="AT116" s="9"/>
      <c r="AU116" s="9"/>
      <c r="AV116" s="9"/>
      <c r="AW116" s="9"/>
      <c r="AX116" s="9"/>
      <c r="AY116" s="10">
        <f>AVERAGE(AY113:AY115)</f>
        <v>0</v>
      </c>
      <c r="AZ116" s="10"/>
      <c r="BA116" s="9"/>
      <c r="BB116" s="9"/>
      <c r="BC116" s="9"/>
      <c r="BD116" s="9"/>
      <c r="BE116" s="9"/>
      <c r="BF116" s="10">
        <f>AVERAGE(BF113:BF115)</f>
        <v>0</v>
      </c>
      <c r="BG116" s="10"/>
    </row>
    <row r="117" spans="1:60" x14ac:dyDescent="0.35">
      <c r="A117" s="5" t="s">
        <v>17</v>
      </c>
      <c r="B117" s="22"/>
      <c r="D117" s="9"/>
      <c r="E117" s="9"/>
      <c r="F117" s="9"/>
      <c r="G117" s="9"/>
      <c r="H117" s="9"/>
      <c r="I117" s="10" t="e">
        <f>SUM(J113:J115)</f>
        <v>#DIV/0!</v>
      </c>
      <c r="J117" s="10"/>
      <c r="K117" s="9"/>
      <c r="L117" s="9"/>
      <c r="M117" s="9"/>
      <c r="N117" s="9"/>
      <c r="O117" s="9"/>
      <c r="P117" s="10" t="e">
        <f>SUM(Q113:Q115)</f>
        <v>#DIV/0!</v>
      </c>
      <c r="Q117" s="10"/>
      <c r="R117" s="9"/>
      <c r="S117" s="9"/>
      <c r="T117" s="9"/>
      <c r="U117" s="9"/>
      <c r="V117" s="9"/>
      <c r="W117" s="10">
        <f>SUM(X113:X115)</f>
        <v>14.65789943557632</v>
      </c>
      <c r="X117" s="10"/>
      <c r="Y117" s="9"/>
      <c r="Z117" s="9"/>
      <c r="AA117" s="9"/>
      <c r="AB117" s="9"/>
      <c r="AC117" s="9"/>
      <c r="AD117" s="10">
        <f>SUM(AE113:AE115)</f>
        <v>1.9909804032205813</v>
      </c>
      <c r="AE117" s="10"/>
      <c r="AG117" s="9"/>
      <c r="AH117" s="9"/>
      <c r="AI117" s="9"/>
      <c r="AJ117" s="9"/>
      <c r="AK117" s="10">
        <f>SUM(AL113:AL115)</f>
        <v>0.89442719099991586</v>
      </c>
      <c r="AL117" s="10"/>
      <c r="AM117" s="9"/>
      <c r="AN117" s="9"/>
      <c r="AO117" s="9"/>
      <c r="AP117" s="9"/>
      <c r="AQ117" s="9"/>
      <c r="AR117" s="10">
        <f>SUM(AS113:AS115)</f>
        <v>0</v>
      </c>
      <c r="AS117" s="10"/>
      <c r="AT117" s="9"/>
      <c r="AU117" s="9"/>
      <c r="AV117" s="9"/>
      <c r="AW117" s="9"/>
      <c r="AX117" s="9"/>
      <c r="AY117" s="10">
        <f>SUM(AZ113:AZ115)</f>
        <v>0</v>
      </c>
      <c r="AZ117" s="10"/>
      <c r="BA117" s="9"/>
      <c r="BB117" s="9"/>
      <c r="BC117" s="9"/>
      <c r="BD117" s="9"/>
      <c r="BE117" s="9"/>
      <c r="BF117" s="10">
        <f>SUM(BG113:BG115)</f>
        <v>0</v>
      </c>
      <c r="BG117" s="10"/>
    </row>
    <row r="118" spans="1:60" x14ac:dyDescent="0.35">
      <c r="A118" s="8" t="s">
        <v>60</v>
      </c>
      <c r="B118" s="22">
        <v>1</v>
      </c>
      <c r="D118" s="9" t="s">
        <v>27</v>
      </c>
      <c r="E118" s="9" t="s">
        <v>27</v>
      </c>
      <c r="F118" s="9" t="s">
        <v>27</v>
      </c>
      <c r="G118" s="9" t="s">
        <v>27</v>
      </c>
      <c r="H118" s="9" t="s">
        <v>27</v>
      </c>
      <c r="I118" s="4" t="e">
        <f>AVERAGE(D118:H118)</f>
        <v>#DIV/0!</v>
      </c>
      <c r="J118" s="4" t="e">
        <f>STDEV(D118:H118)</f>
        <v>#DIV/0!</v>
      </c>
      <c r="K118" s="9">
        <v>76</v>
      </c>
      <c r="L118" s="9">
        <v>74</v>
      </c>
      <c r="M118" s="9">
        <v>66</v>
      </c>
      <c r="N118" s="9">
        <v>67</v>
      </c>
      <c r="O118" s="9">
        <v>73</v>
      </c>
      <c r="P118" s="4">
        <f>AVERAGE(K118:O118)</f>
        <v>71.2</v>
      </c>
      <c r="Q118" s="4">
        <f>STDEV(K118:O118)</f>
        <v>4.4384682042344297</v>
      </c>
      <c r="R118" s="9">
        <v>8</v>
      </c>
      <c r="S118" s="9">
        <v>8</v>
      </c>
      <c r="T118" s="9">
        <v>6</v>
      </c>
      <c r="U118" s="9">
        <v>11</v>
      </c>
      <c r="V118" s="9">
        <v>8</v>
      </c>
      <c r="W118" s="4">
        <f>AVERAGE(R118:V118)</f>
        <v>8.1999999999999993</v>
      </c>
      <c r="X118" s="4">
        <f>STDEV(R118:V118)</f>
        <v>1.7888543819998326</v>
      </c>
      <c r="Y118" s="9">
        <v>0</v>
      </c>
      <c r="Z118" s="9">
        <v>2</v>
      </c>
      <c r="AA118" s="9">
        <v>1</v>
      </c>
      <c r="AB118" s="9">
        <v>2</v>
      </c>
      <c r="AC118" s="9">
        <v>0</v>
      </c>
      <c r="AD118" s="4">
        <f>AVERAGE(Y118:AC118)</f>
        <v>1</v>
      </c>
      <c r="AE118" s="4">
        <f>STDEV(Y118:AC118)</f>
        <v>1</v>
      </c>
      <c r="AF118" s="28">
        <v>0</v>
      </c>
      <c r="AG118" s="9">
        <v>0</v>
      </c>
      <c r="AH118" s="9">
        <v>0</v>
      </c>
      <c r="AI118" s="9">
        <v>0</v>
      </c>
      <c r="AJ118" s="9">
        <v>0</v>
      </c>
      <c r="AK118" s="4">
        <f>AVERAGE(AF118:AJ118)</f>
        <v>0</v>
      </c>
      <c r="AL118" s="4">
        <f>STDEV(AF118:AJ118)</f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4">
        <f>AVERAGE(AM118:AQ118)</f>
        <v>0</v>
      </c>
      <c r="AS118" s="4">
        <f>STDEV(AM118:AQ118)</f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4">
        <f>AVERAGE(AT118:AX118)</f>
        <v>0</v>
      </c>
      <c r="AZ118" s="4">
        <f>STDEV(AT118:AX118)</f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4">
        <f>AVERAGE(BA118:BE118)</f>
        <v>0</v>
      </c>
      <c r="BG118" s="4">
        <f>STDEV(BA118:BE118)</f>
        <v>0</v>
      </c>
    </row>
    <row r="119" spans="1:60" x14ac:dyDescent="0.35">
      <c r="B119" s="22">
        <v>2</v>
      </c>
      <c r="D119" s="9" t="s">
        <v>27</v>
      </c>
      <c r="E119" s="9" t="s">
        <v>27</v>
      </c>
      <c r="F119" s="9" t="s">
        <v>27</v>
      </c>
      <c r="G119" s="9" t="s">
        <v>27</v>
      </c>
      <c r="H119" s="9" t="s">
        <v>27</v>
      </c>
      <c r="I119" s="4" t="e">
        <f t="shared" ref="I119" si="159">AVERAGE(D119:H119)</f>
        <v>#DIV/0!</v>
      </c>
      <c r="J119" s="4" t="e">
        <f>STDEV(D119:H119)</f>
        <v>#DIV/0!</v>
      </c>
      <c r="K119" s="9" t="s">
        <v>27</v>
      </c>
      <c r="L119" s="9" t="s">
        <v>27</v>
      </c>
      <c r="M119" s="9" t="s">
        <v>27</v>
      </c>
      <c r="N119" s="9" t="s">
        <v>27</v>
      </c>
      <c r="O119" s="9" t="s">
        <v>27</v>
      </c>
      <c r="P119" s="4" t="e">
        <f t="shared" ref="P119" si="160">AVERAGE(K119:O119)</f>
        <v>#DIV/0!</v>
      </c>
      <c r="Q119" s="4" t="e">
        <f>STDEV(K119:O119)</f>
        <v>#DIV/0!</v>
      </c>
      <c r="R119" s="9">
        <v>78</v>
      </c>
      <c r="S119" s="9">
        <v>74</v>
      </c>
      <c r="T119" s="9">
        <v>76</v>
      </c>
      <c r="U119" s="9">
        <v>70</v>
      </c>
      <c r="V119" s="9">
        <v>73</v>
      </c>
      <c r="W119" s="4">
        <f t="shared" ref="W119" si="161">AVERAGE(R119:V119)</f>
        <v>74.2</v>
      </c>
      <c r="X119" s="4">
        <f>STDEV(R119:V119)</f>
        <v>3.0331501776206204</v>
      </c>
      <c r="Y119" s="9">
        <v>4</v>
      </c>
      <c r="Z119" s="9">
        <v>5</v>
      </c>
      <c r="AA119" s="9">
        <v>6</v>
      </c>
      <c r="AB119" s="9">
        <v>5</v>
      </c>
      <c r="AC119" s="9">
        <v>8</v>
      </c>
      <c r="AD119" s="4">
        <f t="shared" ref="AD119" si="162">AVERAGE(Y119:AC119)</f>
        <v>5.6</v>
      </c>
      <c r="AE119" s="4">
        <f>STDEV(Y119:AC119)</f>
        <v>1.5165750888103091</v>
      </c>
      <c r="AF119" s="28">
        <v>0</v>
      </c>
      <c r="AG119" s="9">
        <v>0</v>
      </c>
      <c r="AH119" s="9">
        <v>0</v>
      </c>
      <c r="AI119" s="9">
        <v>0</v>
      </c>
      <c r="AJ119" s="9">
        <v>0</v>
      </c>
      <c r="AK119" s="4">
        <f t="shared" ref="AK119" si="163">AVERAGE(AF119:AJ119)</f>
        <v>0</v>
      </c>
      <c r="AL119" s="4">
        <f>STDEV(AF119:AJ119)</f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4">
        <f t="shared" ref="AR119" si="164">AVERAGE(AM119:AQ119)</f>
        <v>0</v>
      </c>
      <c r="AS119" s="4">
        <f>STDEV(AM119:AQ119)</f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4">
        <f t="shared" ref="AY119" si="165">AVERAGE(AT119:AX119)</f>
        <v>0</v>
      </c>
      <c r="AZ119" s="4">
        <f>STDEV(AT119:AX119)</f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4">
        <f t="shared" ref="BF119" si="166">AVERAGE(BA119:BE119)</f>
        <v>0</v>
      </c>
      <c r="BG119" s="4">
        <f>STDEV(BA119:BE119)</f>
        <v>0</v>
      </c>
    </row>
    <row r="120" spans="1:60" x14ac:dyDescent="0.35">
      <c r="B120" s="22">
        <v>3</v>
      </c>
      <c r="D120" s="9" t="s">
        <v>27</v>
      </c>
      <c r="E120" s="9" t="s">
        <v>27</v>
      </c>
      <c r="F120" s="9" t="s">
        <v>27</v>
      </c>
      <c r="G120" s="9" t="s">
        <v>27</v>
      </c>
      <c r="H120" s="9" t="s">
        <v>27</v>
      </c>
      <c r="I120" s="4" t="e">
        <f>AVERAGE(D120:H120)</f>
        <v>#DIV/0!</v>
      </c>
      <c r="J120" s="4" t="e">
        <f>STDEV(D120:H120)</f>
        <v>#DIV/0!</v>
      </c>
      <c r="K120" s="9">
        <v>88</v>
      </c>
      <c r="L120" s="9">
        <v>81</v>
      </c>
      <c r="M120" s="9">
        <v>72</v>
      </c>
      <c r="N120" s="9">
        <v>90</v>
      </c>
      <c r="O120" s="9">
        <v>86</v>
      </c>
      <c r="P120" s="4">
        <f>AVERAGE(K120:O120)</f>
        <v>83.4</v>
      </c>
      <c r="Q120" s="4">
        <f>STDEV(K120:O120)</f>
        <v>7.197221686178632</v>
      </c>
      <c r="R120" s="9">
        <v>15</v>
      </c>
      <c r="S120" s="9">
        <v>11</v>
      </c>
      <c r="T120" s="9">
        <v>14</v>
      </c>
      <c r="U120" s="9">
        <v>15</v>
      </c>
      <c r="V120" s="9">
        <v>15</v>
      </c>
      <c r="W120" s="4">
        <f>AVERAGE(R120:V120)</f>
        <v>14</v>
      </c>
      <c r="X120" s="4">
        <f>STDEV(R120:V120)</f>
        <v>1.7320508075688772</v>
      </c>
      <c r="Y120" s="9">
        <v>3</v>
      </c>
      <c r="Z120" s="9">
        <v>0</v>
      </c>
      <c r="AA120" s="9">
        <v>0</v>
      </c>
      <c r="AB120" s="9">
        <v>0</v>
      </c>
      <c r="AC120" s="9">
        <v>1</v>
      </c>
      <c r="AD120" s="4">
        <f>AVERAGE(Y120:AC120)</f>
        <v>0.8</v>
      </c>
      <c r="AE120" s="4">
        <f>STDEV(Y120:AC120)</f>
        <v>1.3038404810405297</v>
      </c>
      <c r="AF120" s="28">
        <v>0</v>
      </c>
      <c r="AG120" s="9">
        <v>0</v>
      </c>
      <c r="AH120" s="9">
        <v>0</v>
      </c>
      <c r="AI120" s="9">
        <v>0</v>
      </c>
      <c r="AJ120" s="9">
        <v>0</v>
      </c>
      <c r="AK120" s="4">
        <f>AVERAGE(AF120:AJ120)</f>
        <v>0</v>
      </c>
      <c r="AL120" s="4">
        <f>STDEV(AF120:AJ120)</f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4">
        <f>AVERAGE(AM120:AQ120)</f>
        <v>0</v>
      </c>
      <c r="AS120" s="4">
        <f>STDEV(AM120:AQ120)</f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4">
        <f>AVERAGE(AT120:AX120)</f>
        <v>0</v>
      </c>
      <c r="AZ120" s="4">
        <f>STDEV(AT120:AX120)</f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4">
        <f>AVERAGE(BA120:BE120)</f>
        <v>0</v>
      </c>
      <c r="BG120" s="4">
        <f>STDEV(BA120:BE120)</f>
        <v>0</v>
      </c>
      <c r="BH120" s="22"/>
    </row>
    <row r="121" spans="1:60" x14ac:dyDescent="0.35">
      <c r="A121" s="5" t="s">
        <v>16</v>
      </c>
      <c r="B121" s="22"/>
      <c r="D121" s="9"/>
      <c r="E121" s="9"/>
      <c r="F121" s="9"/>
      <c r="G121" s="9"/>
      <c r="H121" s="9"/>
      <c r="I121" s="10" t="e">
        <f>AVERAGE(I118:I120)</f>
        <v>#DIV/0!</v>
      </c>
      <c r="J121" s="10"/>
      <c r="K121" s="9"/>
      <c r="L121" s="9"/>
      <c r="M121" s="9"/>
      <c r="N121" s="9"/>
      <c r="O121" s="9"/>
      <c r="P121" s="10" t="e">
        <f>AVERAGE(P118:P120)</f>
        <v>#DIV/0!</v>
      </c>
      <c r="Q121" s="10"/>
      <c r="R121" s="9"/>
      <c r="S121" s="9"/>
      <c r="T121" s="9"/>
      <c r="U121" s="9"/>
      <c r="V121" s="9"/>
      <c r="W121" s="10">
        <f>AVERAGE(W118:W120)</f>
        <v>32.133333333333333</v>
      </c>
      <c r="X121" s="10"/>
      <c r="Y121" s="9"/>
      <c r="Z121" s="9"/>
      <c r="AA121" s="9"/>
      <c r="AB121" s="9"/>
      <c r="AC121" s="9"/>
      <c r="AD121" s="10">
        <f>AVERAGE(AD118:AD120)</f>
        <v>2.4666666666666663</v>
      </c>
      <c r="AE121" s="10"/>
      <c r="AG121" s="9"/>
      <c r="AH121" s="9"/>
      <c r="AI121" s="9"/>
      <c r="AJ121" s="9"/>
      <c r="AK121" s="10">
        <f>AVERAGE(AK118:AK120)</f>
        <v>0</v>
      </c>
      <c r="AL121" s="10"/>
      <c r="AM121" s="9"/>
      <c r="AN121" s="9"/>
      <c r="AO121" s="9"/>
      <c r="AP121" s="9"/>
      <c r="AQ121" s="9"/>
      <c r="AR121" s="10">
        <f>AVERAGE(AR118:AR120)</f>
        <v>0</v>
      </c>
      <c r="AS121" s="10"/>
      <c r="AT121" s="9"/>
      <c r="AU121" s="9"/>
      <c r="AV121" s="9"/>
      <c r="AW121" s="9"/>
      <c r="AX121" s="9"/>
      <c r="AY121" s="10">
        <f>AVERAGE(AY118:AY120)</f>
        <v>0</v>
      </c>
      <c r="AZ121" s="10"/>
      <c r="BA121" s="9"/>
      <c r="BB121" s="9"/>
      <c r="BC121" s="9"/>
      <c r="BD121" s="9"/>
      <c r="BE121" s="9"/>
      <c r="BF121" s="10">
        <f>AVERAGE(BF118:BF120)</f>
        <v>0</v>
      </c>
      <c r="BG121" s="10"/>
    </row>
    <row r="122" spans="1:60" x14ac:dyDescent="0.35">
      <c r="A122" s="5" t="s">
        <v>17</v>
      </c>
      <c r="B122" s="22"/>
      <c r="D122" s="9"/>
      <c r="E122" s="9"/>
      <c r="F122" s="9"/>
      <c r="G122" s="9"/>
      <c r="H122" s="9"/>
      <c r="I122" s="10" t="e">
        <f>SUM(J118:J120)</f>
        <v>#DIV/0!</v>
      </c>
      <c r="J122" s="10"/>
      <c r="K122" s="9"/>
      <c r="L122" s="9"/>
      <c r="M122" s="9"/>
      <c r="N122" s="9"/>
      <c r="O122" s="9"/>
      <c r="P122" s="10" t="e">
        <f>SUM(Q118:Q120)</f>
        <v>#DIV/0!</v>
      </c>
      <c r="Q122" s="10"/>
      <c r="R122" s="9"/>
      <c r="S122" s="9"/>
      <c r="T122" s="9"/>
      <c r="U122" s="9"/>
      <c r="V122" s="9"/>
      <c r="W122" s="10">
        <f>SUM(X118:X120)</f>
        <v>6.5540553671893296</v>
      </c>
      <c r="X122" s="10"/>
      <c r="Y122" s="9"/>
      <c r="Z122" s="9"/>
      <c r="AA122" s="9"/>
      <c r="AB122" s="9"/>
      <c r="AC122" s="9"/>
      <c r="AD122" s="10">
        <f>SUM(AE118:AE120)</f>
        <v>3.8204155698508386</v>
      </c>
      <c r="AE122" s="10"/>
      <c r="AG122" s="9"/>
      <c r="AH122" s="9"/>
      <c r="AI122" s="9"/>
      <c r="AJ122" s="9"/>
      <c r="AK122" s="10">
        <f>SUM(AL118:AL120)</f>
        <v>0</v>
      </c>
      <c r="AL122" s="10"/>
      <c r="AM122" s="9"/>
      <c r="AN122" s="9"/>
      <c r="AO122" s="9"/>
      <c r="AP122" s="9"/>
      <c r="AQ122" s="9"/>
      <c r="AR122" s="10">
        <f>SUM(AS118:AS120)</f>
        <v>0</v>
      </c>
      <c r="AS122" s="10"/>
      <c r="AT122" s="9"/>
      <c r="AU122" s="9"/>
      <c r="AV122" s="9"/>
      <c r="AW122" s="9"/>
      <c r="AX122" s="9"/>
      <c r="AY122" s="10">
        <f>SUM(AZ118:AZ120)</f>
        <v>0</v>
      </c>
      <c r="AZ122" s="10"/>
      <c r="BA122" s="9"/>
      <c r="BB122" s="9"/>
      <c r="BC122" s="9"/>
      <c r="BD122" s="9"/>
      <c r="BE122" s="9"/>
      <c r="BF122" s="10">
        <f>SUM(BG118:BG120)</f>
        <v>0</v>
      </c>
      <c r="BG122" s="10"/>
    </row>
    <row r="125" spans="1:60" x14ac:dyDescent="0.35">
      <c r="A125" s="8" t="s">
        <v>45</v>
      </c>
      <c r="B125" s="1">
        <v>43150</v>
      </c>
    </row>
    <row r="126" spans="1:60" x14ac:dyDescent="0.35">
      <c r="A126" s="8" t="s">
        <v>12</v>
      </c>
      <c r="B126" s="8" t="s">
        <v>11</v>
      </c>
      <c r="D126" s="8" t="s">
        <v>39</v>
      </c>
      <c r="I126" s="2" t="s">
        <v>15</v>
      </c>
      <c r="J126" s="2" t="s">
        <v>26</v>
      </c>
      <c r="K126" s="8" t="s">
        <v>30</v>
      </c>
      <c r="P126" s="2" t="s">
        <v>15</v>
      </c>
      <c r="Q126" s="2" t="s">
        <v>26</v>
      </c>
      <c r="R126" s="8" t="s">
        <v>29</v>
      </c>
      <c r="W126" s="2" t="s">
        <v>15</v>
      </c>
      <c r="X126" s="2" t="s">
        <v>26</v>
      </c>
      <c r="Y126" s="8" t="s">
        <v>31</v>
      </c>
      <c r="AD126" s="2" t="s">
        <v>15</v>
      </c>
      <c r="AE126" s="2" t="s">
        <v>26</v>
      </c>
      <c r="AF126" s="28" t="s">
        <v>32</v>
      </c>
      <c r="AK126" s="2" t="s">
        <v>15</v>
      </c>
      <c r="AL126" s="2" t="s">
        <v>26</v>
      </c>
      <c r="AM126" s="20" t="s">
        <v>33</v>
      </c>
      <c r="AR126" s="2" t="s">
        <v>15</v>
      </c>
      <c r="AS126" s="2" t="s">
        <v>26</v>
      </c>
      <c r="AT126" s="20" t="s">
        <v>34</v>
      </c>
      <c r="AY126" s="2" t="s">
        <v>15</v>
      </c>
      <c r="AZ126" s="2" t="s">
        <v>26</v>
      </c>
      <c r="BA126" s="20" t="s">
        <v>35</v>
      </c>
      <c r="BF126" s="2" t="s">
        <v>15</v>
      </c>
      <c r="BG126" s="2" t="s">
        <v>26</v>
      </c>
    </row>
    <row r="127" spans="1:60" x14ac:dyDescent="0.35">
      <c r="A127" s="8" t="s">
        <v>13</v>
      </c>
      <c r="B127" s="8">
        <v>1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2">
        <f>AVERAGE(D127:H127)</f>
        <v>0</v>
      </c>
      <c r="J127" s="2">
        <f>STDEV(D127:H127)</f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2">
        <f>AVERAGE(K127:O127)</f>
        <v>0</v>
      </c>
      <c r="Q127" s="2">
        <f>STDEV(K127:O127)</f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2">
        <f>AVERAGE(R127:V127)</f>
        <v>0</v>
      </c>
      <c r="X127" s="2">
        <f>STDEV(R127:V127)</f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2">
        <f>AVERAGE(Y127:AC127)</f>
        <v>0</v>
      </c>
      <c r="AE127" s="2">
        <f>STDEV(Y127:AC127)</f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2">
        <f>AVERAGE(AF127:AJ127)</f>
        <v>0</v>
      </c>
      <c r="AL127" s="2">
        <f>STDEV(AF127:AJ127)</f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2">
        <f>AVERAGE(AM127:AQ127)</f>
        <v>0</v>
      </c>
      <c r="AS127" s="2">
        <f>STDEV(AM127:AQ127)</f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2">
        <f>AVERAGE(AT127:AX127)</f>
        <v>0</v>
      </c>
      <c r="AZ127" s="2">
        <f>STDEV(AT127:AX127)</f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2">
        <f>AVERAGE(BA127:BE127)</f>
        <v>0</v>
      </c>
      <c r="BG127" s="2">
        <f>STDEV(BA127:BE127)</f>
        <v>0</v>
      </c>
    </row>
    <row r="128" spans="1:60" x14ac:dyDescent="0.35">
      <c r="B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2">
        <f t="shared" ref="I128" si="167">AVERAGE(D128:H128)</f>
        <v>0</v>
      </c>
      <c r="J128" s="2">
        <f>STDEV(D128:H128)</f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2">
        <f t="shared" ref="P128" si="168">AVERAGE(K128:O128)</f>
        <v>0</v>
      </c>
      <c r="Q128" s="2">
        <f>STDEV(K128:O128)</f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2">
        <f t="shared" ref="W128" si="169">AVERAGE(R128:V128)</f>
        <v>0</v>
      </c>
      <c r="X128" s="2">
        <f>STDEV(R128:V128)</f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2">
        <f t="shared" ref="AD128" si="170">AVERAGE(Y128:AC128)</f>
        <v>0</v>
      </c>
      <c r="AE128" s="2">
        <f>STDEV(Y128:AC128)</f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2">
        <f t="shared" ref="AK128" si="171">AVERAGE(AF128:AJ128)</f>
        <v>0</v>
      </c>
      <c r="AL128" s="2">
        <f>STDEV(AF128:AJ128)</f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2">
        <f t="shared" ref="AR128" si="172">AVERAGE(AM128:AQ128)</f>
        <v>0</v>
      </c>
      <c r="AS128" s="2">
        <f>STDEV(AM128:AQ128)</f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2">
        <f t="shared" ref="AY128" si="173">AVERAGE(AT128:AX128)</f>
        <v>0</v>
      </c>
      <c r="AZ128" s="2">
        <f>STDEV(AT128:AX128)</f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2">
        <f t="shared" ref="BF128" si="174">AVERAGE(BA128:BE128)</f>
        <v>0</v>
      </c>
      <c r="BG128" s="2">
        <f>STDEV(BA128:BE128)</f>
        <v>0</v>
      </c>
    </row>
    <row r="129" spans="1:59" x14ac:dyDescent="0.35">
      <c r="B129" s="8">
        <v>3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4">
        <f>AVERAGE(D129:H129)</f>
        <v>0</v>
      </c>
      <c r="J129" s="4">
        <f>STDEV(D129:H129)</f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4">
        <f>AVERAGE(K129:O129)</f>
        <v>0</v>
      </c>
      <c r="Q129" s="4">
        <f>STDEV(K129:O129)</f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4">
        <f>AVERAGE(R129:V129)</f>
        <v>0</v>
      </c>
      <c r="X129" s="4">
        <f>STDEV(R129:V129)</f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4">
        <f>AVERAGE(Y129:AC129)</f>
        <v>0</v>
      </c>
      <c r="AE129" s="4">
        <f>STDEV(Y129:AC129)</f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4">
        <f>AVERAGE(AF129:AJ129)</f>
        <v>0</v>
      </c>
      <c r="AL129" s="4">
        <f>STDEV(AF129:AJ129)</f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4">
        <f>AVERAGE(AM129:AQ129)</f>
        <v>0</v>
      </c>
      <c r="AS129" s="4">
        <f>STDEV(AM129:AQ129)</f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4">
        <f>AVERAGE(AT129:AX129)</f>
        <v>0</v>
      </c>
      <c r="AZ129" s="4">
        <f>STDEV(AT129:AX129)</f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4">
        <f>AVERAGE(BA129:BE129)</f>
        <v>0</v>
      </c>
      <c r="BG129" s="4">
        <f>STDEV(BA129:BE129)</f>
        <v>0</v>
      </c>
    </row>
    <row r="130" spans="1:59" x14ac:dyDescent="0.35">
      <c r="D130" s="9"/>
      <c r="E130" s="9"/>
      <c r="F130" s="9"/>
      <c r="G130" s="9"/>
      <c r="H130" s="9"/>
      <c r="I130" s="10">
        <f>AVERAGE(I127:I129)</f>
        <v>0</v>
      </c>
      <c r="J130" s="10"/>
      <c r="K130" s="9"/>
      <c r="L130" s="9"/>
      <c r="M130" s="9"/>
      <c r="N130" s="9"/>
      <c r="O130" s="9"/>
      <c r="P130" s="10">
        <f>AVERAGE(P127:P129)</f>
        <v>0</v>
      </c>
      <c r="Q130" s="10"/>
      <c r="R130" s="9"/>
      <c r="S130" s="9"/>
      <c r="T130" s="9"/>
      <c r="U130" s="9"/>
      <c r="V130" s="9"/>
      <c r="W130" s="10">
        <f>AVERAGE(W127:W129)</f>
        <v>0</v>
      </c>
      <c r="X130" s="10"/>
      <c r="Y130" s="9"/>
      <c r="Z130" s="9"/>
      <c r="AA130" s="9"/>
      <c r="AB130" s="9"/>
      <c r="AC130" s="9"/>
      <c r="AD130" s="10">
        <f>AVERAGE(AD127:AD129)</f>
        <v>0</v>
      </c>
      <c r="AE130" s="10"/>
      <c r="AG130" s="9"/>
      <c r="AH130" s="9"/>
      <c r="AI130" s="9"/>
      <c r="AJ130" s="9"/>
      <c r="AK130" s="10">
        <f>AVERAGE(AK127:AK129)</f>
        <v>0</v>
      </c>
      <c r="AL130" s="10"/>
      <c r="AM130" s="9"/>
      <c r="AN130" s="9"/>
      <c r="AO130" s="9"/>
      <c r="AP130" s="9"/>
      <c r="AQ130" s="9"/>
      <c r="AR130" s="10">
        <f>AVERAGE(AR127:AR129)</f>
        <v>0</v>
      </c>
      <c r="AS130" s="10"/>
      <c r="AT130" s="9"/>
      <c r="AU130" s="9"/>
      <c r="AV130" s="9"/>
      <c r="AW130" s="9"/>
      <c r="AX130" s="9"/>
      <c r="AY130" s="10">
        <f>AVERAGE(AY127:AY129)</f>
        <v>0</v>
      </c>
      <c r="AZ130" s="10"/>
      <c r="BA130" s="9"/>
      <c r="BB130" s="9"/>
      <c r="BC130" s="9"/>
      <c r="BD130" s="9"/>
      <c r="BE130" s="9"/>
      <c r="BF130" s="10">
        <f>AVERAGE(BF127:BF129)</f>
        <v>0</v>
      </c>
      <c r="BG130" s="10"/>
    </row>
    <row r="131" spans="1:59" x14ac:dyDescent="0.35">
      <c r="D131" s="9"/>
      <c r="E131" s="9"/>
      <c r="F131" s="9"/>
      <c r="G131" s="9"/>
      <c r="H131" s="9"/>
      <c r="I131" s="10">
        <f>SUM(J127:J129)</f>
        <v>0</v>
      </c>
      <c r="J131" s="10"/>
      <c r="K131" s="9"/>
      <c r="L131" s="9"/>
      <c r="M131" s="9"/>
      <c r="N131" s="9"/>
      <c r="O131" s="9"/>
      <c r="P131" s="10">
        <f>SUM(Q127:Q129)</f>
        <v>0</v>
      </c>
      <c r="Q131" s="10"/>
      <c r="R131" s="9"/>
      <c r="S131" s="9"/>
      <c r="T131" s="9"/>
      <c r="U131" s="9"/>
      <c r="V131" s="9"/>
      <c r="W131" s="10">
        <f>SUM(X127:X129)</f>
        <v>0</v>
      </c>
      <c r="X131" s="10"/>
      <c r="Y131" s="9"/>
      <c r="Z131" s="9"/>
      <c r="AA131" s="9"/>
      <c r="AB131" s="9"/>
      <c r="AC131" s="9"/>
      <c r="AD131" s="10">
        <f>SUM(AE127:AE129)</f>
        <v>0</v>
      </c>
      <c r="AE131" s="10"/>
      <c r="AG131" s="9"/>
      <c r="AH131" s="9"/>
      <c r="AI131" s="9"/>
      <c r="AJ131" s="9"/>
      <c r="AK131" s="10">
        <f>SUM(AL127:AL129)</f>
        <v>0</v>
      </c>
      <c r="AL131" s="10"/>
      <c r="AM131" s="9"/>
      <c r="AN131" s="9"/>
      <c r="AO131" s="9"/>
      <c r="AP131" s="9"/>
      <c r="AQ131" s="9"/>
      <c r="AR131" s="10">
        <f>SUM(AS127:AS129)</f>
        <v>0</v>
      </c>
      <c r="AS131" s="10"/>
      <c r="AT131" s="9"/>
      <c r="AU131" s="9"/>
      <c r="AV131" s="9"/>
      <c r="AW131" s="9"/>
      <c r="AX131" s="9"/>
      <c r="AY131" s="10">
        <f>SUM(AZ127:AZ129)</f>
        <v>0</v>
      </c>
      <c r="AZ131" s="10"/>
      <c r="BA131" s="9"/>
      <c r="BB131" s="9"/>
      <c r="BC131" s="9"/>
      <c r="BD131" s="9"/>
      <c r="BE131" s="9"/>
      <c r="BF131" s="10">
        <f>SUM(BG127:BG129)</f>
        <v>0</v>
      </c>
      <c r="BG131" s="10"/>
    </row>
    <row r="132" spans="1:59" x14ac:dyDescent="0.35">
      <c r="A132" s="8" t="s">
        <v>41</v>
      </c>
      <c r="B132" s="8">
        <v>1</v>
      </c>
      <c r="D132" s="9" t="s">
        <v>27</v>
      </c>
      <c r="E132" s="9" t="s">
        <v>27</v>
      </c>
      <c r="F132" s="9" t="s">
        <v>27</v>
      </c>
      <c r="G132" s="9" t="s">
        <v>27</v>
      </c>
      <c r="H132" s="9" t="s">
        <v>27</v>
      </c>
      <c r="I132" s="4" t="e">
        <f>AVERAGE(D132:H132)</f>
        <v>#DIV/0!</v>
      </c>
      <c r="J132" s="4" t="e">
        <f>STDEV(D132:H132)</f>
        <v>#DIV/0!</v>
      </c>
      <c r="K132" s="9" t="s">
        <v>27</v>
      </c>
      <c r="L132" s="9" t="s">
        <v>27</v>
      </c>
      <c r="M132" s="9" t="s">
        <v>27</v>
      </c>
      <c r="N132" s="9" t="s">
        <v>27</v>
      </c>
      <c r="O132" s="9" t="s">
        <v>27</v>
      </c>
      <c r="P132" s="4" t="e">
        <f>AVERAGE(K132:O132)</f>
        <v>#DIV/0!</v>
      </c>
      <c r="Q132" s="4" t="e">
        <f>STDEV(K132:O132)</f>
        <v>#DIV/0!</v>
      </c>
      <c r="R132" s="9" t="s">
        <v>27</v>
      </c>
      <c r="S132" s="9" t="s">
        <v>27</v>
      </c>
      <c r="T132" s="9" t="s">
        <v>27</v>
      </c>
      <c r="U132" s="9" t="s">
        <v>27</v>
      </c>
      <c r="V132" s="9" t="s">
        <v>27</v>
      </c>
      <c r="W132" s="4" t="e">
        <f>AVERAGE(R132:V132)</f>
        <v>#DIV/0!</v>
      </c>
      <c r="X132" s="4" t="e">
        <f>STDEV(R132:V132)</f>
        <v>#DIV/0!</v>
      </c>
      <c r="Y132" s="9" t="s">
        <v>27</v>
      </c>
      <c r="Z132" s="9" t="s">
        <v>27</v>
      </c>
      <c r="AA132" s="9" t="s">
        <v>27</v>
      </c>
      <c r="AB132" s="9" t="s">
        <v>27</v>
      </c>
      <c r="AC132" s="9" t="s">
        <v>27</v>
      </c>
      <c r="AD132" s="4" t="e">
        <f>AVERAGE(Y132:AC132)</f>
        <v>#DIV/0!</v>
      </c>
      <c r="AE132" s="4" t="e">
        <f>STDEV(Y132:AC132)</f>
        <v>#DIV/0!</v>
      </c>
      <c r="AF132" s="28">
        <v>242</v>
      </c>
      <c r="AG132" s="9">
        <v>277</v>
      </c>
      <c r="AH132" s="9">
        <v>268</v>
      </c>
      <c r="AI132" s="9">
        <v>272</v>
      </c>
      <c r="AJ132" s="9">
        <v>260</v>
      </c>
      <c r="AK132" s="4">
        <f>AVERAGE(AF132:AJ132)</f>
        <v>263.8</v>
      </c>
      <c r="AL132" s="4">
        <f>STDEV(AF132:AJ132)</f>
        <v>13.682105101189656</v>
      </c>
      <c r="AM132" s="8">
        <v>65</v>
      </c>
      <c r="AN132" s="8">
        <v>46</v>
      </c>
      <c r="AO132" s="8">
        <v>50</v>
      </c>
      <c r="AP132" s="8">
        <v>60</v>
      </c>
      <c r="AQ132" s="8">
        <v>52</v>
      </c>
      <c r="AR132" s="4">
        <f>AVERAGE(AM132:AQ132)</f>
        <v>54.6</v>
      </c>
      <c r="AS132" s="4">
        <f>STDEV(AM132:AQ132)</f>
        <v>7.7330459716724933</v>
      </c>
      <c r="AT132" s="8">
        <v>8</v>
      </c>
      <c r="AU132" s="8">
        <v>3</v>
      </c>
      <c r="AV132" s="8">
        <v>2</v>
      </c>
      <c r="AW132" s="8">
        <v>0</v>
      </c>
      <c r="AX132" s="8">
        <v>0</v>
      </c>
      <c r="AY132" s="4">
        <f>AVERAGE(AT132:AX132)</f>
        <v>2.6</v>
      </c>
      <c r="AZ132" s="4">
        <f>STDEV(AT132:AX132)</f>
        <v>3.2863353450309969</v>
      </c>
      <c r="BA132" s="8">
        <v>0</v>
      </c>
      <c r="BB132" s="8">
        <v>1</v>
      </c>
      <c r="BC132" s="8">
        <v>0</v>
      </c>
      <c r="BD132" s="8">
        <v>1</v>
      </c>
      <c r="BE132" s="8">
        <v>0</v>
      </c>
      <c r="BF132" s="4">
        <f>AVERAGE(BA132:BE132)</f>
        <v>0.4</v>
      </c>
      <c r="BG132" s="4">
        <f>STDEV(BA132:BE132)</f>
        <v>0.54772255750516607</v>
      </c>
    </row>
    <row r="133" spans="1:59" x14ac:dyDescent="0.35">
      <c r="A133" s="8" t="s">
        <v>48</v>
      </c>
      <c r="B133" s="8">
        <v>2</v>
      </c>
      <c r="D133" s="9" t="s">
        <v>27</v>
      </c>
      <c r="E133" s="9" t="s">
        <v>27</v>
      </c>
      <c r="F133" s="9" t="s">
        <v>27</v>
      </c>
      <c r="G133" s="9" t="s">
        <v>27</v>
      </c>
      <c r="H133" s="9" t="s">
        <v>27</v>
      </c>
      <c r="I133" s="4" t="e">
        <f t="shared" ref="I133" si="175">AVERAGE(D133:H133)</f>
        <v>#DIV/0!</v>
      </c>
      <c r="J133" s="4" t="e">
        <f>STDEV(D133:H133)</f>
        <v>#DIV/0!</v>
      </c>
      <c r="K133" s="9" t="s">
        <v>27</v>
      </c>
      <c r="L133" s="9" t="s">
        <v>27</v>
      </c>
      <c r="M133" s="9" t="s">
        <v>27</v>
      </c>
      <c r="N133" s="9" t="s">
        <v>27</v>
      </c>
      <c r="O133" s="9" t="s">
        <v>27</v>
      </c>
      <c r="P133" s="4" t="e">
        <f t="shared" ref="P133" si="176">AVERAGE(K133:O133)</f>
        <v>#DIV/0!</v>
      </c>
      <c r="Q133" s="4" t="e">
        <f>STDEV(K133:O133)</f>
        <v>#DIV/0!</v>
      </c>
      <c r="R133" s="9" t="s">
        <v>27</v>
      </c>
      <c r="S133" s="9" t="s">
        <v>27</v>
      </c>
      <c r="T133" s="9" t="s">
        <v>27</v>
      </c>
      <c r="U133" s="9" t="s">
        <v>27</v>
      </c>
      <c r="V133" s="9" t="s">
        <v>27</v>
      </c>
      <c r="W133" s="4" t="e">
        <f t="shared" ref="W133" si="177">AVERAGE(R133:V133)</f>
        <v>#DIV/0!</v>
      </c>
      <c r="X133" s="4" t="e">
        <f>STDEV(R133:V133)</f>
        <v>#DIV/0!</v>
      </c>
      <c r="Y133" s="9" t="s">
        <v>27</v>
      </c>
      <c r="Z133" s="9" t="s">
        <v>27</v>
      </c>
      <c r="AA133" s="9" t="s">
        <v>27</v>
      </c>
      <c r="AB133" s="9" t="s">
        <v>27</v>
      </c>
      <c r="AC133" s="9" t="s">
        <v>27</v>
      </c>
      <c r="AD133" s="4" t="e">
        <f t="shared" ref="AD133" si="178">AVERAGE(Y133:AC133)</f>
        <v>#DIV/0!</v>
      </c>
      <c r="AE133" s="4" t="e">
        <f>STDEV(Y133:AC133)</f>
        <v>#DIV/0!</v>
      </c>
      <c r="AF133" s="28">
        <v>212</v>
      </c>
      <c r="AG133" s="9">
        <v>250</v>
      </c>
      <c r="AH133" s="9">
        <v>244</v>
      </c>
      <c r="AI133" s="9">
        <v>293</v>
      </c>
      <c r="AJ133" s="9">
        <v>222</v>
      </c>
      <c r="AK133" s="4">
        <f t="shared" ref="AK133" si="179">AVERAGE(AF133:AJ133)</f>
        <v>244.2</v>
      </c>
      <c r="AL133" s="4">
        <f>STDEV(AF133:AJ133)</f>
        <v>31.403821423514639</v>
      </c>
      <c r="AM133" s="8">
        <v>47</v>
      </c>
      <c r="AN133" s="8">
        <v>58</v>
      </c>
      <c r="AO133" s="8">
        <v>57</v>
      </c>
      <c r="AP133" s="8">
        <v>58</v>
      </c>
      <c r="AQ133" s="8">
        <v>57</v>
      </c>
      <c r="AR133" s="4">
        <f t="shared" ref="AR133" si="180">AVERAGE(AM133:AQ133)</f>
        <v>55.4</v>
      </c>
      <c r="AS133" s="4">
        <f>STDEV(AM133:AQ133)</f>
        <v>4.7222875812470377</v>
      </c>
      <c r="AT133" s="8">
        <v>4</v>
      </c>
      <c r="AU133" s="8">
        <v>9</v>
      </c>
      <c r="AV133" s="8">
        <v>8</v>
      </c>
      <c r="AW133" s="8">
        <v>6</v>
      </c>
      <c r="AX133" s="8">
        <v>4</v>
      </c>
      <c r="AY133" s="4">
        <f t="shared" ref="AY133" si="181">AVERAGE(AT133:AX133)</f>
        <v>6.2</v>
      </c>
      <c r="AZ133" s="4">
        <f>STDEV(AT133:AX133)</f>
        <v>2.2803508501982765</v>
      </c>
      <c r="BA133" s="8">
        <v>1</v>
      </c>
      <c r="BB133" s="8">
        <v>1</v>
      </c>
      <c r="BC133" s="8">
        <v>1</v>
      </c>
      <c r="BD133" s="8">
        <v>0</v>
      </c>
      <c r="BE133" s="8">
        <v>1</v>
      </c>
      <c r="BF133" s="4">
        <f t="shared" ref="BF133" si="182">AVERAGE(BA133:BE133)</f>
        <v>0.8</v>
      </c>
      <c r="BG133" s="4">
        <f>STDEV(BA133:BE133)</f>
        <v>0.44721359549995787</v>
      </c>
    </row>
    <row r="134" spans="1:59" x14ac:dyDescent="0.35">
      <c r="B134" s="8">
        <v>3</v>
      </c>
      <c r="D134" s="9" t="s">
        <v>27</v>
      </c>
      <c r="E134" s="9" t="s">
        <v>27</v>
      </c>
      <c r="F134" s="9" t="s">
        <v>27</v>
      </c>
      <c r="G134" s="9" t="s">
        <v>27</v>
      </c>
      <c r="H134" s="9" t="s">
        <v>27</v>
      </c>
      <c r="I134" s="4" t="e">
        <f>AVERAGE(D134:H134)</f>
        <v>#DIV/0!</v>
      </c>
      <c r="J134" s="4" t="e">
        <f>STDEV(D134:H134)</f>
        <v>#DIV/0!</v>
      </c>
      <c r="K134" s="9" t="s">
        <v>27</v>
      </c>
      <c r="L134" s="9" t="s">
        <v>27</v>
      </c>
      <c r="M134" s="9" t="s">
        <v>27</v>
      </c>
      <c r="N134" s="9" t="s">
        <v>27</v>
      </c>
      <c r="O134" s="9" t="s">
        <v>27</v>
      </c>
      <c r="P134" s="4" t="e">
        <f>AVERAGE(K134:O134)</f>
        <v>#DIV/0!</v>
      </c>
      <c r="Q134" s="4" t="e">
        <f>STDEV(K134:O134)</f>
        <v>#DIV/0!</v>
      </c>
      <c r="R134" s="9" t="s">
        <v>27</v>
      </c>
      <c r="S134" s="9" t="s">
        <v>27</v>
      </c>
      <c r="T134" s="9" t="s">
        <v>27</v>
      </c>
      <c r="U134" s="9" t="s">
        <v>27</v>
      </c>
      <c r="V134" s="9" t="s">
        <v>27</v>
      </c>
      <c r="W134" s="4" t="e">
        <f>AVERAGE(R134:V134)</f>
        <v>#DIV/0!</v>
      </c>
      <c r="X134" s="4" t="e">
        <f>STDEV(R134:V134)</f>
        <v>#DIV/0!</v>
      </c>
      <c r="Y134" s="9" t="s">
        <v>27</v>
      </c>
      <c r="Z134" s="9" t="s">
        <v>27</v>
      </c>
      <c r="AA134" s="9" t="s">
        <v>27</v>
      </c>
      <c r="AB134" s="9" t="s">
        <v>27</v>
      </c>
      <c r="AC134" s="9" t="s">
        <v>27</v>
      </c>
      <c r="AD134" s="4" t="e">
        <f>AVERAGE(Y134:AC134)</f>
        <v>#DIV/0!</v>
      </c>
      <c r="AE134" s="4" t="e">
        <f>STDEV(Y134:AC134)</f>
        <v>#DIV/0!</v>
      </c>
      <c r="AF134" s="28">
        <v>274</v>
      </c>
      <c r="AG134" s="9">
        <v>328</v>
      </c>
      <c r="AH134" s="9">
        <v>257</v>
      </c>
      <c r="AI134" s="9">
        <v>293</v>
      </c>
      <c r="AJ134" s="9">
        <v>242</v>
      </c>
      <c r="AK134" s="4">
        <f>AVERAGE(AF134:AJ134)</f>
        <v>278.8</v>
      </c>
      <c r="AL134" s="4">
        <f>STDEV(AF134:AJ134)</f>
        <v>33.44697295720492</v>
      </c>
      <c r="AM134" s="9">
        <v>45</v>
      </c>
      <c r="AN134" s="9">
        <v>51</v>
      </c>
      <c r="AO134" s="9">
        <v>58</v>
      </c>
      <c r="AP134" s="9">
        <v>72</v>
      </c>
      <c r="AQ134" s="9">
        <v>61</v>
      </c>
      <c r="AR134" s="4">
        <f>AVERAGE(AM134:AQ134)</f>
        <v>57.4</v>
      </c>
      <c r="AS134" s="4">
        <f>STDEV(AM134:AQ134)</f>
        <v>10.261578825892251</v>
      </c>
      <c r="AT134" s="9">
        <v>7</v>
      </c>
      <c r="AU134" s="9">
        <v>6</v>
      </c>
      <c r="AV134" s="9">
        <v>2</v>
      </c>
      <c r="AW134" s="9">
        <v>3</v>
      </c>
      <c r="AX134" s="9">
        <v>5</v>
      </c>
      <c r="AY134" s="4">
        <f>AVERAGE(AT134:AX134)</f>
        <v>4.5999999999999996</v>
      </c>
      <c r="AZ134" s="4">
        <f>STDEV(AT134:AX134)</f>
        <v>2.0736441353327724</v>
      </c>
      <c r="BA134" s="9">
        <v>0</v>
      </c>
      <c r="BB134" s="9">
        <v>0</v>
      </c>
      <c r="BC134" s="9">
        <v>0</v>
      </c>
      <c r="BD134" s="9">
        <v>0</v>
      </c>
      <c r="BE134" s="9">
        <v>2</v>
      </c>
      <c r="BF134" s="4">
        <f>AVERAGE(BA134:BE134)</f>
        <v>0.4</v>
      </c>
      <c r="BG134" s="4">
        <f>STDEV(BA134:BE134)</f>
        <v>0.89442719099991586</v>
      </c>
    </row>
    <row r="135" spans="1:59" x14ac:dyDescent="0.35">
      <c r="A135" s="5" t="s">
        <v>16</v>
      </c>
      <c r="B135" s="22"/>
      <c r="D135" s="9"/>
      <c r="E135" s="9"/>
      <c r="F135" s="9"/>
      <c r="G135" s="9"/>
      <c r="H135" s="9"/>
      <c r="I135" s="10" t="e">
        <f>AVERAGE(I132:I134)</f>
        <v>#DIV/0!</v>
      </c>
      <c r="J135" s="10"/>
      <c r="K135" s="9"/>
      <c r="L135" s="9"/>
      <c r="M135" s="9"/>
      <c r="N135" s="9"/>
      <c r="O135" s="9"/>
      <c r="P135" s="10" t="e">
        <f>AVERAGE(P132:P134)</f>
        <v>#DIV/0!</v>
      </c>
      <c r="Q135" s="10"/>
      <c r="R135" s="9"/>
      <c r="S135" s="9"/>
      <c r="T135" s="9"/>
      <c r="U135" s="9"/>
      <c r="V135" s="9"/>
      <c r="W135" s="10" t="e">
        <f>AVERAGE(W132:W134)</f>
        <v>#DIV/0!</v>
      </c>
      <c r="X135" s="10"/>
      <c r="Y135" s="9"/>
      <c r="Z135" s="9"/>
      <c r="AA135" s="9"/>
      <c r="AB135" s="9"/>
      <c r="AC135" s="9"/>
      <c r="AD135" s="10" t="e">
        <f>AVERAGE(AD132:AD134)</f>
        <v>#DIV/0!</v>
      </c>
      <c r="AE135" s="10"/>
      <c r="AG135" s="9"/>
      <c r="AH135" s="9"/>
      <c r="AI135" s="9"/>
      <c r="AJ135" s="9"/>
      <c r="AK135" s="10">
        <f>AVERAGE(AK132:AK134)</f>
        <v>262.26666666666665</v>
      </c>
      <c r="AL135" s="10"/>
      <c r="AM135" s="9"/>
      <c r="AN135" s="9"/>
      <c r="AO135" s="9"/>
      <c r="AP135" s="9"/>
      <c r="AQ135" s="9"/>
      <c r="AR135" s="10">
        <f>AVERAGE(AR132:AR134)</f>
        <v>55.800000000000004</v>
      </c>
      <c r="AS135" s="10"/>
      <c r="AT135" s="9"/>
      <c r="AU135" s="9"/>
      <c r="AV135" s="9"/>
      <c r="AW135" s="9"/>
      <c r="AX135" s="9"/>
      <c r="AY135" s="10">
        <f>AVERAGE(AY132:AY134)</f>
        <v>4.4666666666666668</v>
      </c>
      <c r="AZ135" s="10"/>
      <c r="BA135" s="9"/>
      <c r="BB135" s="9"/>
      <c r="BC135" s="9"/>
      <c r="BD135" s="9"/>
      <c r="BE135" s="9"/>
      <c r="BF135" s="10">
        <f>AVERAGE(BF132:BF134)</f>
        <v>0.53333333333333333</v>
      </c>
      <c r="BG135" s="10"/>
    </row>
    <row r="136" spans="1:59" x14ac:dyDescent="0.35">
      <c r="A136" s="5" t="s">
        <v>17</v>
      </c>
      <c r="B136" s="22"/>
      <c r="D136" s="9"/>
      <c r="E136" s="9"/>
      <c r="F136" s="9"/>
      <c r="G136" s="9"/>
      <c r="H136" s="9"/>
      <c r="I136" s="10" t="e">
        <f>SUM(J132:J134)</f>
        <v>#DIV/0!</v>
      </c>
      <c r="J136" s="10"/>
      <c r="K136" s="9"/>
      <c r="L136" s="9"/>
      <c r="M136" s="9"/>
      <c r="N136" s="9"/>
      <c r="O136" s="9"/>
      <c r="P136" s="10" t="e">
        <f>SUM(Q132:Q134)</f>
        <v>#DIV/0!</v>
      </c>
      <c r="Q136" s="10"/>
      <c r="R136" s="9"/>
      <c r="S136" s="9"/>
      <c r="T136" s="9"/>
      <c r="U136" s="9"/>
      <c r="V136" s="9"/>
      <c r="W136" s="10" t="e">
        <f>SUM(X132:X134)</f>
        <v>#DIV/0!</v>
      </c>
      <c r="X136" s="10"/>
      <c r="Y136" s="9"/>
      <c r="Z136" s="9"/>
      <c r="AA136" s="9"/>
      <c r="AB136" s="9"/>
      <c r="AC136" s="9"/>
      <c r="AD136" s="10" t="e">
        <f>SUM(AE132:AE134)</f>
        <v>#DIV/0!</v>
      </c>
      <c r="AE136" s="10"/>
      <c r="AG136" s="9"/>
      <c r="AH136" s="9"/>
      <c r="AI136" s="9"/>
      <c r="AJ136" s="9"/>
      <c r="AK136" s="10">
        <f>SUM(AL132:AL134)</f>
        <v>78.532899481909212</v>
      </c>
      <c r="AL136" s="10"/>
      <c r="AM136" s="9"/>
      <c r="AN136" s="9"/>
      <c r="AO136" s="9"/>
      <c r="AP136" s="9"/>
      <c r="AQ136" s="9"/>
      <c r="AR136" s="10">
        <f>SUM(AS132:AS134)</f>
        <v>22.716912378811781</v>
      </c>
      <c r="AS136" s="10"/>
      <c r="AT136" s="9"/>
      <c r="AU136" s="9"/>
      <c r="AV136" s="9"/>
      <c r="AW136" s="9"/>
      <c r="AX136" s="9"/>
      <c r="AY136" s="10">
        <f>SUM(AZ132:AZ134)</f>
        <v>7.6403303305620458</v>
      </c>
      <c r="AZ136" s="10"/>
      <c r="BA136" s="9"/>
      <c r="BB136" s="9"/>
      <c r="BC136" s="9"/>
      <c r="BD136" s="9"/>
      <c r="BE136" s="9"/>
      <c r="BF136" s="10">
        <f>SUM(BG132:BG134)</f>
        <v>1.8893633440050399</v>
      </c>
      <c r="BG136" s="10"/>
    </row>
    <row r="137" spans="1:59" x14ac:dyDescent="0.35">
      <c r="A137" s="8" t="s">
        <v>48</v>
      </c>
      <c r="B137" s="22">
        <v>1</v>
      </c>
      <c r="D137" s="8" t="s">
        <v>27</v>
      </c>
      <c r="E137" s="8" t="s">
        <v>27</v>
      </c>
      <c r="F137" s="8" t="s">
        <v>27</v>
      </c>
      <c r="G137" s="8" t="s">
        <v>27</v>
      </c>
      <c r="H137" s="8" t="s">
        <v>27</v>
      </c>
      <c r="I137" s="2" t="e">
        <f>AVERAGE(D137:H137)</f>
        <v>#DIV/0!</v>
      </c>
      <c r="J137" s="2" t="e">
        <f>STDEV(D137:H137)</f>
        <v>#DIV/0!</v>
      </c>
      <c r="K137" s="8">
        <v>86</v>
      </c>
      <c r="L137" s="8">
        <v>84</v>
      </c>
      <c r="M137" s="8">
        <v>91</v>
      </c>
      <c r="N137" s="8">
        <v>74</v>
      </c>
      <c r="O137" s="8">
        <v>78</v>
      </c>
      <c r="P137" s="2">
        <f>AVERAGE(K137:O137)</f>
        <v>82.6</v>
      </c>
      <c r="Q137" s="2">
        <f>STDEV(K137:O137)</f>
        <v>6.6932802122726045</v>
      </c>
      <c r="R137" s="8">
        <v>7</v>
      </c>
      <c r="S137" s="8">
        <v>10</v>
      </c>
      <c r="T137" s="8">
        <v>12</v>
      </c>
      <c r="U137" s="8">
        <v>15</v>
      </c>
      <c r="V137" s="8">
        <v>9</v>
      </c>
      <c r="W137" s="2">
        <f>AVERAGE(R137:V137)</f>
        <v>10.6</v>
      </c>
      <c r="X137" s="2">
        <f>STDEV(R137:V137)</f>
        <v>3.0495901363953832</v>
      </c>
      <c r="Y137" s="8">
        <v>1</v>
      </c>
      <c r="Z137" s="8">
        <v>0</v>
      </c>
      <c r="AA137" s="8">
        <v>0</v>
      </c>
      <c r="AB137" s="8">
        <v>2</v>
      </c>
      <c r="AC137" s="8">
        <v>3</v>
      </c>
      <c r="AD137" s="2">
        <f>AVERAGE(Y137:AC137)</f>
        <v>1.2</v>
      </c>
      <c r="AE137" s="2">
        <f>STDEV(Y137:AC137)</f>
        <v>1.3038404810405297</v>
      </c>
      <c r="AF137" s="28">
        <v>0</v>
      </c>
      <c r="AG137" s="8">
        <v>0</v>
      </c>
      <c r="AH137" s="8">
        <v>0</v>
      </c>
      <c r="AI137" s="8">
        <v>0</v>
      </c>
      <c r="AJ137" s="8">
        <v>0</v>
      </c>
      <c r="AK137" s="2">
        <f>AVERAGE(AF137:AJ137)</f>
        <v>0</v>
      </c>
      <c r="AL137" s="2">
        <f>STDEV(AF137:AJ137)</f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2">
        <f>AVERAGE(AM137:AQ137)</f>
        <v>0</v>
      </c>
      <c r="AS137" s="2">
        <f>STDEV(AM137:AQ137)</f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2">
        <f>AVERAGE(AT137:AX137)</f>
        <v>0</v>
      </c>
      <c r="AZ137" s="2">
        <f>STDEV(AT137:AX137)</f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2">
        <f>AVERAGE(BA137:BE137)</f>
        <v>0</v>
      </c>
      <c r="BG137" s="2">
        <f>STDEV(BA137:BE137)</f>
        <v>0</v>
      </c>
    </row>
    <row r="138" spans="1:59" x14ac:dyDescent="0.35">
      <c r="A138" s="8" t="s">
        <v>8</v>
      </c>
      <c r="B138" s="22">
        <v>2</v>
      </c>
      <c r="D138" s="8" t="s">
        <v>27</v>
      </c>
      <c r="E138" s="8" t="s">
        <v>27</v>
      </c>
      <c r="F138" s="8" t="s">
        <v>27</v>
      </c>
      <c r="G138" s="8" t="s">
        <v>27</v>
      </c>
      <c r="H138" s="8" t="s">
        <v>27</v>
      </c>
      <c r="I138" s="2" t="e">
        <f t="shared" ref="I138" si="183">AVERAGE(D138:H138)</f>
        <v>#DIV/0!</v>
      </c>
      <c r="J138" s="2" t="e">
        <f>STDEV(D138:H138)</f>
        <v>#DIV/0!</v>
      </c>
      <c r="K138" s="8">
        <v>63</v>
      </c>
      <c r="L138" s="8" t="s">
        <v>27</v>
      </c>
      <c r="M138" s="8" t="s">
        <v>27</v>
      </c>
      <c r="N138" s="8">
        <v>84</v>
      </c>
      <c r="O138" s="8">
        <v>69</v>
      </c>
      <c r="P138" s="2">
        <f t="shared" ref="P138" si="184">AVERAGE(K138:O138)</f>
        <v>72</v>
      </c>
      <c r="Q138" s="2">
        <f>STDEV(K138:O138)</f>
        <v>10.816653826391969</v>
      </c>
      <c r="R138" s="8">
        <v>7</v>
      </c>
      <c r="S138" s="8">
        <v>4</v>
      </c>
      <c r="T138" s="8">
        <v>14</v>
      </c>
      <c r="U138" s="8">
        <v>8</v>
      </c>
      <c r="V138" s="8">
        <v>7</v>
      </c>
      <c r="W138" s="2">
        <f t="shared" ref="W138" si="185">AVERAGE(R138:V138)</f>
        <v>8</v>
      </c>
      <c r="X138" s="2">
        <f>STDEV(R138:V138)</f>
        <v>3.6742346141747673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2">
        <f t="shared" ref="AD138" si="186">AVERAGE(Y138:AC138)</f>
        <v>0</v>
      </c>
      <c r="AE138" s="2">
        <f>STDEV(Y138:AC138)</f>
        <v>0</v>
      </c>
      <c r="AF138" s="28">
        <v>0</v>
      </c>
      <c r="AG138" s="8">
        <v>0</v>
      </c>
      <c r="AH138" s="8">
        <v>0</v>
      </c>
      <c r="AI138" s="8">
        <v>0</v>
      </c>
      <c r="AJ138" s="8">
        <v>0</v>
      </c>
      <c r="AK138" s="2">
        <f t="shared" ref="AK138" si="187">AVERAGE(AF138:AJ138)</f>
        <v>0</v>
      </c>
      <c r="AL138" s="2">
        <f>STDEV(AF138:AJ138)</f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2">
        <f t="shared" ref="AR138" si="188">AVERAGE(AM138:AQ138)</f>
        <v>0</v>
      </c>
      <c r="AS138" s="2">
        <f>STDEV(AM138:AQ138)</f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2">
        <f t="shared" ref="AY138" si="189">AVERAGE(AT138:AX138)</f>
        <v>0</v>
      </c>
      <c r="AZ138" s="2">
        <f>STDEV(AT138:AX138)</f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2">
        <f t="shared" ref="BF138" si="190">AVERAGE(BA138:BE138)</f>
        <v>0</v>
      </c>
      <c r="BG138" s="2">
        <f>STDEV(BA138:BE138)</f>
        <v>0</v>
      </c>
    </row>
    <row r="139" spans="1:59" x14ac:dyDescent="0.35">
      <c r="B139" s="22">
        <v>3</v>
      </c>
      <c r="D139" s="9" t="s">
        <v>27</v>
      </c>
      <c r="E139" s="9" t="s">
        <v>27</v>
      </c>
      <c r="F139" s="9" t="s">
        <v>27</v>
      </c>
      <c r="G139" s="9" t="s">
        <v>27</v>
      </c>
      <c r="H139" s="9" t="s">
        <v>27</v>
      </c>
      <c r="I139" s="4" t="e">
        <f>AVERAGE(D139:H139)</f>
        <v>#DIV/0!</v>
      </c>
      <c r="J139" s="4" t="e">
        <f>STDEV(D139:H139)</f>
        <v>#DIV/0!</v>
      </c>
      <c r="K139" s="9">
        <v>65</v>
      </c>
      <c r="L139" s="9">
        <v>53</v>
      </c>
      <c r="M139" s="9">
        <v>53</v>
      </c>
      <c r="N139" s="9">
        <v>55</v>
      </c>
      <c r="O139" s="9">
        <v>44</v>
      </c>
      <c r="P139" s="4">
        <f>AVERAGE(K139:O139)</f>
        <v>54</v>
      </c>
      <c r="Q139" s="4">
        <f>STDEV(K139:O139)</f>
        <v>7.4833147735478827</v>
      </c>
      <c r="R139" s="9">
        <v>7</v>
      </c>
      <c r="S139" s="9">
        <v>12</v>
      </c>
      <c r="T139" s="9">
        <v>8</v>
      </c>
      <c r="U139" s="9">
        <v>5</v>
      </c>
      <c r="V139" s="9">
        <v>4</v>
      </c>
      <c r="W139" s="4">
        <f>AVERAGE(R139:V139)</f>
        <v>7.2</v>
      </c>
      <c r="X139" s="4">
        <f>STDEV(R139:V139)</f>
        <v>3.1144823004794877</v>
      </c>
      <c r="Y139" s="9">
        <v>0</v>
      </c>
      <c r="Z139" s="9">
        <v>1</v>
      </c>
      <c r="AA139" s="9">
        <v>0</v>
      </c>
      <c r="AB139" s="9">
        <v>0</v>
      </c>
      <c r="AC139" s="9">
        <v>0</v>
      </c>
      <c r="AD139" s="4">
        <f>AVERAGE(Y139:AC139)</f>
        <v>0.2</v>
      </c>
      <c r="AE139" s="4">
        <f>STDEV(Y139:AC139)</f>
        <v>0.44721359549995793</v>
      </c>
      <c r="AF139" s="28">
        <v>0</v>
      </c>
      <c r="AG139" s="9">
        <v>0</v>
      </c>
      <c r="AH139" s="9">
        <v>0</v>
      </c>
      <c r="AI139" s="9">
        <v>0</v>
      </c>
      <c r="AJ139" s="9">
        <v>0</v>
      </c>
      <c r="AK139" s="4">
        <f>AVERAGE(AF139:AJ139)</f>
        <v>0</v>
      </c>
      <c r="AL139" s="4">
        <f>STDEV(AF139:AJ139)</f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4">
        <f>AVERAGE(AM139:AQ139)</f>
        <v>0</v>
      </c>
      <c r="AS139" s="4">
        <f>STDEV(AM139:AQ139)</f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4">
        <f>AVERAGE(AT139:AX139)</f>
        <v>0</v>
      </c>
      <c r="AZ139" s="4">
        <f>STDEV(AT139:AX139)</f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4">
        <f>AVERAGE(BA139:BE139)</f>
        <v>0</v>
      </c>
      <c r="BG139" s="4">
        <f>STDEV(BA139:BE139)</f>
        <v>0</v>
      </c>
    </row>
    <row r="140" spans="1:59" x14ac:dyDescent="0.35">
      <c r="A140" s="5" t="s">
        <v>16</v>
      </c>
      <c r="B140" s="22"/>
      <c r="D140" s="9"/>
      <c r="E140" s="9"/>
      <c r="F140" s="9"/>
      <c r="G140" s="9"/>
      <c r="H140" s="9"/>
      <c r="I140" s="10" t="e">
        <f>AVERAGE(I137:I139)</f>
        <v>#DIV/0!</v>
      </c>
      <c r="J140" s="10"/>
      <c r="K140" s="9"/>
      <c r="L140" s="9"/>
      <c r="M140" s="9"/>
      <c r="N140" s="9"/>
      <c r="O140" s="9"/>
      <c r="P140" s="10">
        <f>AVERAGE(P137:P139)</f>
        <v>69.533333333333331</v>
      </c>
      <c r="Q140" s="10"/>
      <c r="R140" s="9"/>
      <c r="S140" s="9"/>
      <c r="T140" s="9"/>
      <c r="U140" s="9"/>
      <c r="V140" s="9"/>
      <c r="W140" s="10">
        <f>AVERAGE(W137:W139)</f>
        <v>8.6</v>
      </c>
      <c r="X140" s="10"/>
      <c r="Y140" s="9"/>
      <c r="Z140" s="9"/>
      <c r="AA140" s="9"/>
      <c r="AB140" s="9"/>
      <c r="AC140" s="9"/>
      <c r="AD140" s="10">
        <f>AVERAGE(AD137:AD139)</f>
        <v>0.46666666666666662</v>
      </c>
      <c r="AE140" s="10"/>
      <c r="AG140" s="9"/>
      <c r="AH140" s="9"/>
      <c r="AI140" s="9"/>
      <c r="AJ140" s="9"/>
      <c r="AK140" s="10">
        <f>AVERAGE(AK137:AK139)</f>
        <v>0</v>
      </c>
      <c r="AL140" s="10"/>
      <c r="AM140" s="9"/>
      <c r="AN140" s="9"/>
      <c r="AO140" s="9"/>
      <c r="AP140" s="9"/>
      <c r="AQ140" s="9"/>
      <c r="AR140" s="10">
        <f>AVERAGE(AR137:AR139)</f>
        <v>0</v>
      </c>
      <c r="AS140" s="10"/>
      <c r="AT140" s="9"/>
      <c r="AU140" s="9"/>
      <c r="AV140" s="9"/>
      <c r="AW140" s="9"/>
      <c r="AX140" s="9"/>
      <c r="AY140" s="10">
        <f>AVERAGE(AY137:AY139)</f>
        <v>0</v>
      </c>
      <c r="AZ140" s="10"/>
      <c r="BA140" s="9"/>
      <c r="BB140" s="9"/>
      <c r="BC140" s="9"/>
      <c r="BD140" s="9"/>
      <c r="BE140" s="9"/>
      <c r="BF140" s="10">
        <f>AVERAGE(BF137:BF139)</f>
        <v>0</v>
      </c>
      <c r="BG140" s="10"/>
    </row>
    <row r="141" spans="1:59" x14ac:dyDescent="0.35">
      <c r="A141" s="5" t="s">
        <v>17</v>
      </c>
      <c r="B141" s="22"/>
      <c r="D141" s="9"/>
      <c r="E141" s="9"/>
      <c r="F141" s="9"/>
      <c r="G141" s="9"/>
      <c r="H141" s="9"/>
      <c r="I141" s="10" t="e">
        <f>SUM(J137:J139)</f>
        <v>#DIV/0!</v>
      </c>
      <c r="J141" s="10"/>
      <c r="K141" s="9"/>
      <c r="L141" s="9"/>
      <c r="M141" s="9"/>
      <c r="N141" s="9"/>
      <c r="O141" s="9"/>
      <c r="P141" s="10">
        <f>SUM(Q137:Q139)</f>
        <v>24.993248812212457</v>
      </c>
      <c r="Q141" s="10"/>
      <c r="R141" s="9"/>
      <c r="S141" s="9"/>
      <c r="T141" s="9"/>
      <c r="U141" s="9"/>
      <c r="V141" s="9"/>
      <c r="W141" s="10">
        <f>SUM(X137:X139)</f>
        <v>9.8383070510496378</v>
      </c>
      <c r="X141" s="10"/>
      <c r="Y141" s="9"/>
      <c r="Z141" s="9"/>
      <c r="AA141" s="9"/>
      <c r="AB141" s="9"/>
      <c r="AC141" s="9"/>
      <c r="AD141" s="10">
        <f>SUM(AE137:AE139)</f>
        <v>1.7510540765404876</v>
      </c>
      <c r="AE141" s="10"/>
      <c r="AG141" s="9"/>
      <c r="AH141" s="9"/>
      <c r="AI141" s="9"/>
      <c r="AJ141" s="9"/>
      <c r="AK141" s="10">
        <f>SUM(AL137:AL139)</f>
        <v>0</v>
      </c>
      <c r="AL141" s="10"/>
      <c r="AM141" s="9"/>
      <c r="AN141" s="9"/>
      <c r="AO141" s="9"/>
      <c r="AP141" s="9"/>
      <c r="AQ141" s="9"/>
      <c r="AR141" s="10">
        <f>SUM(AS137:AS139)</f>
        <v>0</v>
      </c>
      <c r="AS141" s="10"/>
      <c r="AT141" s="9"/>
      <c r="AU141" s="9"/>
      <c r="AV141" s="9"/>
      <c r="AW141" s="9"/>
      <c r="AX141" s="9"/>
      <c r="AY141" s="10">
        <f>SUM(AZ137:AZ139)</f>
        <v>0</v>
      </c>
      <c r="AZ141" s="10"/>
      <c r="BA141" s="9"/>
      <c r="BB141" s="9"/>
      <c r="BC141" s="9"/>
      <c r="BD141" s="9"/>
      <c r="BE141" s="9"/>
      <c r="BF141" s="10">
        <f>SUM(BG137:BG139)</f>
        <v>0</v>
      </c>
      <c r="BG141" s="10"/>
    </row>
    <row r="142" spans="1:59" x14ac:dyDescent="0.35">
      <c r="A142" s="8" t="s">
        <v>49</v>
      </c>
      <c r="B142" s="22">
        <v>1</v>
      </c>
      <c r="D142" s="8" t="s">
        <v>27</v>
      </c>
      <c r="E142" s="8" t="s">
        <v>27</v>
      </c>
      <c r="F142" s="8" t="s">
        <v>27</v>
      </c>
      <c r="G142" s="8" t="s">
        <v>27</v>
      </c>
      <c r="H142" s="8" t="s">
        <v>27</v>
      </c>
      <c r="I142" s="2" t="e">
        <f>AVERAGE(D142:H142)</f>
        <v>#DIV/0!</v>
      </c>
      <c r="J142" s="2" t="e">
        <f>STDEV(D142:H142)</f>
        <v>#DIV/0!</v>
      </c>
      <c r="K142" s="8">
        <v>26</v>
      </c>
      <c r="L142" s="8">
        <v>17</v>
      </c>
      <c r="M142" s="8">
        <v>24</v>
      </c>
      <c r="N142" s="8">
        <v>19</v>
      </c>
      <c r="O142" s="8">
        <v>27</v>
      </c>
      <c r="P142" s="2">
        <f>AVERAGE(K142:O142)</f>
        <v>22.6</v>
      </c>
      <c r="Q142" s="2">
        <f>STDEV(K142:O142)</f>
        <v>4.3931765272977543</v>
      </c>
      <c r="R142" s="8">
        <v>2</v>
      </c>
      <c r="S142" s="8">
        <v>1</v>
      </c>
      <c r="T142" s="8">
        <v>3</v>
      </c>
      <c r="U142" s="8">
        <v>1</v>
      </c>
      <c r="V142" s="8">
        <v>3</v>
      </c>
      <c r="W142" s="2">
        <f>AVERAGE(R142:V142)</f>
        <v>2</v>
      </c>
      <c r="X142" s="2">
        <f>STDEV(R142:V142)</f>
        <v>1</v>
      </c>
      <c r="Y142" s="8">
        <v>1</v>
      </c>
      <c r="Z142" s="8">
        <v>0</v>
      </c>
      <c r="AA142" s="8">
        <v>0</v>
      </c>
      <c r="AB142" s="8">
        <v>0</v>
      </c>
      <c r="AC142" s="8">
        <v>0</v>
      </c>
      <c r="AD142" s="2">
        <f>AVERAGE(Y142:AC142)</f>
        <v>0.2</v>
      </c>
      <c r="AE142" s="2">
        <f>STDEV(Y142:AC142)</f>
        <v>0.44721359549995793</v>
      </c>
      <c r="AF142" s="28">
        <v>0</v>
      </c>
      <c r="AG142" s="8">
        <v>0</v>
      </c>
      <c r="AH142" s="8">
        <v>0</v>
      </c>
      <c r="AI142" s="8">
        <v>0</v>
      </c>
      <c r="AJ142" s="8">
        <v>0</v>
      </c>
      <c r="AK142" s="2">
        <f>AVERAGE(AF142:AJ142)</f>
        <v>0</v>
      </c>
      <c r="AL142" s="2">
        <f>STDEV(AF142:AJ142)</f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2">
        <f>AVERAGE(AM142:AQ142)</f>
        <v>0</v>
      </c>
      <c r="AS142" s="2">
        <f>STDEV(AM142:AQ142)</f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2">
        <f>AVERAGE(AT142:AX142)</f>
        <v>0</v>
      </c>
      <c r="AZ142" s="2">
        <f>STDEV(AT142:AX142)</f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2">
        <f>AVERAGE(BA142:BE142)</f>
        <v>0</v>
      </c>
      <c r="BG142" s="2">
        <f>STDEV(BA142:BE142)</f>
        <v>0</v>
      </c>
    </row>
    <row r="143" spans="1:59" x14ac:dyDescent="0.35">
      <c r="A143" s="8" t="s">
        <v>8</v>
      </c>
      <c r="B143" s="22">
        <v>2</v>
      </c>
      <c r="D143" s="8" t="s">
        <v>27</v>
      </c>
      <c r="E143" s="8" t="s">
        <v>27</v>
      </c>
      <c r="F143" s="8" t="s">
        <v>27</v>
      </c>
      <c r="G143" s="8" t="s">
        <v>27</v>
      </c>
      <c r="H143" s="8" t="s">
        <v>27</v>
      </c>
      <c r="I143" s="2" t="e">
        <f t="shared" ref="I143" si="191">AVERAGE(D143:H143)</f>
        <v>#DIV/0!</v>
      </c>
      <c r="J143" s="2" t="e">
        <f>STDEV(D143:H143)</f>
        <v>#DIV/0!</v>
      </c>
      <c r="K143" s="8">
        <v>133</v>
      </c>
      <c r="L143" s="8">
        <v>110</v>
      </c>
      <c r="M143" s="8">
        <v>129</v>
      </c>
      <c r="N143" s="8">
        <v>125</v>
      </c>
      <c r="O143" s="8">
        <v>133</v>
      </c>
      <c r="P143" s="2">
        <f t="shared" ref="P143" si="192">AVERAGE(K143:O143)</f>
        <v>126</v>
      </c>
      <c r="Q143" s="2">
        <f>STDEV(K143:O143)</f>
        <v>9.5393920141694561</v>
      </c>
      <c r="R143" s="8">
        <v>17</v>
      </c>
      <c r="S143" s="8">
        <v>23</v>
      </c>
      <c r="T143" s="8">
        <v>15</v>
      </c>
      <c r="U143" s="8">
        <v>26</v>
      </c>
      <c r="V143" s="8">
        <v>17</v>
      </c>
      <c r="W143" s="2">
        <f t="shared" ref="W143" si="193">AVERAGE(R143:V143)</f>
        <v>19.600000000000001</v>
      </c>
      <c r="X143" s="2">
        <f>STDEV(R143:V143)</f>
        <v>4.669047011971502</v>
      </c>
      <c r="Y143" s="8">
        <v>2</v>
      </c>
      <c r="Z143" s="8">
        <v>3</v>
      </c>
      <c r="AA143" s="8">
        <v>1</v>
      </c>
      <c r="AB143" s="8">
        <v>2</v>
      </c>
      <c r="AC143" s="8">
        <v>2</v>
      </c>
      <c r="AD143" s="2">
        <f t="shared" ref="AD143" si="194">AVERAGE(Y143:AC143)</f>
        <v>2</v>
      </c>
      <c r="AE143" s="2">
        <f>STDEV(Y143:AC143)</f>
        <v>0.70710678118654757</v>
      </c>
      <c r="AF143" s="28">
        <v>0</v>
      </c>
      <c r="AG143" s="8">
        <v>1</v>
      </c>
      <c r="AH143" s="8">
        <v>0</v>
      </c>
      <c r="AI143" s="8">
        <v>1</v>
      </c>
      <c r="AJ143" s="8">
        <v>0</v>
      </c>
      <c r="AK143" s="2">
        <f t="shared" ref="AK143" si="195">AVERAGE(AF143:AJ143)</f>
        <v>0.4</v>
      </c>
      <c r="AL143" s="2">
        <f>STDEV(AF143:AJ143)</f>
        <v>0.54772255750516607</v>
      </c>
      <c r="AM143" s="8">
        <v>0</v>
      </c>
      <c r="AN143" s="8">
        <v>0</v>
      </c>
      <c r="AO143" s="8">
        <v>1</v>
      </c>
      <c r="AP143" s="8">
        <v>0</v>
      </c>
      <c r="AQ143" s="8">
        <v>0</v>
      </c>
      <c r="AR143" s="2">
        <f t="shared" ref="AR143" si="196">AVERAGE(AM143:AQ143)</f>
        <v>0.2</v>
      </c>
      <c r="AS143" s="2">
        <f>STDEV(AM143:AQ143)</f>
        <v>0.44721359549995793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2">
        <f t="shared" ref="AY143" si="197">AVERAGE(AT143:AX143)</f>
        <v>0</v>
      </c>
      <c r="AZ143" s="2">
        <f>STDEV(AT143:AX143)</f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2">
        <f t="shared" ref="BF143" si="198">AVERAGE(BA143:BE143)</f>
        <v>0</v>
      </c>
      <c r="BG143" s="2">
        <f>STDEV(BA143:BE143)</f>
        <v>0</v>
      </c>
    </row>
    <row r="144" spans="1:59" x14ac:dyDescent="0.35">
      <c r="B144" s="22">
        <v>3</v>
      </c>
      <c r="D144" s="9" t="s">
        <v>27</v>
      </c>
      <c r="E144" s="9" t="s">
        <v>27</v>
      </c>
      <c r="F144" s="9" t="s">
        <v>27</v>
      </c>
      <c r="G144" s="9" t="s">
        <v>27</v>
      </c>
      <c r="H144" s="9" t="s">
        <v>27</v>
      </c>
      <c r="I144" s="4" t="e">
        <f>AVERAGE(D144:H144)</f>
        <v>#DIV/0!</v>
      </c>
      <c r="J144" s="4" t="e">
        <f>STDEV(D144:H144)</f>
        <v>#DIV/0!</v>
      </c>
      <c r="K144" s="9">
        <v>25</v>
      </c>
      <c r="L144" s="9" t="s">
        <v>27</v>
      </c>
      <c r="M144" s="9" t="s">
        <v>27</v>
      </c>
      <c r="N144" s="9" t="s">
        <v>27</v>
      </c>
      <c r="O144" s="9">
        <v>21</v>
      </c>
      <c r="P144" s="4">
        <f>AVERAGE(K144:O144)</f>
        <v>23</v>
      </c>
      <c r="Q144" s="4">
        <f>STDEV(K144:O144)</f>
        <v>2.8284271247461903</v>
      </c>
      <c r="R144" s="9">
        <v>1</v>
      </c>
      <c r="S144" s="9">
        <v>1</v>
      </c>
      <c r="T144" s="9">
        <v>1</v>
      </c>
      <c r="U144" s="9">
        <v>0</v>
      </c>
      <c r="V144" s="9">
        <v>1</v>
      </c>
      <c r="W144" s="4">
        <f>AVERAGE(R144:V144)</f>
        <v>0.8</v>
      </c>
      <c r="X144" s="4">
        <f>STDEV(R144:V144)</f>
        <v>0.44721359549995787</v>
      </c>
      <c r="Y144" s="9">
        <v>0</v>
      </c>
      <c r="Z144" s="9">
        <v>1</v>
      </c>
      <c r="AA144" s="9">
        <v>0</v>
      </c>
      <c r="AB144" s="9">
        <v>0</v>
      </c>
      <c r="AC144" s="9">
        <v>0</v>
      </c>
      <c r="AD144" s="4">
        <f>AVERAGE(Y144:AC144)</f>
        <v>0.2</v>
      </c>
      <c r="AE144" s="4">
        <f>STDEV(Y144:AC144)</f>
        <v>0.44721359549995793</v>
      </c>
      <c r="AF144" s="28">
        <v>0</v>
      </c>
      <c r="AG144" s="9">
        <v>0</v>
      </c>
      <c r="AH144" s="9">
        <v>0</v>
      </c>
      <c r="AI144" s="9">
        <v>0</v>
      </c>
      <c r="AJ144" s="9">
        <v>0</v>
      </c>
      <c r="AK144" s="4">
        <f>AVERAGE(AF144:AJ144)</f>
        <v>0</v>
      </c>
      <c r="AL144" s="4">
        <f>STDEV(AF144:AJ144)</f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4">
        <f>AVERAGE(AM144:AQ144)</f>
        <v>0</v>
      </c>
      <c r="AS144" s="4">
        <f>STDEV(AM144:AQ144)</f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4">
        <f>AVERAGE(AT144:AX144)</f>
        <v>0</v>
      </c>
      <c r="AZ144" s="4">
        <f>STDEV(AT144:AX144)</f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4">
        <f>AVERAGE(BA144:BE144)</f>
        <v>0</v>
      </c>
      <c r="BG144" s="4">
        <f>STDEV(BA144:BE144)</f>
        <v>0</v>
      </c>
    </row>
    <row r="145" spans="1:59" x14ac:dyDescent="0.35">
      <c r="A145" s="5" t="s">
        <v>16</v>
      </c>
      <c r="B145" s="22"/>
      <c r="D145" s="9"/>
      <c r="E145" s="9"/>
      <c r="F145" s="9"/>
      <c r="G145" s="9"/>
      <c r="H145" s="9"/>
      <c r="I145" s="10" t="e">
        <f>AVERAGE(I142:I144)</f>
        <v>#DIV/0!</v>
      </c>
      <c r="J145" s="10"/>
      <c r="K145" s="9"/>
      <c r="L145" s="9"/>
      <c r="M145" s="9"/>
      <c r="N145" s="9"/>
      <c r="O145" s="9"/>
      <c r="P145" s="10">
        <f>AVERAGE(P142:P144)</f>
        <v>57.199999999999996</v>
      </c>
      <c r="Q145" s="10"/>
      <c r="R145" s="9"/>
      <c r="S145" s="9"/>
      <c r="T145" s="9"/>
      <c r="U145" s="9"/>
      <c r="V145" s="9"/>
      <c r="W145" s="10">
        <f>AVERAGE(W142:W144)</f>
        <v>7.4666666666666677</v>
      </c>
      <c r="X145" s="10"/>
      <c r="Y145" s="9"/>
      <c r="Z145" s="9"/>
      <c r="AA145" s="9"/>
      <c r="AB145" s="9"/>
      <c r="AC145" s="9"/>
      <c r="AD145" s="10">
        <f>AVERAGE(AD142:AD144)</f>
        <v>0.80000000000000016</v>
      </c>
      <c r="AE145" s="10"/>
      <c r="AG145" s="9"/>
      <c r="AH145" s="9"/>
      <c r="AI145" s="9"/>
      <c r="AJ145" s="9"/>
      <c r="AK145" s="10">
        <f>AVERAGE(AK142:AK144)</f>
        <v>0.13333333333333333</v>
      </c>
      <c r="AL145" s="10"/>
      <c r="AM145" s="9"/>
      <c r="AN145" s="9"/>
      <c r="AO145" s="9"/>
      <c r="AP145" s="9"/>
      <c r="AQ145" s="9"/>
      <c r="AR145" s="10">
        <f>AVERAGE(AR142:AR144)</f>
        <v>6.6666666666666666E-2</v>
      </c>
      <c r="AS145" s="10"/>
      <c r="AT145" s="9"/>
      <c r="AU145" s="9"/>
      <c r="AV145" s="9"/>
      <c r="AW145" s="9"/>
      <c r="AX145" s="9"/>
      <c r="AY145" s="10">
        <f>AVERAGE(AY142:AY144)</f>
        <v>0</v>
      </c>
      <c r="AZ145" s="10"/>
      <c r="BA145" s="9"/>
      <c r="BB145" s="9"/>
      <c r="BC145" s="9"/>
      <c r="BD145" s="9"/>
      <c r="BE145" s="9"/>
      <c r="BF145" s="10">
        <f>AVERAGE(BF142:BF144)</f>
        <v>0</v>
      </c>
      <c r="BG145" s="10"/>
    </row>
    <row r="146" spans="1:59" x14ac:dyDescent="0.35">
      <c r="A146" s="5" t="s">
        <v>17</v>
      </c>
      <c r="B146" s="22"/>
      <c r="D146" s="9"/>
      <c r="E146" s="9"/>
      <c r="F146" s="9"/>
      <c r="G146" s="9"/>
      <c r="H146" s="9"/>
      <c r="I146" s="10" t="e">
        <f>SUM(J142:J144)</f>
        <v>#DIV/0!</v>
      </c>
      <c r="J146" s="10"/>
      <c r="K146" s="9"/>
      <c r="L146" s="9"/>
      <c r="M146" s="9"/>
      <c r="N146" s="9"/>
      <c r="O146" s="9"/>
      <c r="P146" s="10">
        <f>SUM(Q142:Q144)</f>
        <v>16.7609956662134</v>
      </c>
      <c r="Q146" s="10"/>
      <c r="R146" s="9"/>
      <c r="S146" s="9"/>
      <c r="T146" s="9"/>
      <c r="U146" s="9"/>
      <c r="V146" s="9"/>
      <c r="W146" s="10">
        <f>SUM(X142:X144)</f>
        <v>6.1162606074714603</v>
      </c>
      <c r="X146" s="10"/>
      <c r="Y146" s="9"/>
      <c r="Z146" s="9"/>
      <c r="AA146" s="9"/>
      <c r="AB146" s="9"/>
      <c r="AC146" s="9"/>
      <c r="AD146" s="10">
        <f>SUM(AE142:AE144)</f>
        <v>1.6015339721864634</v>
      </c>
      <c r="AE146" s="10"/>
      <c r="AG146" s="9"/>
      <c r="AH146" s="9"/>
      <c r="AI146" s="9"/>
      <c r="AJ146" s="9"/>
      <c r="AK146" s="10">
        <f>SUM(AL142:AL144)</f>
        <v>0.54772255750516607</v>
      </c>
      <c r="AL146" s="10"/>
      <c r="AM146" s="9"/>
      <c r="AN146" s="9"/>
      <c r="AO146" s="9"/>
      <c r="AP146" s="9"/>
      <c r="AQ146" s="9"/>
      <c r="AR146" s="10">
        <f>SUM(AS142:AS144)</f>
        <v>0.44721359549995793</v>
      </c>
      <c r="AS146" s="10"/>
      <c r="AT146" s="9"/>
      <c r="AU146" s="9"/>
      <c r="AV146" s="9"/>
      <c r="AW146" s="9"/>
      <c r="AX146" s="9"/>
      <c r="AY146" s="10">
        <f>SUM(AZ142:AZ144)</f>
        <v>0</v>
      </c>
      <c r="AZ146" s="10"/>
      <c r="BA146" s="9"/>
      <c r="BB146" s="9"/>
      <c r="BC146" s="9"/>
      <c r="BD146" s="9"/>
      <c r="BE146" s="9"/>
      <c r="BF146" s="10">
        <f>SUM(BG142:BG144)</f>
        <v>0</v>
      </c>
      <c r="BG146" s="10"/>
    </row>
    <row r="147" spans="1:59" x14ac:dyDescent="0.35">
      <c r="A147" s="8" t="s">
        <v>60</v>
      </c>
      <c r="B147" s="22">
        <v>1</v>
      </c>
      <c r="D147" s="9">
        <v>7</v>
      </c>
      <c r="E147" s="9">
        <v>7</v>
      </c>
      <c r="F147" s="9">
        <v>5</v>
      </c>
      <c r="G147" s="9">
        <v>19</v>
      </c>
      <c r="H147" s="9">
        <v>10</v>
      </c>
      <c r="I147" s="4">
        <f>AVERAGE(D147:H147)</f>
        <v>9.6</v>
      </c>
      <c r="J147" s="4">
        <f>STDEV(D147:H147)</f>
        <v>5.5497747702046425</v>
      </c>
      <c r="K147" s="9">
        <v>1</v>
      </c>
      <c r="L147" s="9">
        <v>1</v>
      </c>
      <c r="M147" s="9">
        <v>1</v>
      </c>
      <c r="N147" s="9">
        <v>2</v>
      </c>
      <c r="O147" s="9">
        <v>1</v>
      </c>
      <c r="P147" s="4">
        <f>AVERAGE(K147:O147)</f>
        <v>1.2</v>
      </c>
      <c r="Q147" s="4">
        <f>STDEV(K147:O147)</f>
        <v>0.44721359549995787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4">
        <f>AVERAGE(R147:V147)</f>
        <v>0</v>
      </c>
      <c r="X147" s="4">
        <f>STDEV(R147:V147)</f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4">
        <f>AVERAGE(Y147:AC147)</f>
        <v>0</v>
      </c>
      <c r="AE147" s="4">
        <f>STDEV(Y147:AC147)</f>
        <v>0</v>
      </c>
      <c r="AF147" s="28">
        <v>0</v>
      </c>
      <c r="AG147" s="9">
        <v>0</v>
      </c>
      <c r="AH147" s="9">
        <v>0</v>
      </c>
      <c r="AI147" s="9">
        <v>0</v>
      </c>
      <c r="AJ147" s="9">
        <v>0</v>
      </c>
      <c r="AK147" s="4">
        <f>AVERAGE(AF147:AJ147)</f>
        <v>0</v>
      </c>
      <c r="AL147" s="4">
        <f>STDEV(AF147:AJ147)</f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4">
        <f>AVERAGE(AM147:AQ147)</f>
        <v>0</v>
      </c>
      <c r="AS147" s="4">
        <f>STDEV(AM147:AQ147)</f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4">
        <f>AVERAGE(AT147:AX147)</f>
        <v>0</v>
      </c>
      <c r="AZ147" s="4">
        <f>STDEV(AT147:AX147)</f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4">
        <f>AVERAGE(BA147:BE147)</f>
        <v>0</v>
      </c>
      <c r="BG147" s="4">
        <f>STDEV(BA147:BE147)</f>
        <v>0</v>
      </c>
    </row>
    <row r="148" spans="1:59" x14ac:dyDescent="0.35">
      <c r="B148" s="22">
        <v>2</v>
      </c>
      <c r="D148" s="9">
        <v>152</v>
      </c>
      <c r="E148" s="9">
        <v>193</v>
      </c>
      <c r="F148" s="9">
        <v>183</v>
      </c>
      <c r="G148" s="9">
        <v>196</v>
      </c>
      <c r="H148" s="9">
        <v>211</v>
      </c>
      <c r="I148" s="4">
        <f t="shared" ref="I148" si="199">AVERAGE(D148:H148)</f>
        <v>187</v>
      </c>
      <c r="J148" s="4">
        <f>STDEV(D148:H148)</f>
        <v>21.988633427296023</v>
      </c>
      <c r="K148" s="9">
        <v>42</v>
      </c>
      <c r="L148" s="9">
        <v>45</v>
      </c>
      <c r="M148" s="9">
        <v>43</v>
      </c>
      <c r="N148" s="9">
        <v>31</v>
      </c>
      <c r="O148" s="9">
        <v>27</v>
      </c>
      <c r="P148" s="4">
        <f t="shared" ref="P148" si="200">AVERAGE(K148:O148)</f>
        <v>37.6</v>
      </c>
      <c r="Q148" s="4">
        <f>STDEV(K148:O148)</f>
        <v>8.0498447189992408</v>
      </c>
      <c r="R148" s="9">
        <v>4</v>
      </c>
      <c r="S148" s="9">
        <v>2</v>
      </c>
      <c r="T148" s="9">
        <v>2</v>
      </c>
      <c r="U148" s="9">
        <v>5</v>
      </c>
      <c r="V148" s="9">
        <v>5</v>
      </c>
      <c r="W148" s="4">
        <f t="shared" ref="W148" si="201">AVERAGE(R148:V148)</f>
        <v>3.6</v>
      </c>
      <c r="X148" s="4">
        <f>STDEV(R148:V148)</f>
        <v>1.5165750888103104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4">
        <f t="shared" ref="AD148" si="202">AVERAGE(Y148:AC148)</f>
        <v>0</v>
      </c>
      <c r="AE148" s="4">
        <f>STDEV(Y148:AC148)</f>
        <v>0</v>
      </c>
      <c r="AF148" s="28">
        <v>0</v>
      </c>
      <c r="AG148" s="9">
        <v>0</v>
      </c>
      <c r="AH148" s="9">
        <v>0</v>
      </c>
      <c r="AI148" s="9">
        <v>0</v>
      </c>
      <c r="AJ148" s="9">
        <v>0</v>
      </c>
      <c r="AK148" s="4">
        <f t="shared" ref="AK148" si="203">AVERAGE(AF148:AJ148)</f>
        <v>0</v>
      </c>
      <c r="AL148" s="4">
        <f>STDEV(AF148:AJ148)</f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4">
        <f t="shared" ref="AR148" si="204">AVERAGE(AM148:AQ148)</f>
        <v>0</v>
      </c>
      <c r="AS148" s="4">
        <f>STDEV(AM148:AQ148)</f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4">
        <f t="shared" ref="AY148" si="205">AVERAGE(AT148:AX148)</f>
        <v>0</v>
      </c>
      <c r="AZ148" s="4">
        <f>STDEV(AT148:AX148)</f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4">
        <f t="shared" ref="BF148" si="206">AVERAGE(BA148:BE148)</f>
        <v>0</v>
      </c>
      <c r="BG148" s="4">
        <f>STDEV(BA148:BE148)</f>
        <v>0</v>
      </c>
    </row>
    <row r="149" spans="1:59" x14ac:dyDescent="0.35">
      <c r="B149" s="22">
        <v>3</v>
      </c>
      <c r="D149" s="9" t="s">
        <v>27</v>
      </c>
      <c r="E149" s="9" t="s">
        <v>27</v>
      </c>
      <c r="F149" s="9" t="s">
        <v>27</v>
      </c>
      <c r="G149" s="9" t="s">
        <v>27</v>
      </c>
      <c r="H149" s="9" t="s">
        <v>27</v>
      </c>
      <c r="I149" s="4" t="e">
        <f>AVERAGE(D149:H149)</f>
        <v>#DIV/0!</v>
      </c>
      <c r="J149" s="4" t="e">
        <f>STDEV(D149:H149)</f>
        <v>#DIV/0!</v>
      </c>
      <c r="K149" s="9">
        <v>50</v>
      </c>
      <c r="L149" s="9">
        <v>33</v>
      </c>
      <c r="M149" s="9">
        <v>42</v>
      </c>
      <c r="N149" s="9">
        <v>32</v>
      </c>
      <c r="O149" s="9">
        <v>31</v>
      </c>
      <c r="P149" s="4">
        <f>AVERAGE(K149:O149)</f>
        <v>37.6</v>
      </c>
      <c r="Q149" s="4">
        <f>STDEV(K149:O149)</f>
        <v>8.2036577207974712</v>
      </c>
      <c r="R149" s="9">
        <v>4</v>
      </c>
      <c r="S149" s="9">
        <v>5</v>
      </c>
      <c r="T149" s="9">
        <v>3</v>
      </c>
      <c r="U149" s="9">
        <v>3</v>
      </c>
      <c r="V149" s="9">
        <v>2</v>
      </c>
      <c r="W149" s="4">
        <f>AVERAGE(R149:V149)</f>
        <v>3.4</v>
      </c>
      <c r="X149" s="4">
        <f>STDEV(R149:V149)</f>
        <v>1.1401754250991383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4">
        <f>AVERAGE(Y149:AC149)</f>
        <v>0</v>
      </c>
      <c r="AE149" s="4">
        <f>STDEV(Y149:AC149)</f>
        <v>0</v>
      </c>
      <c r="AF149" s="28">
        <v>0</v>
      </c>
      <c r="AG149" s="9">
        <v>0</v>
      </c>
      <c r="AH149" s="9">
        <v>0</v>
      </c>
      <c r="AI149" s="9">
        <v>0</v>
      </c>
      <c r="AJ149" s="9">
        <v>0</v>
      </c>
      <c r="AK149" s="4">
        <f>AVERAGE(AF149:AJ149)</f>
        <v>0</v>
      </c>
      <c r="AL149" s="4">
        <f>STDEV(AF149:AJ149)</f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4">
        <f>AVERAGE(AM149:AQ149)</f>
        <v>0</v>
      </c>
      <c r="AS149" s="4">
        <f>STDEV(AM149:AQ149)</f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4">
        <f>AVERAGE(AT149:AX149)</f>
        <v>0</v>
      </c>
      <c r="AZ149" s="4">
        <f>STDEV(AT149:AX149)</f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4">
        <f>AVERAGE(BA149:BE149)</f>
        <v>0</v>
      </c>
      <c r="BG149" s="4">
        <f>STDEV(BA149:BE149)</f>
        <v>0</v>
      </c>
    </row>
    <row r="150" spans="1:59" x14ac:dyDescent="0.35">
      <c r="A150" s="5" t="s">
        <v>16</v>
      </c>
      <c r="B150" s="22"/>
      <c r="D150" s="9"/>
      <c r="E150" s="9"/>
      <c r="F150" s="9"/>
      <c r="G150" s="9"/>
      <c r="H150" s="9"/>
      <c r="I150" s="10" t="e">
        <f>AVERAGE(I147:I149)</f>
        <v>#DIV/0!</v>
      </c>
      <c r="J150" s="10"/>
      <c r="K150" s="9"/>
      <c r="L150" s="9"/>
      <c r="M150" s="9"/>
      <c r="N150" s="9"/>
      <c r="O150" s="9"/>
      <c r="P150" s="10">
        <f>AVERAGE(P147:P149)</f>
        <v>25.466666666666669</v>
      </c>
      <c r="Q150" s="10"/>
      <c r="R150" s="9"/>
      <c r="S150" s="9"/>
      <c r="T150" s="9"/>
      <c r="U150" s="9"/>
      <c r="V150" s="9"/>
      <c r="W150" s="10">
        <f>AVERAGE(W147:W149)</f>
        <v>2.3333333333333335</v>
      </c>
      <c r="X150" s="10"/>
      <c r="Y150" s="9"/>
      <c r="Z150" s="9"/>
      <c r="AA150" s="9"/>
      <c r="AB150" s="9"/>
      <c r="AC150" s="9"/>
      <c r="AD150" s="10">
        <f>AVERAGE(AD147:AD149)</f>
        <v>0</v>
      </c>
      <c r="AE150" s="10"/>
      <c r="AG150" s="9"/>
      <c r="AH150" s="9"/>
      <c r="AI150" s="9"/>
      <c r="AJ150" s="9"/>
      <c r="AK150" s="10">
        <f>AVERAGE(AK147:AK149)</f>
        <v>0</v>
      </c>
      <c r="AL150" s="10"/>
      <c r="AM150" s="9"/>
      <c r="AN150" s="9"/>
      <c r="AO150" s="9"/>
      <c r="AP150" s="9"/>
      <c r="AQ150" s="9"/>
      <c r="AR150" s="10">
        <f>AVERAGE(AR147:AR149)</f>
        <v>0</v>
      </c>
      <c r="AS150" s="10"/>
      <c r="AT150" s="9"/>
      <c r="AU150" s="9"/>
      <c r="AV150" s="9"/>
      <c r="AW150" s="9"/>
      <c r="AX150" s="9"/>
      <c r="AY150" s="10">
        <f>AVERAGE(AY147:AY149)</f>
        <v>0</v>
      </c>
      <c r="AZ150" s="10"/>
      <c r="BA150" s="9"/>
      <c r="BB150" s="9"/>
      <c r="BC150" s="9"/>
      <c r="BD150" s="9"/>
      <c r="BE150" s="9"/>
      <c r="BF150" s="10">
        <f>AVERAGE(BF147:BF149)</f>
        <v>0</v>
      </c>
      <c r="BG150" s="10"/>
    </row>
    <row r="151" spans="1:59" x14ac:dyDescent="0.35">
      <c r="A151" s="5" t="s">
        <v>17</v>
      </c>
      <c r="B151" s="22"/>
      <c r="D151" s="9"/>
      <c r="E151" s="9"/>
      <c r="F151" s="9"/>
      <c r="G151" s="9"/>
      <c r="H151" s="9"/>
      <c r="I151" s="10" t="e">
        <f>SUM(J147:J149)</f>
        <v>#DIV/0!</v>
      </c>
      <c r="J151" s="10"/>
      <c r="K151" s="9"/>
      <c r="L151" s="9"/>
      <c r="M151" s="9"/>
      <c r="N151" s="9"/>
      <c r="O151" s="9"/>
      <c r="P151" s="10">
        <f>SUM(Q147:Q149)</f>
        <v>16.700716035296672</v>
      </c>
      <c r="Q151" s="10"/>
      <c r="R151" s="9"/>
      <c r="S151" s="9"/>
      <c r="T151" s="9"/>
      <c r="U151" s="9"/>
      <c r="V151" s="9"/>
      <c r="W151" s="10">
        <f>SUM(X147:X149)</f>
        <v>2.6567505139094489</v>
      </c>
      <c r="X151" s="10"/>
      <c r="Y151" s="9"/>
      <c r="Z151" s="9"/>
      <c r="AA151" s="9"/>
      <c r="AB151" s="9"/>
      <c r="AC151" s="9"/>
      <c r="AD151" s="10">
        <f>SUM(AE147:AE149)</f>
        <v>0</v>
      </c>
      <c r="AE151" s="10"/>
      <c r="AG151" s="9"/>
      <c r="AH151" s="9"/>
      <c r="AI151" s="9"/>
      <c r="AJ151" s="9"/>
      <c r="AK151" s="10">
        <f>SUM(AL147:AL149)</f>
        <v>0</v>
      </c>
      <c r="AL151" s="10"/>
      <c r="AM151" s="9"/>
      <c r="AN151" s="9"/>
      <c r="AO151" s="9"/>
      <c r="AP151" s="9"/>
      <c r="AQ151" s="9"/>
      <c r="AR151" s="10">
        <f>SUM(AS147:AS149)</f>
        <v>0</v>
      </c>
      <c r="AS151" s="10"/>
      <c r="AT151" s="9"/>
      <c r="AU151" s="9"/>
      <c r="AV151" s="9"/>
      <c r="AW151" s="9"/>
      <c r="AX151" s="9"/>
      <c r="AY151" s="10">
        <f>SUM(AZ147:AZ149)</f>
        <v>0</v>
      </c>
      <c r="AZ151" s="10"/>
      <c r="BA151" s="9"/>
      <c r="BB151" s="9"/>
      <c r="BC151" s="9"/>
      <c r="BD151" s="9"/>
      <c r="BE151" s="9"/>
      <c r="BF151" s="10">
        <f>SUM(BG147:BG149)</f>
        <v>0</v>
      </c>
      <c r="BG151" s="10"/>
    </row>
    <row r="152" spans="1:59" x14ac:dyDescent="0.35">
      <c r="A152" s="8" t="s">
        <v>50</v>
      </c>
      <c r="B152" s="22">
        <v>1</v>
      </c>
      <c r="D152" s="8">
        <v>188</v>
      </c>
      <c r="E152" s="8">
        <v>151</v>
      </c>
      <c r="F152" s="8">
        <v>122</v>
      </c>
      <c r="G152" s="8">
        <v>171</v>
      </c>
      <c r="H152" s="8">
        <v>160</v>
      </c>
      <c r="I152" s="2">
        <f>AVERAGE(D152:H152)</f>
        <v>158.4</v>
      </c>
      <c r="J152" s="2">
        <f>STDEV(D152:H152)</f>
        <v>24.582514110643753</v>
      </c>
      <c r="K152" s="8">
        <v>22</v>
      </c>
      <c r="L152" s="8">
        <v>25</v>
      </c>
      <c r="M152" s="8">
        <v>37</v>
      </c>
      <c r="N152" s="8">
        <v>28</v>
      </c>
      <c r="O152" s="8">
        <v>17</v>
      </c>
      <c r="P152" s="2">
        <f>AVERAGE(K152:O152)</f>
        <v>25.8</v>
      </c>
      <c r="Q152" s="2">
        <f>STDEV(K152:O152)</f>
        <v>7.4632432628181196</v>
      </c>
      <c r="R152" s="8">
        <v>6</v>
      </c>
      <c r="S152" s="8">
        <v>3</v>
      </c>
      <c r="T152" s="8">
        <v>6</v>
      </c>
      <c r="U152" s="8">
        <v>1</v>
      </c>
      <c r="V152" s="8">
        <v>3</v>
      </c>
      <c r="W152" s="2">
        <f>AVERAGE(R152:V152)</f>
        <v>3.8</v>
      </c>
      <c r="X152" s="2">
        <f>STDEV(R152:V152)</f>
        <v>2.16794833886788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2">
        <f>AVERAGE(Y152:AC152)</f>
        <v>0</v>
      </c>
      <c r="AE152" s="2">
        <f>STDEV(Y152:AC152)</f>
        <v>0</v>
      </c>
      <c r="AF152" s="28">
        <v>0</v>
      </c>
      <c r="AG152" s="8">
        <v>0</v>
      </c>
      <c r="AH152" s="8">
        <v>1</v>
      </c>
      <c r="AI152" s="8">
        <v>0</v>
      </c>
      <c r="AJ152" s="8">
        <v>0</v>
      </c>
      <c r="AK152" s="2">
        <f>AVERAGE(AF152:AJ152)</f>
        <v>0.2</v>
      </c>
      <c r="AL152" s="2">
        <f>STDEV(AF152:AJ152)</f>
        <v>0.44721359549995793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2">
        <f>AVERAGE(AM152:AQ152)</f>
        <v>0</v>
      </c>
      <c r="AS152" s="2">
        <f>STDEV(AM152:AQ152)</f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2">
        <f>AVERAGE(AT152:AX152)</f>
        <v>0</v>
      </c>
      <c r="AZ152" s="2">
        <f>STDEV(AT152:AX152)</f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2">
        <f>AVERAGE(BA152:BE152)</f>
        <v>0</v>
      </c>
      <c r="BG152" s="2">
        <f>STDEV(BA152:BE152)</f>
        <v>0</v>
      </c>
    </row>
    <row r="153" spans="1:59" x14ac:dyDescent="0.35">
      <c r="A153" s="8" t="s">
        <v>8</v>
      </c>
      <c r="B153" s="22">
        <v>2</v>
      </c>
      <c r="D153" s="8">
        <v>156</v>
      </c>
      <c r="E153" s="8">
        <v>144</v>
      </c>
      <c r="F153" s="8">
        <v>135</v>
      </c>
      <c r="G153" s="8">
        <v>152</v>
      </c>
      <c r="H153" s="8">
        <v>138</v>
      </c>
      <c r="I153" s="2">
        <f t="shared" ref="I153" si="207">AVERAGE(D153:H153)</f>
        <v>145</v>
      </c>
      <c r="J153" s="2">
        <f>STDEV(D153:H153)</f>
        <v>8.9442719099991592</v>
      </c>
      <c r="K153" s="8">
        <v>21</v>
      </c>
      <c r="L153" s="8">
        <v>12</v>
      </c>
      <c r="M153" s="8">
        <v>11</v>
      </c>
      <c r="N153" s="8">
        <v>12</v>
      </c>
      <c r="O153" s="8">
        <v>10</v>
      </c>
      <c r="P153" s="2">
        <f t="shared" ref="P153" si="208">AVERAGE(K153:O153)</f>
        <v>13.2</v>
      </c>
      <c r="Q153" s="2">
        <f>STDEV(K153:O153)</f>
        <v>4.4384682042344279</v>
      </c>
      <c r="R153" s="8">
        <v>1</v>
      </c>
      <c r="S153" s="8">
        <v>0</v>
      </c>
      <c r="T153" s="8">
        <v>0</v>
      </c>
      <c r="U153" s="8">
        <v>0</v>
      </c>
      <c r="V153" s="8">
        <v>0</v>
      </c>
      <c r="W153" s="2">
        <f t="shared" ref="W153" si="209">AVERAGE(R153:V153)</f>
        <v>0.2</v>
      </c>
      <c r="X153" s="2">
        <f>STDEV(R153:V153)</f>
        <v>0.44721359549995793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2">
        <f t="shared" ref="AD153" si="210">AVERAGE(Y153:AC153)</f>
        <v>0</v>
      </c>
      <c r="AE153" s="2">
        <f>STDEV(Y153:AC153)</f>
        <v>0</v>
      </c>
      <c r="AF153" s="28">
        <v>0</v>
      </c>
      <c r="AG153" s="8">
        <v>0</v>
      </c>
      <c r="AH153" s="8">
        <v>0</v>
      </c>
      <c r="AI153" s="8">
        <v>0</v>
      </c>
      <c r="AJ153" s="8">
        <v>0</v>
      </c>
      <c r="AK153" s="2">
        <f t="shared" ref="AK153" si="211">AVERAGE(AF153:AJ153)</f>
        <v>0</v>
      </c>
      <c r="AL153" s="2">
        <f>STDEV(AF153:AJ153)</f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2">
        <f t="shared" ref="AR153" si="212">AVERAGE(AM153:AQ153)</f>
        <v>0</v>
      </c>
      <c r="AS153" s="2">
        <f>STDEV(AM153:AQ153)</f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2">
        <f t="shared" ref="AY153" si="213">AVERAGE(AT153:AX153)</f>
        <v>0</v>
      </c>
      <c r="AZ153" s="2">
        <f>STDEV(AT153:AX153)</f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2">
        <f t="shared" ref="BF153" si="214">AVERAGE(BA153:BE153)</f>
        <v>0</v>
      </c>
      <c r="BG153" s="2">
        <f>STDEV(BA153:BE153)</f>
        <v>0</v>
      </c>
    </row>
    <row r="154" spans="1:59" x14ac:dyDescent="0.35">
      <c r="B154" s="22">
        <v>3</v>
      </c>
      <c r="D154" s="9" t="s">
        <v>27</v>
      </c>
      <c r="E154" s="9" t="s">
        <v>27</v>
      </c>
      <c r="F154" s="9" t="s">
        <v>27</v>
      </c>
      <c r="G154" s="9" t="s">
        <v>27</v>
      </c>
      <c r="H154" s="9" t="s">
        <v>27</v>
      </c>
      <c r="I154" s="4" t="e">
        <f>AVERAGE(D154:H154)</f>
        <v>#DIV/0!</v>
      </c>
      <c r="J154" s="4" t="e">
        <f>STDEV(D154:H154)</f>
        <v>#DIV/0!</v>
      </c>
      <c r="K154" s="9">
        <v>31</v>
      </c>
      <c r="L154" s="9">
        <v>43</v>
      </c>
      <c r="M154" s="9">
        <v>25</v>
      </c>
      <c r="N154" s="9">
        <v>36</v>
      </c>
      <c r="O154" s="9">
        <v>39</v>
      </c>
      <c r="P154" s="4">
        <f>AVERAGE(K154:O154)</f>
        <v>34.799999999999997</v>
      </c>
      <c r="Q154" s="4">
        <f>STDEV(K154:O154)</f>
        <v>7.0142711667000759</v>
      </c>
      <c r="R154" s="9">
        <v>1</v>
      </c>
      <c r="S154" s="9">
        <v>2</v>
      </c>
      <c r="T154" s="9">
        <v>3</v>
      </c>
      <c r="U154" s="9">
        <v>6</v>
      </c>
      <c r="V154" s="9">
        <v>3</v>
      </c>
      <c r="W154" s="4">
        <f>AVERAGE(R154:V154)</f>
        <v>3</v>
      </c>
      <c r="X154" s="4">
        <f>STDEV(R154:V154)</f>
        <v>1.8708286933869707</v>
      </c>
      <c r="Y154" s="9">
        <v>0</v>
      </c>
      <c r="Z154" s="9">
        <v>0</v>
      </c>
      <c r="AA154" s="9">
        <v>0</v>
      </c>
      <c r="AB154" s="9">
        <v>0</v>
      </c>
      <c r="AC154" s="9">
        <v>1</v>
      </c>
      <c r="AD154" s="4">
        <f>AVERAGE(Y154:AC154)</f>
        <v>0.2</v>
      </c>
      <c r="AE154" s="4">
        <f>STDEV(Y154:AC154)</f>
        <v>0.44721359549995793</v>
      </c>
      <c r="AF154" s="28">
        <v>0</v>
      </c>
      <c r="AG154" s="9">
        <v>0</v>
      </c>
      <c r="AH154" s="9">
        <v>0</v>
      </c>
      <c r="AI154" s="9">
        <v>0</v>
      </c>
      <c r="AJ154" s="9">
        <v>1</v>
      </c>
      <c r="AK154" s="4">
        <f>AVERAGE(AF154:AJ154)</f>
        <v>0.2</v>
      </c>
      <c r="AL154" s="4">
        <f>STDEV(AF154:AJ154)</f>
        <v>0.44721359549995793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4">
        <f>AVERAGE(AM154:AQ154)</f>
        <v>0</v>
      </c>
      <c r="AS154" s="4">
        <f>STDEV(AM154:AQ154)</f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4">
        <f>AVERAGE(AT154:AX154)</f>
        <v>0</v>
      </c>
      <c r="AZ154" s="4">
        <f>STDEV(AT154:AX154)</f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4">
        <f>AVERAGE(BA154:BE154)</f>
        <v>0</v>
      </c>
      <c r="BG154" s="4">
        <f>STDEV(BA154:BE154)</f>
        <v>0</v>
      </c>
    </row>
    <row r="155" spans="1:59" x14ac:dyDescent="0.35">
      <c r="A155" s="5" t="s">
        <v>16</v>
      </c>
      <c r="B155" s="22"/>
      <c r="D155" s="9"/>
      <c r="E155" s="9"/>
      <c r="F155" s="9"/>
      <c r="G155" s="9"/>
      <c r="H155" s="9"/>
      <c r="I155" s="10" t="e">
        <f>AVERAGE(I152:I154)</f>
        <v>#DIV/0!</v>
      </c>
      <c r="J155" s="10"/>
      <c r="K155" s="9"/>
      <c r="L155" s="9"/>
      <c r="M155" s="9"/>
      <c r="N155" s="9"/>
      <c r="O155" s="9"/>
      <c r="P155" s="10">
        <f>AVERAGE(P152:P154)</f>
        <v>24.599999999999998</v>
      </c>
      <c r="Q155" s="10"/>
      <c r="R155" s="9"/>
      <c r="S155" s="9"/>
      <c r="T155" s="9"/>
      <c r="U155" s="9"/>
      <c r="V155" s="9"/>
      <c r="W155" s="10">
        <f>AVERAGE(W152:W154)</f>
        <v>2.3333333333333335</v>
      </c>
      <c r="X155" s="10"/>
      <c r="Y155" s="9"/>
      <c r="Z155" s="9"/>
      <c r="AA155" s="9"/>
      <c r="AB155" s="9"/>
      <c r="AC155" s="9"/>
      <c r="AD155" s="10">
        <f>AVERAGE(AD152:AD154)</f>
        <v>6.6666666666666666E-2</v>
      </c>
      <c r="AE155" s="10"/>
      <c r="AG155" s="9"/>
      <c r="AH155" s="9"/>
      <c r="AI155" s="9"/>
      <c r="AJ155" s="9"/>
      <c r="AK155" s="10">
        <f>AVERAGE(AK152:AK154)</f>
        <v>0.13333333333333333</v>
      </c>
      <c r="AL155" s="10"/>
      <c r="AM155" s="9"/>
      <c r="AN155" s="9"/>
      <c r="AO155" s="9"/>
      <c r="AP155" s="9"/>
      <c r="AQ155" s="9"/>
      <c r="AR155" s="10">
        <f>AVERAGE(AR152:AR154)</f>
        <v>0</v>
      </c>
      <c r="AS155" s="10"/>
      <c r="AT155" s="9"/>
      <c r="AU155" s="9"/>
      <c r="AV155" s="9"/>
      <c r="AW155" s="9"/>
      <c r="AX155" s="9"/>
      <c r="AY155" s="10">
        <f>AVERAGE(AY152:AY154)</f>
        <v>0</v>
      </c>
      <c r="AZ155" s="10"/>
      <c r="BA155" s="9"/>
      <c r="BB155" s="9"/>
      <c r="BC155" s="9"/>
      <c r="BD155" s="9"/>
      <c r="BE155" s="9"/>
      <c r="BF155" s="10">
        <f>AVERAGE(BF152:BF154)</f>
        <v>0</v>
      </c>
      <c r="BG155" s="10"/>
    </row>
    <row r="156" spans="1:59" x14ac:dyDescent="0.35">
      <c r="A156" s="5" t="s">
        <v>17</v>
      </c>
      <c r="B156" s="22"/>
      <c r="D156" s="9"/>
      <c r="E156" s="9"/>
      <c r="F156" s="9"/>
      <c r="G156" s="9"/>
      <c r="H156" s="9"/>
      <c r="I156" s="10" t="e">
        <f>SUM(J152:J154)</f>
        <v>#DIV/0!</v>
      </c>
      <c r="J156" s="10"/>
      <c r="K156" s="9"/>
      <c r="L156" s="9"/>
      <c r="M156" s="9"/>
      <c r="N156" s="9"/>
      <c r="O156" s="9"/>
      <c r="P156" s="10">
        <f>SUM(Q152:Q154)</f>
        <v>18.915982633752623</v>
      </c>
      <c r="Q156" s="10"/>
      <c r="R156" s="9"/>
      <c r="S156" s="9"/>
      <c r="T156" s="9"/>
      <c r="U156" s="9"/>
      <c r="V156" s="9"/>
      <c r="W156" s="10">
        <f>SUM(X152:X154)</f>
        <v>4.4859906277548083</v>
      </c>
      <c r="X156" s="10"/>
      <c r="Y156" s="9"/>
      <c r="Z156" s="9"/>
      <c r="AA156" s="9"/>
      <c r="AB156" s="9"/>
      <c r="AC156" s="9"/>
      <c r="AD156" s="10">
        <f>SUM(AE152:AE154)</f>
        <v>0.44721359549995793</v>
      </c>
      <c r="AE156" s="10"/>
      <c r="AG156" s="9"/>
      <c r="AH156" s="9"/>
      <c r="AI156" s="9"/>
      <c r="AJ156" s="9"/>
      <c r="AK156" s="10">
        <f>SUM(AL152:AL154)</f>
        <v>0.89442719099991586</v>
      </c>
      <c r="AL156" s="10"/>
      <c r="AM156" s="9"/>
      <c r="AN156" s="9"/>
      <c r="AO156" s="9"/>
      <c r="AP156" s="9"/>
      <c r="AQ156" s="9"/>
      <c r="AR156" s="10">
        <f>SUM(AS152:AS154)</f>
        <v>0</v>
      </c>
      <c r="AS156" s="10"/>
      <c r="AT156" s="9"/>
      <c r="AU156" s="9"/>
      <c r="AV156" s="9"/>
      <c r="AW156" s="9"/>
      <c r="AX156" s="9"/>
      <c r="AY156" s="10">
        <f>SUM(AZ152:AZ154)</f>
        <v>0</v>
      </c>
      <c r="AZ156" s="10"/>
      <c r="BA156" s="9"/>
      <c r="BB156" s="9"/>
      <c r="BC156" s="9"/>
      <c r="BD156" s="9"/>
      <c r="BE156" s="9"/>
      <c r="BF156" s="10">
        <f>SUM(BG152:BG154)</f>
        <v>0</v>
      </c>
      <c r="BG156" s="10"/>
    </row>
    <row r="157" spans="1:59" x14ac:dyDescent="0.35">
      <c r="A157" s="8" t="s">
        <v>60</v>
      </c>
      <c r="B157" s="22">
        <v>1</v>
      </c>
      <c r="D157" s="9">
        <v>215</v>
      </c>
      <c r="E157" s="9" t="s">
        <v>27</v>
      </c>
      <c r="F157" s="9" t="s">
        <v>27</v>
      </c>
      <c r="G157" s="9" t="s">
        <v>27</v>
      </c>
      <c r="H157" s="9" t="s">
        <v>27</v>
      </c>
      <c r="I157" s="4">
        <f>AVERAGE(D157:H157)</f>
        <v>215</v>
      </c>
      <c r="J157" s="4" t="e">
        <f>STDEV(D157:H157)</f>
        <v>#DIV/0!</v>
      </c>
      <c r="K157" s="9">
        <v>19</v>
      </c>
      <c r="L157" s="9">
        <v>14</v>
      </c>
      <c r="M157" s="9">
        <v>15</v>
      </c>
      <c r="N157" s="9">
        <v>12</v>
      </c>
      <c r="O157" s="9">
        <v>21</v>
      </c>
      <c r="P157" s="4">
        <f>AVERAGE(K157:O157)</f>
        <v>16.2</v>
      </c>
      <c r="Q157" s="4">
        <f>STDEV(K157:O157)</f>
        <v>3.7013511046643481</v>
      </c>
      <c r="R157" s="9">
        <v>3</v>
      </c>
      <c r="S157" s="9">
        <v>3</v>
      </c>
      <c r="T157" s="9">
        <v>2</v>
      </c>
      <c r="U157" s="9">
        <v>2</v>
      </c>
      <c r="V157" s="9">
        <v>3</v>
      </c>
      <c r="W157" s="4">
        <f>AVERAGE(R157:V157)</f>
        <v>2.6</v>
      </c>
      <c r="X157" s="4">
        <f>STDEV(R157:V157)</f>
        <v>0.54772255750516674</v>
      </c>
      <c r="Y157" s="9">
        <v>0</v>
      </c>
      <c r="Z157" s="9">
        <v>0</v>
      </c>
      <c r="AA157" s="9">
        <v>0</v>
      </c>
      <c r="AB157" s="9">
        <v>1</v>
      </c>
      <c r="AC157" s="9">
        <v>0</v>
      </c>
      <c r="AD157" s="4">
        <f>AVERAGE(Y157:AC157)</f>
        <v>0.2</v>
      </c>
      <c r="AE157" s="4">
        <f>STDEV(Y157:AC157)</f>
        <v>0.44721359549995793</v>
      </c>
      <c r="AF157" s="28">
        <v>0</v>
      </c>
      <c r="AG157" s="9">
        <v>0</v>
      </c>
      <c r="AH157" s="9">
        <v>0</v>
      </c>
      <c r="AI157" s="9">
        <v>0</v>
      </c>
      <c r="AJ157" s="9">
        <v>0</v>
      </c>
      <c r="AK157" s="4">
        <f>AVERAGE(AF157:AJ157)</f>
        <v>0</v>
      </c>
      <c r="AL157" s="4">
        <f>STDEV(AF157:AJ157)</f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4">
        <f>AVERAGE(AM157:AQ157)</f>
        <v>0</v>
      </c>
      <c r="AS157" s="4">
        <f>STDEV(AM157:AQ157)</f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4">
        <f>AVERAGE(AT157:AX157)</f>
        <v>0</v>
      </c>
      <c r="AZ157" s="4">
        <f>STDEV(AT157:AX157)</f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4">
        <f>AVERAGE(BA157:BE157)</f>
        <v>0</v>
      </c>
      <c r="BG157" s="4">
        <f>STDEV(BA157:BE157)</f>
        <v>0</v>
      </c>
    </row>
    <row r="158" spans="1:59" x14ac:dyDescent="0.35">
      <c r="B158" s="22">
        <v>2</v>
      </c>
      <c r="D158" s="9" t="s">
        <v>27</v>
      </c>
      <c r="E158" s="9" t="s">
        <v>27</v>
      </c>
      <c r="F158" s="9" t="s">
        <v>27</v>
      </c>
      <c r="G158" s="9" t="s">
        <v>27</v>
      </c>
      <c r="H158" s="9" t="s">
        <v>27</v>
      </c>
      <c r="I158" s="4" t="e">
        <f t="shared" ref="I158" si="215">AVERAGE(D158:H158)</f>
        <v>#DIV/0!</v>
      </c>
      <c r="J158" s="4" t="e">
        <f>STDEV(D158:H158)</f>
        <v>#DIV/0!</v>
      </c>
      <c r="K158" s="9">
        <v>51</v>
      </c>
      <c r="L158" s="9">
        <v>47</v>
      </c>
      <c r="M158" s="9">
        <v>32</v>
      </c>
      <c r="N158" s="9">
        <v>30</v>
      </c>
      <c r="O158" s="9">
        <v>47</v>
      </c>
      <c r="P158" s="4">
        <f t="shared" ref="P158" si="216">AVERAGE(K158:O158)</f>
        <v>41.4</v>
      </c>
      <c r="Q158" s="4">
        <f>STDEV(K158:O158)</f>
        <v>9.6591925128346094</v>
      </c>
      <c r="R158" s="9">
        <v>6</v>
      </c>
      <c r="S158" s="9">
        <v>4</v>
      </c>
      <c r="T158" s="9">
        <v>3</v>
      </c>
      <c r="U158" s="9">
        <v>1</v>
      </c>
      <c r="V158" s="9">
        <v>4</v>
      </c>
      <c r="W158" s="4">
        <f t="shared" ref="W158" si="217">AVERAGE(R158:V158)</f>
        <v>3.6</v>
      </c>
      <c r="X158" s="4">
        <f>STDEV(R158:V158)</f>
        <v>1.8165902124584952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4">
        <f t="shared" ref="AD158" si="218">AVERAGE(Y158:AC158)</f>
        <v>0</v>
      </c>
      <c r="AE158" s="4">
        <f>STDEV(Y158:AC158)</f>
        <v>0</v>
      </c>
      <c r="AF158" s="28">
        <v>0</v>
      </c>
      <c r="AG158" s="9">
        <v>0</v>
      </c>
      <c r="AH158" s="9">
        <v>0</v>
      </c>
      <c r="AI158" s="9">
        <v>0</v>
      </c>
      <c r="AJ158" s="9">
        <v>0</v>
      </c>
      <c r="AK158" s="4">
        <f t="shared" ref="AK158" si="219">AVERAGE(AF158:AJ158)</f>
        <v>0</v>
      </c>
      <c r="AL158" s="4">
        <f>STDEV(AF158:AJ158)</f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4">
        <f t="shared" ref="AR158" si="220">AVERAGE(AM158:AQ158)</f>
        <v>0</v>
      </c>
      <c r="AS158" s="4">
        <f>STDEV(AM158:AQ158)</f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4">
        <f t="shared" ref="AY158" si="221">AVERAGE(AT158:AX158)</f>
        <v>0</v>
      </c>
      <c r="AZ158" s="4">
        <f>STDEV(AT158:AX158)</f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4">
        <f t="shared" ref="BF158" si="222">AVERAGE(BA158:BE158)</f>
        <v>0</v>
      </c>
      <c r="BG158" s="4">
        <f>STDEV(BA158:BE158)</f>
        <v>0</v>
      </c>
    </row>
    <row r="159" spans="1:59" x14ac:dyDescent="0.35">
      <c r="B159" s="22">
        <v>3</v>
      </c>
      <c r="D159" s="9">
        <v>123</v>
      </c>
      <c r="E159" s="9">
        <v>106</v>
      </c>
      <c r="F159" s="9">
        <v>112</v>
      </c>
      <c r="G159" s="9">
        <v>112</v>
      </c>
      <c r="H159" s="9">
        <v>109</v>
      </c>
      <c r="I159" s="4">
        <f>AVERAGE(D159:H159)</f>
        <v>112.4</v>
      </c>
      <c r="J159" s="4">
        <f>STDEV(D159:H159)</f>
        <v>6.4265076052238514</v>
      </c>
      <c r="K159" s="9">
        <v>14</v>
      </c>
      <c r="L159" s="9">
        <v>14</v>
      </c>
      <c r="M159" s="9">
        <v>8</v>
      </c>
      <c r="N159" s="9">
        <v>6</v>
      </c>
      <c r="O159" s="9">
        <v>20</v>
      </c>
      <c r="P159" s="4">
        <f>AVERAGE(K159:O159)</f>
        <v>12.4</v>
      </c>
      <c r="Q159" s="4">
        <f>STDEV(K159:O159)</f>
        <v>5.5497747702046443</v>
      </c>
      <c r="R159" s="9">
        <v>2</v>
      </c>
      <c r="S159" s="9">
        <v>1</v>
      </c>
      <c r="T159" s="9">
        <v>1</v>
      </c>
      <c r="U159" s="9">
        <v>0</v>
      </c>
      <c r="V159" s="9">
        <v>2</v>
      </c>
      <c r="W159" s="4">
        <f>AVERAGE(R159:V159)</f>
        <v>1.2</v>
      </c>
      <c r="X159" s="4">
        <f>STDEV(R159:V159)</f>
        <v>0.83666002653407556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4">
        <f>AVERAGE(Y159:AC159)</f>
        <v>0</v>
      </c>
      <c r="AE159" s="4">
        <f>STDEV(Y159:AC159)</f>
        <v>0</v>
      </c>
      <c r="AF159" s="28">
        <v>0</v>
      </c>
      <c r="AG159" s="9">
        <v>0</v>
      </c>
      <c r="AH159" s="9">
        <v>0</v>
      </c>
      <c r="AI159" s="9">
        <v>0</v>
      </c>
      <c r="AJ159" s="9">
        <v>0</v>
      </c>
      <c r="AK159" s="4">
        <f>AVERAGE(AF159:AJ159)</f>
        <v>0</v>
      </c>
      <c r="AL159" s="4">
        <f>STDEV(AF159:AJ159)</f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4">
        <f>AVERAGE(AM159:AQ159)</f>
        <v>0</v>
      </c>
      <c r="AS159" s="4">
        <f>STDEV(AM159:AQ159)</f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4">
        <f>AVERAGE(AT159:AX159)</f>
        <v>0</v>
      </c>
      <c r="AZ159" s="4">
        <f>STDEV(AT159:AX159)</f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4">
        <f>AVERAGE(BA159:BE159)</f>
        <v>0</v>
      </c>
      <c r="BG159" s="4">
        <f>STDEV(BA159:BE159)</f>
        <v>0</v>
      </c>
    </row>
    <row r="160" spans="1:59" x14ac:dyDescent="0.35">
      <c r="A160" s="5" t="s">
        <v>16</v>
      </c>
      <c r="B160" s="22"/>
      <c r="D160" s="9"/>
      <c r="E160" s="9"/>
      <c r="F160" s="9"/>
      <c r="G160" s="9"/>
      <c r="H160" s="9"/>
      <c r="I160" s="10" t="e">
        <f>AVERAGE(I157:I159)</f>
        <v>#DIV/0!</v>
      </c>
      <c r="J160" s="10"/>
      <c r="K160" s="9"/>
      <c r="L160" s="9"/>
      <c r="M160" s="9"/>
      <c r="N160" s="9"/>
      <c r="O160" s="9"/>
      <c r="P160" s="10">
        <f>AVERAGE(P157:P159)</f>
        <v>23.333333333333332</v>
      </c>
      <c r="Q160" s="10"/>
      <c r="R160" s="9"/>
      <c r="S160" s="9"/>
      <c r="T160" s="9"/>
      <c r="U160" s="9"/>
      <c r="V160" s="9"/>
      <c r="W160" s="10">
        <f>AVERAGE(W157:W159)</f>
        <v>2.4666666666666668</v>
      </c>
      <c r="X160" s="10"/>
      <c r="Y160" s="9"/>
      <c r="Z160" s="9"/>
      <c r="AA160" s="9"/>
      <c r="AB160" s="9"/>
      <c r="AC160" s="9"/>
      <c r="AD160" s="10">
        <f>AVERAGE(AD157:AD159)</f>
        <v>6.6666666666666666E-2</v>
      </c>
      <c r="AE160" s="10"/>
      <c r="AG160" s="9"/>
      <c r="AH160" s="9"/>
      <c r="AI160" s="9"/>
      <c r="AJ160" s="9"/>
      <c r="AK160" s="10">
        <f>AVERAGE(AK157:AK159)</f>
        <v>0</v>
      </c>
      <c r="AL160" s="10"/>
      <c r="AM160" s="9"/>
      <c r="AN160" s="9"/>
      <c r="AO160" s="9"/>
      <c r="AP160" s="9"/>
      <c r="AQ160" s="9"/>
      <c r="AR160" s="10">
        <f>AVERAGE(AR157:AR159)</f>
        <v>0</v>
      </c>
      <c r="AS160" s="10"/>
      <c r="AT160" s="9"/>
      <c r="AU160" s="9"/>
      <c r="AV160" s="9"/>
      <c r="AW160" s="9"/>
      <c r="AX160" s="9"/>
      <c r="AY160" s="10">
        <f>AVERAGE(AY157:AY159)</f>
        <v>0</v>
      </c>
      <c r="AZ160" s="10"/>
      <c r="BA160" s="9"/>
      <c r="BB160" s="9"/>
      <c r="BC160" s="9"/>
      <c r="BD160" s="9"/>
      <c r="BE160" s="9"/>
      <c r="BF160" s="10">
        <f>AVERAGE(BF157:BF159)</f>
        <v>0</v>
      </c>
      <c r="BG160" s="10"/>
    </row>
    <row r="161" spans="1:59" x14ac:dyDescent="0.35">
      <c r="A161" s="5" t="s">
        <v>17</v>
      </c>
      <c r="B161" s="22"/>
      <c r="D161" s="9"/>
      <c r="E161" s="9"/>
      <c r="F161" s="9"/>
      <c r="G161" s="9"/>
      <c r="H161" s="9"/>
      <c r="I161" s="10" t="e">
        <f>SUM(J157:J159)</f>
        <v>#DIV/0!</v>
      </c>
      <c r="J161" s="10"/>
      <c r="K161" s="9"/>
      <c r="L161" s="9"/>
      <c r="M161" s="9"/>
      <c r="N161" s="9"/>
      <c r="O161" s="9"/>
      <c r="P161" s="10">
        <f>SUM(Q157:Q159)</f>
        <v>18.910318387703605</v>
      </c>
      <c r="Q161" s="10"/>
      <c r="R161" s="9"/>
      <c r="S161" s="9"/>
      <c r="T161" s="9"/>
      <c r="U161" s="9"/>
      <c r="V161" s="9"/>
      <c r="W161" s="10">
        <f>SUM(X157:X159)</f>
        <v>3.2009727964977372</v>
      </c>
      <c r="X161" s="10"/>
      <c r="Y161" s="9"/>
      <c r="Z161" s="9"/>
      <c r="AA161" s="9"/>
      <c r="AB161" s="9"/>
      <c r="AC161" s="9"/>
      <c r="AD161" s="10">
        <f>SUM(AE157:AE159)</f>
        <v>0.44721359549995793</v>
      </c>
      <c r="AE161" s="10"/>
      <c r="AG161" s="9"/>
      <c r="AH161" s="9"/>
      <c r="AI161" s="9"/>
      <c r="AJ161" s="9"/>
      <c r="AK161" s="10">
        <f>SUM(AL157:AL159)</f>
        <v>0</v>
      </c>
      <c r="AL161" s="10"/>
      <c r="AM161" s="9"/>
      <c r="AN161" s="9"/>
      <c r="AO161" s="9"/>
      <c r="AP161" s="9"/>
      <c r="AQ161" s="9"/>
      <c r="AR161" s="10">
        <f>SUM(AS157:AS159)</f>
        <v>0</v>
      </c>
      <c r="AS161" s="10"/>
      <c r="AT161" s="9"/>
      <c r="AU161" s="9"/>
      <c r="AV161" s="9"/>
      <c r="AW161" s="9"/>
      <c r="AX161" s="9"/>
      <c r="AY161" s="10">
        <f>SUM(AZ157:AZ159)</f>
        <v>0</v>
      </c>
      <c r="AZ161" s="10"/>
      <c r="BA161" s="9"/>
      <c r="BB161" s="9"/>
      <c r="BC161" s="9"/>
      <c r="BD161" s="9"/>
      <c r="BE161" s="9"/>
      <c r="BF161" s="10">
        <f>SUM(BG157:BG159)</f>
        <v>0</v>
      </c>
      <c r="BG161" s="10"/>
    </row>
    <row r="164" spans="1:59" x14ac:dyDescent="0.35">
      <c r="A164" s="8" t="s">
        <v>54</v>
      </c>
      <c r="B164" s="1">
        <v>43153</v>
      </c>
    </row>
    <row r="165" spans="1:59" x14ac:dyDescent="0.35">
      <c r="A165" s="8" t="s">
        <v>12</v>
      </c>
      <c r="B165" s="8" t="s">
        <v>11</v>
      </c>
      <c r="D165" s="8" t="s">
        <v>39</v>
      </c>
      <c r="I165" s="2" t="s">
        <v>15</v>
      </c>
      <c r="J165" s="2" t="s">
        <v>26</v>
      </c>
      <c r="K165" s="8" t="s">
        <v>30</v>
      </c>
      <c r="P165" s="2" t="s">
        <v>15</v>
      </c>
      <c r="Q165" s="2" t="s">
        <v>26</v>
      </c>
      <c r="R165" s="8" t="s">
        <v>29</v>
      </c>
      <c r="W165" s="2" t="s">
        <v>15</v>
      </c>
      <c r="X165" s="2" t="s">
        <v>26</v>
      </c>
      <c r="Y165" s="8" t="s">
        <v>31</v>
      </c>
      <c r="AD165" s="2" t="s">
        <v>15</v>
      </c>
      <c r="AE165" s="2" t="s">
        <v>26</v>
      </c>
      <c r="AF165" s="28" t="s">
        <v>32</v>
      </c>
      <c r="AK165" s="2" t="s">
        <v>15</v>
      </c>
      <c r="AL165" s="2" t="s">
        <v>26</v>
      </c>
      <c r="AM165" s="20" t="s">
        <v>33</v>
      </c>
      <c r="AR165" s="2" t="s">
        <v>15</v>
      </c>
      <c r="AS165" s="2" t="s">
        <v>26</v>
      </c>
      <c r="AT165" s="20" t="s">
        <v>34</v>
      </c>
      <c r="AY165" s="2" t="s">
        <v>15</v>
      </c>
      <c r="AZ165" s="2" t="s">
        <v>26</v>
      </c>
      <c r="BA165" s="20" t="s">
        <v>35</v>
      </c>
      <c r="BF165" s="2" t="s">
        <v>15</v>
      </c>
      <c r="BG165" s="2" t="s">
        <v>26</v>
      </c>
    </row>
    <row r="166" spans="1:59" x14ac:dyDescent="0.35">
      <c r="A166" s="8" t="s">
        <v>13</v>
      </c>
      <c r="B166" s="8">
        <v>1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2">
        <f>AVERAGE(D166:H166)</f>
        <v>0</v>
      </c>
      <c r="J166" s="2">
        <f>STDEV(D166:H166)</f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2">
        <f>AVERAGE(K166:O166)</f>
        <v>0</v>
      </c>
      <c r="Q166" s="2">
        <f>STDEV(K166:O166)</f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2">
        <f>AVERAGE(R166:V166)</f>
        <v>0</v>
      </c>
      <c r="X166" s="2">
        <f>STDEV(R166:V166)</f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2">
        <f>AVERAGE(Y166:AC166)</f>
        <v>0</v>
      </c>
      <c r="AE166" s="2">
        <f>STDEV(Y166:AC166)</f>
        <v>0</v>
      </c>
      <c r="AF166" s="28">
        <v>0</v>
      </c>
      <c r="AG166" s="8">
        <v>0</v>
      </c>
      <c r="AH166" s="8">
        <v>0</v>
      </c>
      <c r="AI166" s="8">
        <v>0</v>
      </c>
      <c r="AJ166" s="8">
        <v>0</v>
      </c>
      <c r="AK166" s="2">
        <f>AVERAGE(AF166:AJ166)</f>
        <v>0</v>
      </c>
      <c r="AL166" s="2">
        <f>STDEV(AF166:AJ166)</f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2">
        <f>AVERAGE(AM166:AQ166)</f>
        <v>0</v>
      </c>
      <c r="AS166" s="2">
        <f>STDEV(AM166:AQ166)</f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2">
        <f>AVERAGE(AT166:AX166)</f>
        <v>0</v>
      </c>
      <c r="AZ166" s="2">
        <f>STDEV(AT166:AX166)</f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2">
        <f>AVERAGE(BA166:BE166)</f>
        <v>0</v>
      </c>
      <c r="BG166" s="2">
        <f>STDEV(BA166:BE166)</f>
        <v>0</v>
      </c>
    </row>
    <row r="167" spans="1:59" x14ac:dyDescent="0.35">
      <c r="B167" s="8">
        <v>2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2">
        <f t="shared" ref="I167" si="223">AVERAGE(D167:H167)</f>
        <v>0</v>
      </c>
      <c r="J167" s="2">
        <f>STDEV(D167:H167)</f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2">
        <f t="shared" ref="P167" si="224">AVERAGE(K167:O167)</f>
        <v>0</v>
      </c>
      <c r="Q167" s="2">
        <f>STDEV(K167:O167)</f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2">
        <f t="shared" ref="W167" si="225">AVERAGE(R167:V167)</f>
        <v>0</v>
      </c>
      <c r="X167" s="2">
        <f>STDEV(R167:V167)</f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2">
        <f t="shared" ref="AD167" si="226">AVERAGE(Y167:AC167)</f>
        <v>0</v>
      </c>
      <c r="AE167" s="2">
        <f>STDEV(Y167:AC167)</f>
        <v>0</v>
      </c>
      <c r="AF167" s="28">
        <v>0</v>
      </c>
      <c r="AG167" s="8">
        <v>0</v>
      </c>
      <c r="AH167" s="8">
        <v>0</v>
      </c>
      <c r="AI167" s="8">
        <v>0</v>
      </c>
      <c r="AJ167" s="8">
        <v>0</v>
      </c>
      <c r="AK167" s="2">
        <f t="shared" ref="AK167" si="227">AVERAGE(AF167:AJ167)</f>
        <v>0</v>
      </c>
      <c r="AL167" s="2">
        <f>STDEV(AF167:AJ167)</f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2">
        <f t="shared" ref="AR167" si="228">AVERAGE(AM167:AQ167)</f>
        <v>0</v>
      </c>
      <c r="AS167" s="2">
        <f>STDEV(AM167:AQ167)</f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2">
        <f t="shared" ref="AY167" si="229">AVERAGE(AT167:AX167)</f>
        <v>0</v>
      </c>
      <c r="AZ167" s="2">
        <f>STDEV(AT167:AX167)</f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2">
        <f t="shared" ref="BF167" si="230">AVERAGE(BA167:BE167)</f>
        <v>0</v>
      </c>
      <c r="BG167" s="2">
        <f>STDEV(BA167:BE167)</f>
        <v>0</v>
      </c>
    </row>
    <row r="168" spans="1:59" x14ac:dyDescent="0.35">
      <c r="B168" s="8">
        <v>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4">
        <f>AVERAGE(D168:H168)</f>
        <v>0</v>
      </c>
      <c r="J168" s="4">
        <f>STDEV(D168:H168)</f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4">
        <f>AVERAGE(K168:O168)</f>
        <v>0</v>
      </c>
      <c r="Q168" s="4">
        <f>STDEV(K168:O168)</f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4">
        <f>AVERAGE(R168:V168)</f>
        <v>0</v>
      </c>
      <c r="X168" s="4">
        <f>STDEV(R168:V168)</f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4">
        <f>AVERAGE(Y168:AC168)</f>
        <v>0</v>
      </c>
      <c r="AE168" s="4">
        <f>STDEV(Y168:AC168)</f>
        <v>0</v>
      </c>
      <c r="AF168" s="28">
        <v>0</v>
      </c>
      <c r="AG168" s="9">
        <v>0</v>
      </c>
      <c r="AH168" s="9">
        <v>0</v>
      </c>
      <c r="AI168" s="9">
        <v>0</v>
      </c>
      <c r="AJ168" s="9">
        <v>0</v>
      </c>
      <c r="AK168" s="4">
        <f>AVERAGE(AF168:AJ168)</f>
        <v>0</v>
      </c>
      <c r="AL168" s="4">
        <f>STDEV(AF168:AJ168)</f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4">
        <f>AVERAGE(AM168:AQ168)</f>
        <v>0</v>
      </c>
      <c r="AS168" s="4">
        <f>STDEV(AM168:AQ168)</f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4">
        <f>AVERAGE(AT168:AX168)</f>
        <v>0</v>
      </c>
      <c r="AZ168" s="4">
        <f>STDEV(AT168:AX168)</f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4">
        <f>AVERAGE(BA168:BE168)</f>
        <v>0</v>
      </c>
      <c r="BG168" s="4">
        <f>STDEV(BA168:BE168)</f>
        <v>0</v>
      </c>
    </row>
    <row r="169" spans="1:59" x14ac:dyDescent="0.35">
      <c r="D169" s="9"/>
      <c r="E169" s="9"/>
      <c r="F169" s="9"/>
      <c r="G169" s="9"/>
      <c r="H169" s="9"/>
      <c r="I169" s="10">
        <f>AVERAGE(I166:I168)</f>
        <v>0</v>
      </c>
      <c r="J169" s="10"/>
      <c r="K169" s="9"/>
      <c r="L169" s="9"/>
      <c r="M169" s="9"/>
      <c r="N169" s="9"/>
      <c r="O169" s="9"/>
      <c r="P169" s="10">
        <f>AVERAGE(P166:P168)</f>
        <v>0</v>
      </c>
      <c r="Q169" s="10"/>
      <c r="R169" s="9"/>
      <c r="S169" s="9"/>
      <c r="T169" s="9"/>
      <c r="U169" s="9"/>
      <c r="V169" s="9"/>
      <c r="W169" s="10">
        <f>AVERAGE(W166:W168)</f>
        <v>0</v>
      </c>
      <c r="X169" s="10"/>
      <c r="Y169" s="9"/>
      <c r="Z169" s="9"/>
      <c r="AA169" s="9"/>
      <c r="AB169" s="9"/>
      <c r="AC169" s="9"/>
      <c r="AD169" s="10">
        <f>AVERAGE(AD166:AD168)</f>
        <v>0</v>
      </c>
      <c r="AE169" s="10"/>
      <c r="AG169" s="9"/>
      <c r="AH169" s="9"/>
      <c r="AI169" s="9"/>
      <c r="AJ169" s="9"/>
      <c r="AK169" s="10">
        <f>AVERAGE(AK166:AK168)</f>
        <v>0</v>
      </c>
      <c r="AL169" s="10"/>
      <c r="AM169" s="9"/>
      <c r="AN169" s="9"/>
      <c r="AO169" s="9"/>
      <c r="AP169" s="9"/>
      <c r="AQ169" s="9"/>
      <c r="AR169" s="10">
        <f>AVERAGE(AR166:AR168)</f>
        <v>0</v>
      </c>
      <c r="AS169" s="10"/>
      <c r="AT169" s="9"/>
      <c r="AU169" s="9"/>
      <c r="AV169" s="9"/>
      <c r="AW169" s="9"/>
      <c r="AX169" s="9"/>
      <c r="AY169" s="10">
        <f>AVERAGE(AY166:AY168)</f>
        <v>0</v>
      </c>
      <c r="AZ169" s="10"/>
      <c r="BA169" s="9"/>
      <c r="BB169" s="9"/>
      <c r="BC169" s="9"/>
      <c r="BD169" s="9"/>
      <c r="BE169" s="9"/>
      <c r="BF169" s="10">
        <f>AVERAGE(BF166:BF168)</f>
        <v>0</v>
      </c>
      <c r="BG169" s="10"/>
    </row>
    <row r="170" spans="1:59" x14ac:dyDescent="0.35">
      <c r="D170" s="9"/>
      <c r="E170" s="9"/>
      <c r="F170" s="9"/>
      <c r="G170" s="9"/>
      <c r="H170" s="9"/>
      <c r="I170" s="10">
        <f>SUM(J166:J168)</f>
        <v>0</v>
      </c>
      <c r="J170" s="10"/>
      <c r="K170" s="9"/>
      <c r="L170" s="9"/>
      <c r="M170" s="9"/>
      <c r="N170" s="9"/>
      <c r="O170" s="9"/>
      <c r="P170" s="10">
        <f>SUM(Q166:Q168)</f>
        <v>0</v>
      </c>
      <c r="Q170" s="10"/>
      <c r="R170" s="9"/>
      <c r="S170" s="9"/>
      <c r="T170" s="9"/>
      <c r="U170" s="9"/>
      <c r="V170" s="9"/>
      <c r="W170" s="10">
        <f>SUM(X166:X168)</f>
        <v>0</v>
      </c>
      <c r="X170" s="10"/>
      <c r="Y170" s="9"/>
      <c r="Z170" s="9"/>
      <c r="AA170" s="9"/>
      <c r="AB170" s="9"/>
      <c r="AC170" s="9"/>
      <c r="AD170" s="10">
        <f>SUM(AE166:AE168)</f>
        <v>0</v>
      </c>
      <c r="AE170" s="10"/>
      <c r="AG170" s="9"/>
      <c r="AH170" s="9"/>
      <c r="AI170" s="9"/>
      <c r="AJ170" s="9"/>
      <c r="AK170" s="10">
        <f>SUM(AL166:AL168)</f>
        <v>0</v>
      </c>
      <c r="AL170" s="10"/>
      <c r="AM170" s="9"/>
      <c r="AN170" s="9"/>
      <c r="AO170" s="9"/>
      <c r="AP170" s="9"/>
      <c r="AQ170" s="9"/>
      <c r="AR170" s="10">
        <f>SUM(AS166:AS168)</f>
        <v>0</v>
      </c>
      <c r="AS170" s="10"/>
      <c r="AT170" s="9"/>
      <c r="AU170" s="9"/>
      <c r="AV170" s="9"/>
      <c r="AW170" s="9"/>
      <c r="AX170" s="9"/>
      <c r="AY170" s="10">
        <f>SUM(AZ166:AZ168)</f>
        <v>0</v>
      </c>
      <c r="AZ170" s="10"/>
      <c r="BA170" s="9"/>
      <c r="BB170" s="9"/>
      <c r="BC170" s="9"/>
      <c r="BD170" s="9"/>
      <c r="BE170" s="9"/>
      <c r="BF170" s="10">
        <f>SUM(BG166:BG168)</f>
        <v>0</v>
      </c>
      <c r="BG170" s="10"/>
    </row>
    <row r="171" spans="1:59" x14ac:dyDescent="0.35">
      <c r="A171" s="8" t="s">
        <v>41</v>
      </c>
      <c r="B171" s="8">
        <v>1</v>
      </c>
      <c r="D171" s="9" t="s">
        <v>27</v>
      </c>
      <c r="E171" s="9" t="s">
        <v>27</v>
      </c>
      <c r="F171" s="9" t="s">
        <v>27</v>
      </c>
      <c r="G171" s="9" t="s">
        <v>27</v>
      </c>
      <c r="H171" s="9" t="s">
        <v>27</v>
      </c>
      <c r="I171" s="4" t="e">
        <f>AVERAGE(D171:H171)</f>
        <v>#DIV/0!</v>
      </c>
      <c r="J171" s="4" t="e">
        <f>STDEV(D171:H171)</f>
        <v>#DIV/0!</v>
      </c>
      <c r="K171" s="9" t="s">
        <v>27</v>
      </c>
      <c r="L171" s="9" t="s">
        <v>27</v>
      </c>
      <c r="M171" s="9" t="s">
        <v>27</v>
      </c>
      <c r="N171" s="9" t="s">
        <v>27</v>
      </c>
      <c r="O171" s="9" t="s">
        <v>27</v>
      </c>
      <c r="P171" s="4" t="e">
        <f>AVERAGE(K171:O171)</f>
        <v>#DIV/0!</v>
      </c>
      <c r="Q171" s="4" t="e">
        <f>STDEV(K171:O171)</f>
        <v>#DIV/0!</v>
      </c>
      <c r="R171" s="9" t="s">
        <v>27</v>
      </c>
      <c r="S171" s="9" t="s">
        <v>27</v>
      </c>
      <c r="T171" s="9" t="s">
        <v>27</v>
      </c>
      <c r="U171" s="9" t="s">
        <v>27</v>
      </c>
      <c r="V171" s="9" t="s">
        <v>27</v>
      </c>
      <c r="W171" s="4" t="e">
        <f>AVERAGE(R171:V171)</f>
        <v>#DIV/0!</v>
      </c>
      <c r="X171" s="4" t="e">
        <f>STDEV(R171:V171)</f>
        <v>#DIV/0!</v>
      </c>
      <c r="Y171" s="9" t="s">
        <v>27</v>
      </c>
      <c r="Z171" s="9" t="s">
        <v>27</v>
      </c>
      <c r="AA171" s="9" t="s">
        <v>27</v>
      </c>
      <c r="AB171" s="9" t="s">
        <v>27</v>
      </c>
      <c r="AC171" s="9" t="s">
        <v>27</v>
      </c>
      <c r="AD171" s="4" t="e">
        <f>AVERAGE(Y171:AC171)</f>
        <v>#DIV/0!</v>
      </c>
      <c r="AE171" s="4" t="e">
        <f>STDEV(Y171:AC171)</f>
        <v>#DIV/0!</v>
      </c>
      <c r="AF171" s="28">
        <v>254</v>
      </c>
      <c r="AG171" s="9" t="s">
        <v>27</v>
      </c>
      <c r="AH171" s="9" t="s">
        <v>27</v>
      </c>
      <c r="AI171" s="9" t="s">
        <v>27</v>
      </c>
      <c r="AJ171" s="9" t="s">
        <v>27</v>
      </c>
      <c r="AK171" s="4">
        <f>AVERAGE(AF171:AJ171)</f>
        <v>254</v>
      </c>
      <c r="AL171" s="4" t="e">
        <f>STDEV(AF171:AJ171)</f>
        <v>#DIV/0!</v>
      </c>
      <c r="AM171" s="8">
        <v>34</v>
      </c>
      <c r="AN171" s="8">
        <v>45</v>
      </c>
      <c r="AO171" s="8">
        <v>35</v>
      </c>
      <c r="AP171" s="8">
        <v>42</v>
      </c>
      <c r="AQ171" s="8">
        <v>47</v>
      </c>
      <c r="AR171" s="4">
        <f>AVERAGE(AM171:AQ171)</f>
        <v>40.6</v>
      </c>
      <c r="AS171" s="4">
        <f>STDEV(AM171:AQ171)</f>
        <v>5.856620185738544</v>
      </c>
      <c r="AT171" s="8">
        <v>3</v>
      </c>
      <c r="AU171" s="8">
        <v>7</v>
      </c>
      <c r="AV171" s="8">
        <v>8</v>
      </c>
      <c r="AW171" s="8">
        <v>9</v>
      </c>
      <c r="AX171" s="8">
        <v>12</v>
      </c>
      <c r="AY171" s="4">
        <f>AVERAGE(AT171:AX171)</f>
        <v>7.8</v>
      </c>
      <c r="AZ171" s="4">
        <f>STDEV(AT171:AX171)</f>
        <v>3.2710854467592259</v>
      </c>
      <c r="BA171" s="8">
        <v>0</v>
      </c>
      <c r="BB171" s="8">
        <v>0</v>
      </c>
      <c r="BC171" s="8">
        <v>1</v>
      </c>
      <c r="BD171" s="8">
        <v>0</v>
      </c>
      <c r="BE171" s="8">
        <v>0</v>
      </c>
      <c r="BF171" s="4">
        <f>AVERAGE(BA171:BE171)</f>
        <v>0.2</v>
      </c>
      <c r="BG171" s="4">
        <f>STDEV(BA171:BE171)</f>
        <v>0.44721359549995793</v>
      </c>
    </row>
    <row r="172" spans="1:59" x14ac:dyDescent="0.35">
      <c r="A172" s="8" t="s">
        <v>48</v>
      </c>
      <c r="B172" s="8">
        <v>2</v>
      </c>
      <c r="D172" s="9" t="s">
        <v>27</v>
      </c>
      <c r="E172" s="9" t="s">
        <v>27</v>
      </c>
      <c r="F172" s="9" t="s">
        <v>27</v>
      </c>
      <c r="G172" s="9" t="s">
        <v>27</v>
      </c>
      <c r="H172" s="9" t="s">
        <v>27</v>
      </c>
      <c r="I172" s="4" t="e">
        <f t="shared" ref="I172" si="231">AVERAGE(D172:H172)</f>
        <v>#DIV/0!</v>
      </c>
      <c r="J172" s="4" t="e">
        <f>STDEV(D172:H172)</f>
        <v>#DIV/0!</v>
      </c>
      <c r="K172" s="9" t="s">
        <v>27</v>
      </c>
      <c r="L172" s="9" t="s">
        <v>27</v>
      </c>
      <c r="M172" s="9" t="s">
        <v>27</v>
      </c>
      <c r="N172" s="9" t="s">
        <v>27</v>
      </c>
      <c r="O172" s="9" t="s">
        <v>27</v>
      </c>
      <c r="P172" s="4" t="e">
        <f t="shared" ref="P172" si="232">AVERAGE(K172:O172)</f>
        <v>#DIV/0!</v>
      </c>
      <c r="Q172" s="4" t="e">
        <f>STDEV(K172:O172)</f>
        <v>#DIV/0!</v>
      </c>
      <c r="R172" s="9" t="s">
        <v>27</v>
      </c>
      <c r="S172" s="9" t="s">
        <v>27</v>
      </c>
      <c r="T172" s="9" t="s">
        <v>27</v>
      </c>
      <c r="U172" s="9" t="s">
        <v>27</v>
      </c>
      <c r="V172" s="9" t="s">
        <v>27</v>
      </c>
      <c r="W172" s="4" t="e">
        <f t="shared" ref="W172" si="233">AVERAGE(R172:V172)</f>
        <v>#DIV/0!</v>
      </c>
      <c r="X172" s="4" t="e">
        <f>STDEV(R172:V172)</f>
        <v>#DIV/0!</v>
      </c>
      <c r="Y172" s="9" t="s">
        <v>27</v>
      </c>
      <c r="Z172" s="9" t="s">
        <v>27</v>
      </c>
      <c r="AA172" s="9" t="s">
        <v>27</v>
      </c>
      <c r="AB172" s="9" t="s">
        <v>27</v>
      </c>
      <c r="AC172" s="9" t="s">
        <v>27</v>
      </c>
      <c r="AD172" s="4" t="e">
        <f t="shared" ref="AD172" si="234">AVERAGE(Y172:AC172)</f>
        <v>#DIV/0!</v>
      </c>
      <c r="AE172" s="4" t="e">
        <f>STDEV(Y172:AC172)</f>
        <v>#DIV/0!</v>
      </c>
      <c r="AF172" s="9" t="s">
        <v>27</v>
      </c>
      <c r="AG172" s="9" t="s">
        <v>27</v>
      </c>
      <c r="AH172" s="9" t="s">
        <v>27</v>
      </c>
      <c r="AI172" s="9" t="s">
        <v>27</v>
      </c>
      <c r="AJ172" s="9" t="s">
        <v>27</v>
      </c>
      <c r="AK172" s="4" t="e">
        <f t="shared" ref="AK172" si="235">AVERAGE(AF172:AJ172)</f>
        <v>#DIV/0!</v>
      </c>
      <c r="AL172" s="4" t="e">
        <f>STDEV(AF172:AJ172)</f>
        <v>#DIV/0!</v>
      </c>
      <c r="AM172" s="8">
        <v>37</v>
      </c>
      <c r="AN172" s="8">
        <v>46</v>
      </c>
      <c r="AO172" s="8">
        <v>56</v>
      </c>
      <c r="AP172" s="8">
        <v>53</v>
      </c>
      <c r="AQ172" s="8">
        <v>53</v>
      </c>
      <c r="AR172" s="4">
        <f t="shared" ref="AR172" si="236">AVERAGE(AM172:AQ172)</f>
        <v>49</v>
      </c>
      <c r="AS172" s="4">
        <f>STDEV(AM172:AQ172)</f>
        <v>7.6485292703891776</v>
      </c>
      <c r="AT172" s="8">
        <v>8</v>
      </c>
      <c r="AU172" s="8">
        <v>9</v>
      </c>
      <c r="AV172" s="8">
        <v>5</v>
      </c>
      <c r="AW172" s="8">
        <v>5</v>
      </c>
      <c r="AX172" s="8">
        <v>12</v>
      </c>
      <c r="AY172" s="4">
        <f t="shared" ref="AY172" si="237">AVERAGE(AT172:AX172)</f>
        <v>7.8</v>
      </c>
      <c r="AZ172" s="4">
        <f>STDEV(AT172:AX172)</f>
        <v>2.9495762407505257</v>
      </c>
      <c r="BA172" s="8">
        <v>2</v>
      </c>
      <c r="BB172" s="8">
        <v>0</v>
      </c>
      <c r="BC172" s="8">
        <v>0</v>
      </c>
      <c r="BD172" s="8">
        <v>1</v>
      </c>
      <c r="BE172" s="8">
        <v>0</v>
      </c>
      <c r="BF172" s="4">
        <f t="shared" ref="BF172" si="238">AVERAGE(BA172:BE172)</f>
        <v>0.6</v>
      </c>
      <c r="BG172" s="4">
        <f>STDEV(BA172:BE172)</f>
        <v>0.89442719099991586</v>
      </c>
    </row>
    <row r="173" spans="1:59" x14ac:dyDescent="0.35">
      <c r="B173" s="8">
        <v>3</v>
      </c>
      <c r="D173" s="9" t="s">
        <v>27</v>
      </c>
      <c r="E173" s="9" t="s">
        <v>27</v>
      </c>
      <c r="F173" s="9" t="s">
        <v>27</v>
      </c>
      <c r="G173" s="9" t="s">
        <v>27</v>
      </c>
      <c r="H173" s="9" t="s">
        <v>27</v>
      </c>
      <c r="I173" s="4" t="e">
        <f>AVERAGE(D173:H173)</f>
        <v>#DIV/0!</v>
      </c>
      <c r="J173" s="4" t="e">
        <f>STDEV(D173:H173)</f>
        <v>#DIV/0!</v>
      </c>
      <c r="K173" s="9" t="s">
        <v>27</v>
      </c>
      <c r="L173" s="9" t="s">
        <v>27</v>
      </c>
      <c r="M173" s="9" t="s">
        <v>27</v>
      </c>
      <c r="N173" s="9" t="s">
        <v>27</v>
      </c>
      <c r="O173" s="9" t="s">
        <v>27</v>
      </c>
      <c r="P173" s="4" t="e">
        <f>AVERAGE(K173:O173)</f>
        <v>#DIV/0!</v>
      </c>
      <c r="Q173" s="4" t="e">
        <f>STDEV(K173:O173)</f>
        <v>#DIV/0!</v>
      </c>
      <c r="R173" s="9" t="s">
        <v>27</v>
      </c>
      <c r="S173" s="9" t="s">
        <v>27</v>
      </c>
      <c r="T173" s="9" t="s">
        <v>27</v>
      </c>
      <c r="U173" s="9" t="s">
        <v>27</v>
      </c>
      <c r="V173" s="9" t="s">
        <v>27</v>
      </c>
      <c r="W173" s="4" t="e">
        <f>AVERAGE(R173:V173)</f>
        <v>#DIV/0!</v>
      </c>
      <c r="X173" s="4" t="e">
        <f>STDEV(R173:V173)</f>
        <v>#DIV/0!</v>
      </c>
      <c r="Y173" s="9" t="s">
        <v>27</v>
      </c>
      <c r="Z173" s="9" t="s">
        <v>27</v>
      </c>
      <c r="AA173" s="9" t="s">
        <v>27</v>
      </c>
      <c r="AB173" s="9" t="s">
        <v>27</v>
      </c>
      <c r="AC173" s="9" t="s">
        <v>27</v>
      </c>
      <c r="AD173" s="4" t="e">
        <f>AVERAGE(Y173:AC173)</f>
        <v>#DIV/0!</v>
      </c>
      <c r="AE173" s="4" t="e">
        <f>STDEV(Y173:AC173)</f>
        <v>#DIV/0!</v>
      </c>
      <c r="AF173" s="9" t="s">
        <v>27</v>
      </c>
      <c r="AG173" s="9" t="s">
        <v>27</v>
      </c>
      <c r="AH173" s="9" t="s">
        <v>27</v>
      </c>
      <c r="AI173" s="9" t="s">
        <v>27</v>
      </c>
      <c r="AJ173" s="9" t="s">
        <v>27</v>
      </c>
      <c r="AK173" s="4" t="e">
        <f>AVERAGE(AF173:AJ173)</f>
        <v>#DIV/0!</v>
      </c>
      <c r="AL173" s="4" t="e">
        <f>STDEV(AF173:AJ173)</f>
        <v>#DIV/0!</v>
      </c>
      <c r="AM173" s="9">
        <v>46</v>
      </c>
      <c r="AN173" s="9">
        <v>43</v>
      </c>
      <c r="AO173" s="9">
        <v>43</v>
      </c>
      <c r="AP173" s="9">
        <v>50</v>
      </c>
      <c r="AQ173" s="9">
        <v>39</v>
      </c>
      <c r="AR173" s="4">
        <f>AVERAGE(AM173:AQ173)</f>
        <v>44.2</v>
      </c>
      <c r="AS173" s="4">
        <f>STDEV(AM173:AQ173)</f>
        <v>4.0865633483405102</v>
      </c>
      <c r="AT173" s="9">
        <v>8</v>
      </c>
      <c r="AU173" s="9">
        <v>5</v>
      </c>
      <c r="AV173" s="9">
        <v>5</v>
      </c>
      <c r="AW173" s="9">
        <v>4</v>
      </c>
      <c r="AX173" s="9">
        <v>4</v>
      </c>
      <c r="AY173" s="4">
        <f>AVERAGE(AT173:AX173)</f>
        <v>5.2</v>
      </c>
      <c r="AZ173" s="4">
        <f>STDEV(AT173:AX173)</f>
        <v>1.6431676725154991</v>
      </c>
      <c r="BA173" s="9">
        <v>1</v>
      </c>
      <c r="BB173" s="9">
        <v>0</v>
      </c>
      <c r="BC173" s="9">
        <v>1</v>
      </c>
      <c r="BD173" s="9">
        <v>0</v>
      </c>
      <c r="BE173" s="9">
        <v>2</v>
      </c>
      <c r="BF173" s="4">
        <f>AVERAGE(BA173:BE173)</f>
        <v>0.8</v>
      </c>
      <c r="BG173" s="4">
        <f>STDEV(BA173:BE173)</f>
        <v>0.83666002653407556</v>
      </c>
    </row>
    <row r="174" spans="1:59" x14ac:dyDescent="0.35">
      <c r="A174" s="5" t="s">
        <v>16</v>
      </c>
      <c r="B174" s="22"/>
      <c r="D174" s="9"/>
      <c r="E174" s="9"/>
      <c r="F174" s="9"/>
      <c r="G174" s="9"/>
      <c r="H174" s="9"/>
      <c r="I174" s="10" t="e">
        <f>AVERAGE(I171:I173)</f>
        <v>#DIV/0!</v>
      </c>
      <c r="J174" s="10"/>
      <c r="K174" s="9"/>
      <c r="L174" s="9"/>
      <c r="M174" s="9"/>
      <c r="N174" s="9"/>
      <c r="O174" s="9"/>
      <c r="P174" s="10" t="e">
        <f>AVERAGE(P171:P173)</f>
        <v>#DIV/0!</v>
      </c>
      <c r="Q174" s="10"/>
      <c r="R174" s="9"/>
      <c r="S174" s="9"/>
      <c r="T174" s="9"/>
      <c r="U174" s="9"/>
      <c r="V174" s="9"/>
      <c r="W174" s="10" t="e">
        <f>AVERAGE(W171:W173)</f>
        <v>#DIV/0!</v>
      </c>
      <c r="X174" s="10"/>
      <c r="Y174" s="9"/>
      <c r="Z174" s="9"/>
      <c r="AA174" s="9"/>
      <c r="AB174" s="9"/>
      <c r="AC174" s="9"/>
      <c r="AD174" s="10" t="e">
        <f>AVERAGE(AD171:AD173)</f>
        <v>#DIV/0!</v>
      </c>
      <c r="AE174" s="10"/>
      <c r="AG174" s="9"/>
      <c r="AH174" s="9"/>
      <c r="AI174" s="9"/>
      <c r="AJ174" s="9"/>
      <c r="AK174" s="10" t="e">
        <f>AVERAGE(AK171:AK173)</f>
        <v>#DIV/0!</v>
      </c>
      <c r="AL174" s="10"/>
      <c r="AM174" s="9"/>
      <c r="AN174" s="9"/>
      <c r="AO174" s="9"/>
      <c r="AP174" s="9"/>
      <c r="AQ174" s="9"/>
      <c r="AR174" s="10">
        <f>AVERAGE(AR171:AR173)</f>
        <v>44.6</v>
      </c>
      <c r="AS174" s="10"/>
      <c r="AT174" s="9"/>
      <c r="AU174" s="9"/>
      <c r="AV174" s="9"/>
      <c r="AW174" s="9"/>
      <c r="AX174" s="9"/>
      <c r="AY174" s="10">
        <f>AVERAGE(AY171:AY173)</f>
        <v>6.9333333333333336</v>
      </c>
      <c r="AZ174" s="10"/>
      <c r="BA174" s="9"/>
      <c r="BB174" s="9"/>
      <c r="BC174" s="9"/>
      <c r="BD174" s="9"/>
      <c r="BE174" s="9"/>
      <c r="BF174" s="10">
        <f>AVERAGE(BF171:BF173)</f>
        <v>0.53333333333333333</v>
      </c>
      <c r="BG174" s="10"/>
    </row>
    <row r="175" spans="1:59" x14ac:dyDescent="0.35">
      <c r="A175" s="5" t="s">
        <v>17</v>
      </c>
      <c r="B175" s="22"/>
      <c r="D175" s="9"/>
      <c r="E175" s="9"/>
      <c r="F175" s="9"/>
      <c r="G175" s="9"/>
      <c r="H175" s="9"/>
      <c r="I175" s="10" t="e">
        <f>SUM(J171:J173)</f>
        <v>#DIV/0!</v>
      </c>
      <c r="J175" s="10"/>
      <c r="K175" s="9"/>
      <c r="L175" s="9"/>
      <c r="M175" s="9"/>
      <c r="N175" s="9"/>
      <c r="O175" s="9"/>
      <c r="P175" s="10" t="e">
        <f>SUM(Q171:Q173)</f>
        <v>#DIV/0!</v>
      </c>
      <c r="Q175" s="10"/>
      <c r="R175" s="9"/>
      <c r="S175" s="9"/>
      <c r="T175" s="9"/>
      <c r="U175" s="9"/>
      <c r="V175" s="9"/>
      <c r="W175" s="10" t="e">
        <f>SUM(X171:X173)</f>
        <v>#DIV/0!</v>
      </c>
      <c r="X175" s="10"/>
      <c r="Y175" s="9"/>
      <c r="Z175" s="9"/>
      <c r="AA175" s="9"/>
      <c r="AB175" s="9"/>
      <c r="AC175" s="9"/>
      <c r="AD175" s="10" t="e">
        <f>SUM(AE171:AE173)</f>
        <v>#DIV/0!</v>
      </c>
      <c r="AE175" s="10"/>
      <c r="AG175" s="9"/>
      <c r="AH175" s="9"/>
      <c r="AI175" s="9"/>
      <c r="AJ175" s="9"/>
      <c r="AK175" s="10" t="e">
        <f>SUM(AL171:AL173)</f>
        <v>#DIV/0!</v>
      </c>
      <c r="AL175" s="10"/>
      <c r="AM175" s="9"/>
      <c r="AN175" s="9"/>
      <c r="AO175" s="9"/>
      <c r="AP175" s="9"/>
      <c r="AQ175" s="9"/>
      <c r="AR175" s="10">
        <f>SUM(AS171:AS173)</f>
        <v>17.59171280446823</v>
      </c>
      <c r="AS175" s="10"/>
      <c r="AT175" s="9"/>
      <c r="AU175" s="9"/>
      <c r="AV175" s="9"/>
      <c r="AW175" s="9"/>
      <c r="AX175" s="9"/>
      <c r="AY175" s="10">
        <f>SUM(AZ171:AZ173)</f>
        <v>7.8638293600252513</v>
      </c>
      <c r="AZ175" s="10"/>
      <c r="BA175" s="9"/>
      <c r="BB175" s="9"/>
      <c r="BC175" s="9"/>
      <c r="BD175" s="9"/>
      <c r="BE175" s="9"/>
      <c r="BF175" s="10">
        <f>SUM(BG171:BG173)</f>
        <v>2.1783008130339496</v>
      </c>
      <c r="BG175" s="10"/>
    </row>
    <row r="176" spans="1:59" x14ac:dyDescent="0.35">
      <c r="A176" s="8" t="s">
        <v>48</v>
      </c>
      <c r="B176" s="22">
        <v>1</v>
      </c>
      <c r="D176" s="8" t="s">
        <v>27</v>
      </c>
      <c r="E176" s="8" t="s">
        <v>27</v>
      </c>
      <c r="F176" s="8" t="s">
        <v>27</v>
      </c>
      <c r="G176" s="8" t="s">
        <v>27</v>
      </c>
      <c r="H176" s="8" t="s">
        <v>27</v>
      </c>
      <c r="I176" s="2" t="e">
        <f>AVERAGE(D176:H176)</f>
        <v>#DIV/0!</v>
      </c>
      <c r="J176" s="2" t="e">
        <f>STDEV(D176:H176)</f>
        <v>#DIV/0!</v>
      </c>
      <c r="K176" s="8">
        <v>28</v>
      </c>
      <c r="L176" s="8">
        <v>27</v>
      </c>
      <c r="M176" s="8">
        <v>31</v>
      </c>
      <c r="N176" s="8">
        <v>35</v>
      </c>
      <c r="O176" s="8">
        <v>22</v>
      </c>
      <c r="P176" s="2">
        <f>AVERAGE(K176:O176)</f>
        <v>28.6</v>
      </c>
      <c r="Q176" s="2">
        <f>STDEV(K176:O176)</f>
        <v>4.8270073544588632</v>
      </c>
      <c r="R176" s="28">
        <v>3</v>
      </c>
      <c r="S176" s="8">
        <v>4</v>
      </c>
      <c r="T176" s="8">
        <v>6</v>
      </c>
      <c r="U176" s="8">
        <v>6</v>
      </c>
      <c r="V176" s="8">
        <v>3</v>
      </c>
      <c r="W176" s="2">
        <f>AVERAGE(R176:V176)</f>
        <v>4.4000000000000004</v>
      </c>
      <c r="X176" s="2">
        <f>STDEV(R176:V176)</f>
        <v>1.5165750888103104</v>
      </c>
      <c r="Y176" s="28">
        <v>1</v>
      </c>
      <c r="Z176" s="8">
        <v>0</v>
      </c>
      <c r="AA176" s="8">
        <v>1</v>
      </c>
      <c r="AB176" s="8">
        <v>0</v>
      </c>
      <c r="AC176" s="8">
        <v>0</v>
      </c>
      <c r="AD176" s="2">
        <f>AVERAGE(Y176:AC176)</f>
        <v>0.4</v>
      </c>
      <c r="AE176" s="2">
        <f>STDEV(Y176:AC176)</f>
        <v>0.54772255750516607</v>
      </c>
      <c r="AF176" s="28">
        <v>0</v>
      </c>
      <c r="AG176" s="8">
        <v>0</v>
      </c>
      <c r="AH176" s="8">
        <v>0</v>
      </c>
      <c r="AI176" s="8">
        <v>0</v>
      </c>
      <c r="AJ176" s="8">
        <v>0</v>
      </c>
      <c r="AK176" s="2">
        <f>AVERAGE(AF176:AJ176)</f>
        <v>0</v>
      </c>
      <c r="AL176" s="2">
        <f>STDEV(AF176:AJ176)</f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2">
        <f>AVERAGE(AM176:AQ176)</f>
        <v>0</v>
      </c>
      <c r="AS176" s="2">
        <f>STDEV(AM176:AQ176)</f>
        <v>0</v>
      </c>
      <c r="AT176" s="8">
        <v>0</v>
      </c>
      <c r="AU176" s="8">
        <v>0</v>
      </c>
      <c r="AV176" s="8">
        <v>0</v>
      </c>
      <c r="AW176" s="8">
        <v>0</v>
      </c>
      <c r="AX176" s="8">
        <v>0</v>
      </c>
      <c r="AY176" s="2">
        <f>AVERAGE(AT176:AX176)</f>
        <v>0</v>
      </c>
      <c r="AZ176" s="2">
        <f>STDEV(AT176:AX176)</f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2">
        <f>AVERAGE(BA176:BE176)</f>
        <v>0</v>
      </c>
      <c r="BG176" s="2">
        <f>STDEV(BA176:BE176)</f>
        <v>0</v>
      </c>
    </row>
    <row r="177" spans="1:59" x14ac:dyDescent="0.35">
      <c r="A177" s="8" t="s">
        <v>8</v>
      </c>
      <c r="B177" s="22">
        <v>2</v>
      </c>
      <c r="D177" s="8" t="s">
        <v>27</v>
      </c>
      <c r="E177" s="8" t="s">
        <v>27</v>
      </c>
      <c r="F177" s="8" t="s">
        <v>27</v>
      </c>
      <c r="G177" s="8" t="s">
        <v>27</v>
      </c>
      <c r="H177" s="8" t="s">
        <v>27</v>
      </c>
      <c r="I177" s="2" t="e">
        <f t="shared" ref="I177" si="239">AVERAGE(D177:H177)</f>
        <v>#DIV/0!</v>
      </c>
      <c r="J177" s="2" t="e">
        <f>STDEV(D177:H177)</f>
        <v>#DIV/0!</v>
      </c>
      <c r="K177" s="8" t="s">
        <v>27</v>
      </c>
      <c r="L177" s="8" t="s">
        <v>27</v>
      </c>
      <c r="M177" s="8" t="s">
        <v>27</v>
      </c>
      <c r="N177" s="8" t="s">
        <v>27</v>
      </c>
      <c r="O177" s="8" t="s">
        <v>27</v>
      </c>
      <c r="P177" s="2" t="e">
        <f t="shared" ref="P177" si="240">AVERAGE(K177:O177)</f>
        <v>#DIV/0!</v>
      </c>
      <c r="Q177" s="2" t="e">
        <f>STDEV(K177:O177)</f>
        <v>#DIV/0!</v>
      </c>
      <c r="R177" s="28">
        <v>0</v>
      </c>
      <c r="S177" s="8">
        <v>0</v>
      </c>
      <c r="T177" s="8">
        <v>0</v>
      </c>
      <c r="U177" s="8">
        <v>0</v>
      </c>
      <c r="V177" s="8">
        <v>0</v>
      </c>
      <c r="W177" s="2">
        <f t="shared" ref="W177" si="241">AVERAGE(R177:V177)</f>
        <v>0</v>
      </c>
      <c r="X177" s="2">
        <f>STDEV(R177:V177)</f>
        <v>0</v>
      </c>
      <c r="Y177" s="28">
        <v>0</v>
      </c>
      <c r="Z177" s="8">
        <v>0</v>
      </c>
      <c r="AA177" s="8">
        <v>0</v>
      </c>
      <c r="AB177" s="8">
        <v>0</v>
      </c>
      <c r="AC177" s="8">
        <v>0</v>
      </c>
      <c r="AD177" s="2">
        <f t="shared" ref="AD177" si="242">AVERAGE(Y177:AC177)</f>
        <v>0</v>
      </c>
      <c r="AE177" s="2">
        <f>STDEV(Y177:AC177)</f>
        <v>0</v>
      </c>
      <c r="AF177" s="28">
        <v>0</v>
      </c>
      <c r="AG177" s="8">
        <v>0</v>
      </c>
      <c r="AH177" s="8">
        <v>0</v>
      </c>
      <c r="AI177" s="8">
        <v>0</v>
      </c>
      <c r="AJ177" s="8">
        <v>0</v>
      </c>
      <c r="AK177" s="2">
        <f t="shared" ref="AK177" si="243">AVERAGE(AF177:AJ177)</f>
        <v>0</v>
      </c>
      <c r="AL177" s="2">
        <f>STDEV(AF177:AJ177)</f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2">
        <f t="shared" ref="AR177" si="244">AVERAGE(AM177:AQ177)</f>
        <v>0</v>
      </c>
      <c r="AS177" s="2">
        <f>STDEV(AM177:AQ177)</f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2">
        <f t="shared" ref="AY177" si="245">AVERAGE(AT177:AX177)</f>
        <v>0</v>
      </c>
      <c r="AZ177" s="2">
        <f>STDEV(AT177:AX177)</f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2">
        <f t="shared" ref="BF177" si="246">AVERAGE(BA177:BE177)</f>
        <v>0</v>
      </c>
      <c r="BG177" s="2">
        <f>STDEV(BA177:BE177)</f>
        <v>0</v>
      </c>
    </row>
    <row r="178" spans="1:59" x14ac:dyDescent="0.35">
      <c r="B178" s="22">
        <v>3</v>
      </c>
      <c r="D178" s="9" t="s">
        <v>27</v>
      </c>
      <c r="E178" s="9" t="s">
        <v>27</v>
      </c>
      <c r="F178" s="9" t="s">
        <v>27</v>
      </c>
      <c r="G178" s="9" t="s">
        <v>27</v>
      </c>
      <c r="H178" s="9" t="s">
        <v>27</v>
      </c>
      <c r="I178" s="4" t="e">
        <f>AVERAGE(D178:H178)</f>
        <v>#DIV/0!</v>
      </c>
      <c r="J178" s="4" t="e">
        <f>STDEV(D178:H178)</f>
        <v>#DIV/0!</v>
      </c>
      <c r="K178" s="9" t="s">
        <v>27</v>
      </c>
      <c r="L178" s="9" t="s">
        <v>27</v>
      </c>
      <c r="M178" s="9" t="s">
        <v>27</v>
      </c>
      <c r="N178" s="9" t="s">
        <v>27</v>
      </c>
      <c r="O178" s="9" t="s">
        <v>27</v>
      </c>
      <c r="P178" s="4" t="e">
        <f>AVERAGE(K178:O178)</f>
        <v>#DIV/0!</v>
      </c>
      <c r="Q178" s="4" t="e">
        <f>STDEV(K178:O178)</f>
        <v>#DIV/0!</v>
      </c>
      <c r="R178" s="28">
        <v>0</v>
      </c>
      <c r="S178" s="9">
        <v>0</v>
      </c>
      <c r="T178" s="9">
        <v>0</v>
      </c>
      <c r="U178" s="9">
        <v>0</v>
      </c>
      <c r="V178" s="9">
        <v>0</v>
      </c>
      <c r="W178" s="4">
        <f>AVERAGE(R178:V178)</f>
        <v>0</v>
      </c>
      <c r="X178" s="4">
        <f>STDEV(R178:V178)</f>
        <v>0</v>
      </c>
      <c r="Y178" s="28">
        <v>0</v>
      </c>
      <c r="Z178" s="9">
        <v>0</v>
      </c>
      <c r="AA178" s="9">
        <v>0</v>
      </c>
      <c r="AB178" s="9">
        <v>0</v>
      </c>
      <c r="AC178" s="9">
        <v>0</v>
      </c>
      <c r="AD178" s="4">
        <f>AVERAGE(Y178:AC178)</f>
        <v>0</v>
      </c>
      <c r="AE178" s="4">
        <f>STDEV(Y178:AC178)</f>
        <v>0</v>
      </c>
      <c r="AF178" s="28">
        <v>0</v>
      </c>
      <c r="AG178" s="9">
        <v>0</v>
      </c>
      <c r="AH178" s="9">
        <v>0</v>
      </c>
      <c r="AI178" s="9">
        <v>0</v>
      </c>
      <c r="AJ178" s="9">
        <v>0</v>
      </c>
      <c r="AK178" s="4">
        <f>AVERAGE(AF178:AJ178)</f>
        <v>0</v>
      </c>
      <c r="AL178" s="4">
        <f>STDEV(AF178:AJ178)</f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4">
        <f>AVERAGE(AM178:AQ178)</f>
        <v>0</v>
      </c>
      <c r="AS178" s="4">
        <f>STDEV(AM178:AQ178)</f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4">
        <f>AVERAGE(AT178:AX178)</f>
        <v>0</v>
      </c>
      <c r="AZ178" s="4">
        <f>STDEV(AT178:AX178)</f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4">
        <f>AVERAGE(BA178:BE178)</f>
        <v>0</v>
      </c>
      <c r="BG178" s="4">
        <f>STDEV(BA178:BE178)</f>
        <v>0</v>
      </c>
    </row>
    <row r="179" spans="1:59" x14ac:dyDescent="0.35">
      <c r="A179" s="5" t="s">
        <v>16</v>
      </c>
      <c r="B179" s="22"/>
      <c r="D179" s="9"/>
      <c r="E179" s="9"/>
      <c r="F179" s="9"/>
      <c r="G179" s="9"/>
      <c r="H179" s="9"/>
      <c r="I179" s="10" t="e">
        <f>AVERAGE(I176:I178)</f>
        <v>#DIV/0!</v>
      </c>
      <c r="J179" s="10"/>
      <c r="K179" s="9"/>
      <c r="L179" s="9"/>
      <c r="M179" s="9"/>
      <c r="N179" s="9"/>
      <c r="O179" s="9"/>
      <c r="P179" s="10">
        <f>AVERAGE(P176)</f>
        <v>28.6</v>
      </c>
      <c r="Q179" s="10"/>
      <c r="R179" s="28"/>
      <c r="S179" s="9"/>
      <c r="T179" s="9"/>
      <c r="U179" s="9"/>
      <c r="V179" s="9"/>
      <c r="W179" s="10">
        <f>AVERAGE(W176:W178)</f>
        <v>1.4666666666666668</v>
      </c>
      <c r="X179" s="10"/>
      <c r="Y179" s="28"/>
      <c r="Z179" s="9"/>
      <c r="AA179" s="9"/>
      <c r="AB179" s="9"/>
      <c r="AC179" s="9"/>
      <c r="AD179" s="10">
        <f>AVERAGE(AD176:AD178)</f>
        <v>0.13333333333333333</v>
      </c>
      <c r="AE179" s="10"/>
      <c r="AG179" s="9"/>
      <c r="AH179" s="9"/>
      <c r="AI179" s="9"/>
      <c r="AJ179" s="9"/>
      <c r="AK179" s="10">
        <f>AVERAGE(AK176:AK178)</f>
        <v>0</v>
      </c>
      <c r="AL179" s="10"/>
      <c r="AM179" s="9"/>
      <c r="AN179" s="9"/>
      <c r="AO179" s="9"/>
      <c r="AP179" s="9"/>
      <c r="AQ179" s="9"/>
      <c r="AR179" s="10">
        <f>AVERAGE(AR176:AR178)</f>
        <v>0</v>
      </c>
      <c r="AS179" s="10"/>
      <c r="AT179" s="9"/>
      <c r="AU179" s="9"/>
      <c r="AV179" s="9"/>
      <c r="AW179" s="9"/>
      <c r="AX179" s="9"/>
      <c r="AY179" s="10">
        <f>AVERAGE(AY176:AY178)</f>
        <v>0</v>
      </c>
      <c r="AZ179" s="10"/>
      <c r="BA179" s="9"/>
      <c r="BB179" s="9"/>
      <c r="BC179" s="9"/>
      <c r="BD179" s="9"/>
      <c r="BE179" s="9"/>
      <c r="BF179" s="10">
        <f>AVERAGE(BF176:BF178)</f>
        <v>0</v>
      </c>
      <c r="BG179" s="10"/>
    </row>
    <row r="180" spans="1:59" x14ac:dyDescent="0.35">
      <c r="A180" s="5" t="s">
        <v>17</v>
      </c>
      <c r="B180" s="22"/>
      <c r="D180" s="9"/>
      <c r="E180" s="9"/>
      <c r="F180" s="9"/>
      <c r="G180" s="9"/>
      <c r="H180" s="9"/>
      <c r="I180" s="10" t="e">
        <f>SUM(J176:J178)</f>
        <v>#DIV/0!</v>
      </c>
      <c r="J180" s="10"/>
      <c r="K180" s="9"/>
      <c r="L180" s="9"/>
      <c r="M180" s="9"/>
      <c r="N180" s="9"/>
      <c r="O180" s="9"/>
      <c r="P180" s="10">
        <f>SUM(Q176)</f>
        <v>4.8270073544588632</v>
      </c>
      <c r="Q180" s="10"/>
      <c r="R180" s="28"/>
      <c r="S180" s="9"/>
      <c r="T180" s="9"/>
      <c r="U180" s="9"/>
      <c r="V180" s="9"/>
      <c r="W180" s="10">
        <f>SUM(X176:X178)</f>
        <v>1.5165750888103104</v>
      </c>
      <c r="X180" s="10"/>
      <c r="Y180" s="28"/>
      <c r="Z180" s="9"/>
      <c r="AA180" s="9"/>
      <c r="AB180" s="9"/>
      <c r="AC180" s="9"/>
      <c r="AD180" s="10">
        <f>SUM(AE176:AE178)</f>
        <v>0.54772255750516607</v>
      </c>
      <c r="AE180" s="10"/>
      <c r="AG180" s="9"/>
      <c r="AH180" s="9"/>
      <c r="AI180" s="9"/>
      <c r="AJ180" s="9"/>
      <c r="AK180" s="10">
        <f>SUM(AL176:AL178)</f>
        <v>0</v>
      </c>
      <c r="AL180" s="10"/>
      <c r="AM180" s="9"/>
      <c r="AN180" s="9"/>
      <c r="AO180" s="9"/>
      <c r="AP180" s="9"/>
      <c r="AQ180" s="9"/>
      <c r="AR180" s="10">
        <f>SUM(AS176:AS178)</f>
        <v>0</v>
      </c>
      <c r="AS180" s="10"/>
      <c r="AT180" s="9"/>
      <c r="AU180" s="9"/>
      <c r="AV180" s="9"/>
      <c r="AW180" s="9"/>
      <c r="AX180" s="9"/>
      <c r="AY180" s="10">
        <f>SUM(AZ176:AZ178)</f>
        <v>0</v>
      </c>
      <c r="AZ180" s="10"/>
      <c r="BA180" s="9"/>
      <c r="BB180" s="9"/>
      <c r="BC180" s="9"/>
      <c r="BD180" s="9"/>
      <c r="BE180" s="9"/>
      <c r="BF180" s="10">
        <f>SUM(BG176:BG178)</f>
        <v>0</v>
      </c>
      <c r="BG180" s="10"/>
    </row>
    <row r="181" spans="1:59" x14ac:dyDescent="0.35">
      <c r="A181" s="8" t="s">
        <v>49</v>
      </c>
      <c r="B181" s="22">
        <v>1</v>
      </c>
      <c r="D181" s="9">
        <v>80</v>
      </c>
      <c r="E181" s="9">
        <v>55</v>
      </c>
      <c r="F181" s="9">
        <v>60</v>
      </c>
      <c r="G181" s="9">
        <v>65</v>
      </c>
      <c r="H181" s="9">
        <v>71</v>
      </c>
      <c r="I181" s="4">
        <f>AVERAGE(D181:H181)</f>
        <v>66.2</v>
      </c>
      <c r="J181" s="4">
        <f>STDEV(D181:H181)</f>
        <v>9.731392500562281</v>
      </c>
      <c r="K181" s="9">
        <v>2</v>
      </c>
      <c r="L181" s="9">
        <v>8</v>
      </c>
      <c r="M181" s="9">
        <v>12</v>
      </c>
      <c r="N181" s="9">
        <v>11</v>
      </c>
      <c r="O181" s="9">
        <v>14</v>
      </c>
      <c r="P181" s="4">
        <f>AVERAGE(K181:O181)</f>
        <v>9.4</v>
      </c>
      <c r="Q181" s="4">
        <f>STDEV(K181:O181)</f>
        <v>4.6690470119715002</v>
      </c>
      <c r="R181" s="28">
        <v>1</v>
      </c>
      <c r="S181" s="9">
        <v>0</v>
      </c>
      <c r="T181" s="9">
        <v>0</v>
      </c>
      <c r="U181" s="9">
        <v>0</v>
      </c>
      <c r="V181" s="9">
        <v>1</v>
      </c>
      <c r="W181" s="4">
        <f>AVERAGE(R181:V181)</f>
        <v>0.4</v>
      </c>
      <c r="X181" s="4">
        <f>STDEV(R181:V181)</f>
        <v>0.54772255750516607</v>
      </c>
      <c r="Y181" s="28">
        <v>0</v>
      </c>
      <c r="Z181" s="9">
        <v>0</v>
      </c>
      <c r="AA181" s="9">
        <v>1</v>
      </c>
      <c r="AB181" s="9">
        <v>0</v>
      </c>
      <c r="AC181" s="9">
        <v>0</v>
      </c>
      <c r="AD181" s="4">
        <f>AVERAGE(Y181:AC181)</f>
        <v>0.2</v>
      </c>
      <c r="AE181" s="4">
        <f>STDEV(Y181:AC181)</f>
        <v>0.44721359549995793</v>
      </c>
      <c r="AF181" s="28">
        <v>0</v>
      </c>
      <c r="AG181" s="9">
        <v>0</v>
      </c>
      <c r="AH181" s="9">
        <v>0</v>
      </c>
      <c r="AI181" s="9">
        <v>0</v>
      </c>
      <c r="AJ181" s="9">
        <v>0</v>
      </c>
      <c r="AK181" s="4">
        <f>AVERAGE(AF181:AJ181)</f>
        <v>0</v>
      </c>
      <c r="AL181" s="4">
        <f>STDEV(AF181:AJ181)</f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4">
        <f>AVERAGE(AM181:AQ181)</f>
        <v>0</v>
      </c>
      <c r="AS181" s="4">
        <f>STDEV(AM181:AQ181)</f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4">
        <f>AVERAGE(AT181:AX181)</f>
        <v>0</v>
      </c>
      <c r="AZ181" s="4">
        <f>STDEV(AT181:AX181)</f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4">
        <f>AVERAGE(BA181:BE181)</f>
        <v>0</v>
      </c>
      <c r="BG181" s="4">
        <f>STDEV(BA181:BE181)</f>
        <v>0</v>
      </c>
    </row>
    <row r="182" spans="1:59" x14ac:dyDescent="0.35">
      <c r="A182" s="8" t="s">
        <v>8</v>
      </c>
      <c r="B182" s="22">
        <v>2</v>
      </c>
      <c r="D182" s="9" t="s">
        <v>27</v>
      </c>
      <c r="E182" s="9" t="s">
        <v>27</v>
      </c>
      <c r="F182" s="9" t="s">
        <v>27</v>
      </c>
      <c r="G182" s="9" t="s">
        <v>27</v>
      </c>
      <c r="H182" s="9" t="s">
        <v>27</v>
      </c>
      <c r="I182" s="4" t="e">
        <f t="shared" ref="I182" si="247">AVERAGE(D182:H182)</f>
        <v>#DIV/0!</v>
      </c>
      <c r="J182" s="4" t="e">
        <f>STDEV(D182:H182)</f>
        <v>#DIV/0!</v>
      </c>
      <c r="K182" s="9">
        <v>98</v>
      </c>
      <c r="L182" s="9">
        <v>116</v>
      </c>
      <c r="M182" s="9">
        <v>104</v>
      </c>
      <c r="N182" s="9">
        <v>75</v>
      </c>
      <c r="O182" s="9">
        <v>83</v>
      </c>
      <c r="P182" s="4">
        <f t="shared" ref="P182" si="248">AVERAGE(K182:O182)</f>
        <v>95.2</v>
      </c>
      <c r="Q182" s="4">
        <f>STDEV(K182:O182)</f>
        <v>16.392071254115532</v>
      </c>
      <c r="R182" s="28">
        <v>13</v>
      </c>
      <c r="S182" s="9">
        <v>18</v>
      </c>
      <c r="T182" s="9">
        <v>15</v>
      </c>
      <c r="U182" s="9">
        <v>10</v>
      </c>
      <c r="V182" s="9">
        <v>17</v>
      </c>
      <c r="W182" s="4">
        <f t="shared" ref="W182" si="249">AVERAGE(R182:V182)</f>
        <v>14.6</v>
      </c>
      <c r="X182" s="4">
        <f>STDEV(R182:V182)</f>
        <v>3.2093613071762443</v>
      </c>
      <c r="Y182" s="28">
        <v>1</v>
      </c>
      <c r="Z182" s="9">
        <v>1</v>
      </c>
      <c r="AA182" s="9">
        <v>0</v>
      </c>
      <c r="AB182" s="9">
        <v>0</v>
      </c>
      <c r="AC182" s="9">
        <v>1</v>
      </c>
      <c r="AD182" s="4">
        <f t="shared" ref="AD182" si="250">AVERAGE(Y182:AC182)</f>
        <v>0.6</v>
      </c>
      <c r="AE182" s="4">
        <f>STDEV(Y182:AC182)</f>
        <v>0.54772255750516607</v>
      </c>
      <c r="AF182" s="28">
        <v>0</v>
      </c>
      <c r="AG182" s="9">
        <v>0</v>
      </c>
      <c r="AH182" s="9">
        <v>0</v>
      </c>
      <c r="AI182" s="9">
        <v>0</v>
      </c>
      <c r="AJ182" s="9">
        <v>0</v>
      </c>
      <c r="AK182" s="4">
        <f t="shared" ref="AK182" si="251">AVERAGE(AF182:AJ182)</f>
        <v>0</v>
      </c>
      <c r="AL182" s="4">
        <f>STDEV(AF182:AJ182)</f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4">
        <f t="shared" ref="AR182" si="252">AVERAGE(AM182:AQ182)</f>
        <v>0</v>
      </c>
      <c r="AS182" s="4">
        <f>STDEV(AM182:AQ182)</f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4">
        <f t="shared" ref="AY182" si="253">AVERAGE(AT182:AX182)</f>
        <v>0</v>
      </c>
      <c r="AZ182" s="4">
        <f>STDEV(AT182:AX182)</f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4">
        <f t="shared" ref="BF182" si="254">AVERAGE(BA182:BE182)</f>
        <v>0</v>
      </c>
      <c r="BG182" s="4">
        <f>STDEV(BA182:BE182)</f>
        <v>0</v>
      </c>
    </row>
    <row r="183" spans="1:59" x14ac:dyDescent="0.35">
      <c r="B183" s="22">
        <v>3</v>
      </c>
      <c r="D183" s="9">
        <v>130</v>
      </c>
      <c r="E183" s="9">
        <v>112</v>
      </c>
      <c r="F183" s="9">
        <v>121</v>
      </c>
      <c r="G183" s="9">
        <v>111</v>
      </c>
      <c r="H183" s="9">
        <v>113</v>
      </c>
      <c r="I183" s="4">
        <f>AVERAGE(D183:H183)</f>
        <v>117.4</v>
      </c>
      <c r="J183" s="4">
        <f>STDEV(D183:H183)</f>
        <v>8.0808415403347684</v>
      </c>
      <c r="K183" s="9">
        <v>26</v>
      </c>
      <c r="L183" s="9">
        <v>25</v>
      </c>
      <c r="M183" s="9">
        <v>21</v>
      </c>
      <c r="N183" s="9">
        <v>28</v>
      </c>
      <c r="O183" s="9">
        <v>23</v>
      </c>
      <c r="P183" s="4">
        <f>AVERAGE(K183:O183)</f>
        <v>24.6</v>
      </c>
      <c r="Q183" s="4">
        <f>STDEV(K183:O183)</f>
        <v>2.7018512172212592</v>
      </c>
      <c r="R183" s="28">
        <v>2</v>
      </c>
      <c r="S183" s="9">
        <v>1</v>
      </c>
      <c r="T183" s="9">
        <v>2</v>
      </c>
      <c r="U183" s="9">
        <v>4</v>
      </c>
      <c r="V183" s="9">
        <v>4</v>
      </c>
      <c r="W183" s="4">
        <f>AVERAGE(R183:V183)</f>
        <v>2.6</v>
      </c>
      <c r="X183" s="4">
        <f>STDEV(R183:V183)</f>
        <v>1.3416407864998741</v>
      </c>
      <c r="Y183" s="28">
        <v>0</v>
      </c>
      <c r="Z183" s="9">
        <v>0</v>
      </c>
      <c r="AA183" s="9">
        <v>0</v>
      </c>
      <c r="AB183" s="9">
        <v>0</v>
      </c>
      <c r="AC183" s="9">
        <v>0</v>
      </c>
      <c r="AD183" s="4">
        <f>AVERAGE(Y183:AC183)</f>
        <v>0</v>
      </c>
      <c r="AE183" s="4">
        <f>STDEV(Y183:AC183)</f>
        <v>0</v>
      </c>
      <c r="AF183" s="28">
        <v>0</v>
      </c>
      <c r="AG183" s="9">
        <v>0</v>
      </c>
      <c r="AH183" s="9">
        <v>0</v>
      </c>
      <c r="AI183" s="9">
        <v>0</v>
      </c>
      <c r="AJ183" s="9">
        <v>0</v>
      </c>
      <c r="AK183" s="4">
        <f>AVERAGE(AF183:AJ183)</f>
        <v>0</v>
      </c>
      <c r="AL183" s="4">
        <f>STDEV(AF183:AJ183)</f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4">
        <f>AVERAGE(AM183:AQ183)</f>
        <v>0</v>
      </c>
      <c r="AS183" s="4">
        <f>STDEV(AM183:AQ183)</f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4">
        <f>AVERAGE(AT183:AX183)</f>
        <v>0</v>
      </c>
      <c r="AZ183" s="4">
        <f>STDEV(AT183:AX183)</f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4">
        <f>AVERAGE(BA183:BE183)</f>
        <v>0</v>
      </c>
      <c r="BG183" s="4">
        <f>STDEV(BA183:BE183)</f>
        <v>0</v>
      </c>
    </row>
    <row r="184" spans="1:59" x14ac:dyDescent="0.35">
      <c r="A184" s="5" t="s">
        <v>16</v>
      </c>
      <c r="B184" s="22"/>
      <c r="D184" s="9"/>
      <c r="E184" s="9"/>
      <c r="F184" s="9"/>
      <c r="G184" s="9"/>
      <c r="H184" s="9"/>
      <c r="I184" s="10" t="e">
        <f>AVERAGE(I181:I183)</f>
        <v>#DIV/0!</v>
      </c>
      <c r="J184" s="10"/>
      <c r="K184" s="9"/>
      <c r="L184" s="9"/>
      <c r="M184" s="9"/>
      <c r="N184" s="9"/>
      <c r="O184" s="9"/>
      <c r="P184" s="10">
        <f>AVERAGE(P181:P183)</f>
        <v>43.06666666666667</v>
      </c>
      <c r="Q184" s="10"/>
      <c r="R184" s="28"/>
      <c r="S184" s="9"/>
      <c r="T184" s="9"/>
      <c r="U184" s="9"/>
      <c r="V184" s="9"/>
      <c r="W184" s="10">
        <f>AVERAGE(W181:W183)</f>
        <v>5.8666666666666671</v>
      </c>
      <c r="X184" s="10"/>
      <c r="Y184" s="28"/>
      <c r="Z184" s="9"/>
      <c r="AA184" s="9"/>
      <c r="AB184" s="9"/>
      <c r="AC184" s="9"/>
      <c r="AD184" s="10">
        <f>AVERAGE(AD181:AD183)</f>
        <v>0.26666666666666666</v>
      </c>
      <c r="AE184" s="10"/>
      <c r="AG184" s="9"/>
      <c r="AH184" s="9"/>
      <c r="AI184" s="9"/>
      <c r="AJ184" s="9"/>
      <c r="AK184" s="10">
        <f>AVERAGE(AK181:AK183)</f>
        <v>0</v>
      </c>
      <c r="AL184" s="10"/>
      <c r="AM184" s="9"/>
      <c r="AN184" s="9"/>
      <c r="AO184" s="9"/>
      <c r="AP184" s="9"/>
      <c r="AQ184" s="9"/>
      <c r="AR184" s="10">
        <f>AVERAGE(AR181:AR183)</f>
        <v>0</v>
      </c>
      <c r="AS184" s="10"/>
      <c r="AT184" s="9"/>
      <c r="AU184" s="9"/>
      <c r="AV184" s="9"/>
      <c r="AW184" s="9"/>
      <c r="AX184" s="9"/>
      <c r="AY184" s="10">
        <f>AVERAGE(AY181:AY183)</f>
        <v>0</v>
      </c>
      <c r="AZ184" s="10"/>
      <c r="BA184" s="9"/>
      <c r="BB184" s="9"/>
      <c r="BC184" s="9"/>
      <c r="BD184" s="9"/>
      <c r="BE184" s="9"/>
      <c r="BF184" s="10">
        <f>AVERAGE(BF181:BF183)</f>
        <v>0</v>
      </c>
      <c r="BG184" s="10"/>
    </row>
    <row r="185" spans="1:59" x14ac:dyDescent="0.35">
      <c r="A185" s="5" t="s">
        <v>17</v>
      </c>
      <c r="B185" s="22"/>
      <c r="D185" s="9"/>
      <c r="E185" s="9"/>
      <c r="F185" s="9"/>
      <c r="G185" s="9"/>
      <c r="H185" s="9"/>
      <c r="I185" s="10" t="e">
        <f>SUM(J181:J183)</f>
        <v>#DIV/0!</v>
      </c>
      <c r="J185" s="10"/>
      <c r="K185" s="9"/>
      <c r="L185" s="9"/>
      <c r="M185" s="9"/>
      <c r="N185" s="9"/>
      <c r="O185" s="9"/>
      <c r="P185" s="10">
        <f>SUM(Q181:Q183)</f>
        <v>23.762969483308289</v>
      </c>
      <c r="Q185" s="10"/>
      <c r="R185" s="28"/>
      <c r="S185" s="9"/>
      <c r="T185" s="9"/>
      <c r="U185" s="9"/>
      <c r="V185" s="9"/>
      <c r="W185" s="10">
        <f>SUM(X181:X183)</f>
        <v>5.0987246511812847</v>
      </c>
      <c r="X185" s="10"/>
      <c r="Y185" s="28"/>
      <c r="Z185" s="9"/>
      <c r="AA185" s="9"/>
      <c r="AB185" s="9"/>
      <c r="AC185" s="9"/>
      <c r="AD185" s="10">
        <f>SUM(AE181:AE183)</f>
        <v>0.99493615300512395</v>
      </c>
      <c r="AE185" s="10"/>
      <c r="AG185" s="9"/>
      <c r="AH185" s="9"/>
      <c r="AI185" s="9"/>
      <c r="AJ185" s="9"/>
      <c r="AK185" s="10">
        <f>SUM(AL181:AL183)</f>
        <v>0</v>
      </c>
      <c r="AL185" s="10"/>
      <c r="AM185" s="9"/>
      <c r="AN185" s="9"/>
      <c r="AO185" s="9"/>
      <c r="AP185" s="9"/>
      <c r="AQ185" s="9"/>
      <c r="AR185" s="10">
        <f>SUM(AS181:AS183)</f>
        <v>0</v>
      </c>
      <c r="AS185" s="10"/>
      <c r="AT185" s="9"/>
      <c r="AU185" s="9"/>
      <c r="AV185" s="9"/>
      <c r="AW185" s="9"/>
      <c r="AX185" s="9"/>
      <c r="AY185" s="10">
        <f>SUM(AZ181:AZ183)</f>
        <v>0</v>
      </c>
      <c r="AZ185" s="10"/>
      <c r="BA185" s="9"/>
      <c r="BB185" s="9"/>
      <c r="BC185" s="9"/>
      <c r="BD185" s="9"/>
      <c r="BE185" s="9"/>
      <c r="BF185" s="10">
        <f>SUM(BG181:BG183)</f>
        <v>0</v>
      </c>
      <c r="BG185" s="10"/>
    </row>
    <row r="186" spans="1:59" x14ac:dyDescent="0.35">
      <c r="A186" s="8" t="s">
        <v>60</v>
      </c>
      <c r="B186" s="22">
        <v>1</v>
      </c>
      <c r="D186" s="8" t="s">
        <v>27</v>
      </c>
      <c r="E186" s="8" t="s">
        <v>27</v>
      </c>
      <c r="F186" s="8" t="s">
        <v>27</v>
      </c>
      <c r="G186" s="8" t="s">
        <v>27</v>
      </c>
      <c r="H186" s="8" t="s">
        <v>27</v>
      </c>
      <c r="I186" s="2" t="e">
        <f>AVERAGE(D186:H186)</f>
        <v>#DIV/0!</v>
      </c>
      <c r="J186" s="2" t="e">
        <f>STDEV(D186:H186)</f>
        <v>#DIV/0!</v>
      </c>
      <c r="K186" s="8">
        <v>1</v>
      </c>
      <c r="L186" s="8">
        <v>1</v>
      </c>
      <c r="M186" s="8">
        <v>2</v>
      </c>
      <c r="N186" s="8">
        <v>2</v>
      </c>
      <c r="O186" s="8">
        <v>2</v>
      </c>
      <c r="P186" s="2">
        <f>AVERAGE(K186:O186)</f>
        <v>1.6</v>
      </c>
      <c r="Q186" s="2">
        <f>STDEV(K186:O186)</f>
        <v>0.54772255750516596</v>
      </c>
      <c r="R186" s="28">
        <v>0</v>
      </c>
      <c r="S186" s="8">
        <v>1</v>
      </c>
      <c r="T186" s="8">
        <v>0</v>
      </c>
      <c r="U186" s="8">
        <v>0</v>
      </c>
      <c r="V186" s="8">
        <v>0</v>
      </c>
      <c r="W186" s="2">
        <f>AVERAGE(R186:V186)</f>
        <v>0.2</v>
      </c>
      <c r="X186" s="2">
        <f>STDEV(R186:V186)</f>
        <v>0.44721359549995793</v>
      </c>
      <c r="Y186" s="28">
        <v>1</v>
      </c>
      <c r="Z186" s="8">
        <v>0</v>
      </c>
      <c r="AA186" s="8">
        <v>0</v>
      </c>
      <c r="AB186" s="8">
        <v>0</v>
      </c>
      <c r="AC186" s="8">
        <v>0</v>
      </c>
      <c r="AD186" s="2">
        <f>AVERAGE(Y186:AC186)</f>
        <v>0.2</v>
      </c>
      <c r="AE186" s="2">
        <f>STDEV(Y186:AC186)</f>
        <v>0.44721359549995793</v>
      </c>
      <c r="AF186" s="28">
        <v>0</v>
      </c>
      <c r="AG186" s="8">
        <v>0</v>
      </c>
      <c r="AH186" s="8">
        <v>0</v>
      </c>
      <c r="AI186" s="8">
        <v>0</v>
      </c>
      <c r="AJ186" s="8">
        <v>0</v>
      </c>
      <c r="AK186" s="2">
        <f>AVERAGE(AF186:AJ186)</f>
        <v>0</v>
      </c>
      <c r="AL186" s="2">
        <f>STDEV(AF186:AJ186)</f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2">
        <f>AVERAGE(AM186:AQ186)</f>
        <v>0</v>
      </c>
      <c r="AS186" s="2">
        <f>STDEV(AM186:AQ186)</f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2">
        <f>AVERAGE(AT186:AX186)</f>
        <v>0</v>
      </c>
      <c r="AZ186" s="2">
        <f>STDEV(AT186:AX186)</f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2">
        <f>AVERAGE(BA186:BE186)</f>
        <v>0</v>
      </c>
      <c r="BG186" s="2">
        <f>STDEV(BA186:BE186)</f>
        <v>0</v>
      </c>
    </row>
    <row r="187" spans="1:59" x14ac:dyDescent="0.35">
      <c r="B187" s="22">
        <v>2</v>
      </c>
      <c r="D187" s="8">
        <v>82</v>
      </c>
      <c r="E187" s="8">
        <v>75</v>
      </c>
      <c r="F187" s="8">
        <v>93</v>
      </c>
      <c r="G187" s="8">
        <v>90</v>
      </c>
      <c r="H187" s="8">
        <v>106</v>
      </c>
      <c r="I187" s="2">
        <f t="shared" ref="I187" si="255">AVERAGE(D187:H187)</f>
        <v>89.2</v>
      </c>
      <c r="J187" s="2">
        <f>STDEV(D187:H187)</f>
        <v>11.734564329364799</v>
      </c>
      <c r="K187" s="8">
        <v>26</v>
      </c>
      <c r="L187" s="8">
        <v>29</v>
      </c>
      <c r="M187" s="8">
        <v>23</v>
      </c>
      <c r="N187" s="8">
        <v>26</v>
      </c>
      <c r="O187" s="8">
        <v>24</v>
      </c>
      <c r="P187" s="2">
        <f t="shared" ref="P187" si="256">AVERAGE(K187:O187)</f>
        <v>25.6</v>
      </c>
      <c r="Q187" s="2">
        <f>STDEV(K187:O187)</f>
        <v>2.3021728866442679</v>
      </c>
      <c r="R187" s="28">
        <v>5</v>
      </c>
      <c r="S187" s="8">
        <v>4</v>
      </c>
      <c r="T187" s="8">
        <v>4</v>
      </c>
      <c r="U187" s="8">
        <v>0</v>
      </c>
      <c r="V187" s="8">
        <v>2</v>
      </c>
      <c r="W187" s="2">
        <f t="shared" ref="W187" si="257">AVERAGE(R187:V187)</f>
        <v>3</v>
      </c>
      <c r="X187" s="2">
        <f>STDEV(R187:V187)</f>
        <v>2</v>
      </c>
      <c r="Y187" s="28">
        <v>0</v>
      </c>
      <c r="Z187" s="8">
        <v>0</v>
      </c>
      <c r="AA187" s="8">
        <v>0</v>
      </c>
      <c r="AB187" s="8">
        <v>0</v>
      </c>
      <c r="AC187" s="8">
        <v>0</v>
      </c>
      <c r="AD187" s="2">
        <f t="shared" ref="AD187" si="258">AVERAGE(Y187:AC187)</f>
        <v>0</v>
      </c>
      <c r="AE187" s="2">
        <f>STDEV(Y187:AC187)</f>
        <v>0</v>
      </c>
      <c r="AF187" s="28">
        <v>0</v>
      </c>
      <c r="AG187" s="8">
        <v>0</v>
      </c>
      <c r="AH187" s="8">
        <v>0</v>
      </c>
      <c r="AI187" s="8">
        <v>0</v>
      </c>
      <c r="AJ187" s="8">
        <v>0</v>
      </c>
      <c r="AK187" s="2">
        <f t="shared" ref="AK187" si="259">AVERAGE(AF187:AJ187)</f>
        <v>0</v>
      </c>
      <c r="AL187" s="2">
        <f>STDEV(AF187:AJ187)</f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2">
        <f t="shared" ref="AR187" si="260">AVERAGE(AM187:AQ187)</f>
        <v>0</v>
      </c>
      <c r="AS187" s="2">
        <f>STDEV(AM187:AQ187)</f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0</v>
      </c>
      <c r="AY187" s="2">
        <f t="shared" ref="AY187" si="261">AVERAGE(AT187:AX187)</f>
        <v>0</v>
      </c>
      <c r="AZ187" s="2">
        <f>STDEV(AT187:AX187)</f>
        <v>0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2">
        <f t="shared" ref="BF187" si="262">AVERAGE(BA187:BE187)</f>
        <v>0</v>
      </c>
      <c r="BG187" s="2">
        <f>STDEV(BA187:BE187)</f>
        <v>0</v>
      </c>
    </row>
    <row r="188" spans="1:59" x14ac:dyDescent="0.35">
      <c r="B188" s="22">
        <v>3</v>
      </c>
      <c r="D188" s="9" t="s">
        <v>27</v>
      </c>
      <c r="E188" s="9" t="s">
        <v>27</v>
      </c>
      <c r="F188" s="9" t="s">
        <v>27</v>
      </c>
      <c r="G188" s="9" t="s">
        <v>27</v>
      </c>
      <c r="H188" s="9" t="s">
        <v>27</v>
      </c>
      <c r="I188" s="4" t="e">
        <f>AVERAGE(D188:H188)</f>
        <v>#DIV/0!</v>
      </c>
      <c r="J188" s="4" t="e">
        <f>STDEV(D188:H188)</f>
        <v>#DIV/0!</v>
      </c>
      <c r="K188" s="9">
        <v>33</v>
      </c>
      <c r="L188" s="9">
        <v>29</v>
      </c>
      <c r="M188" s="9">
        <v>18</v>
      </c>
      <c r="N188" s="9">
        <v>20</v>
      </c>
      <c r="O188" s="9">
        <v>20</v>
      </c>
      <c r="P188" s="4">
        <f>AVERAGE(K188:O188)</f>
        <v>24</v>
      </c>
      <c r="Q188" s="4">
        <f>STDEV(K188:O188)</f>
        <v>6.5954529791364598</v>
      </c>
      <c r="R188" s="28">
        <v>2</v>
      </c>
      <c r="S188" s="9">
        <v>1</v>
      </c>
      <c r="T188" s="9">
        <v>7</v>
      </c>
      <c r="U188" s="9">
        <v>3</v>
      </c>
      <c r="V188" s="9">
        <v>3</v>
      </c>
      <c r="W188" s="4">
        <f>AVERAGE(R188:V188)</f>
        <v>3.2</v>
      </c>
      <c r="X188" s="4">
        <f>STDEV(R188:V188)</f>
        <v>2.2803508501982757</v>
      </c>
      <c r="Y188" s="28">
        <v>0</v>
      </c>
      <c r="Z188" s="9">
        <v>0</v>
      </c>
      <c r="AA188" s="9">
        <v>0</v>
      </c>
      <c r="AB188" s="9">
        <v>0</v>
      </c>
      <c r="AC188" s="9">
        <v>0</v>
      </c>
      <c r="AD188" s="4">
        <f>AVERAGE(Y188:AC188)</f>
        <v>0</v>
      </c>
      <c r="AE188" s="4">
        <f>STDEV(Y188:AC188)</f>
        <v>0</v>
      </c>
      <c r="AF188" s="28">
        <v>0</v>
      </c>
      <c r="AG188" s="9">
        <v>0</v>
      </c>
      <c r="AH188" s="9">
        <v>0</v>
      </c>
      <c r="AI188" s="9">
        <v>0</v>
      </c>
      <c r="AJ188" s="9">
        <v>0</v>
      </c>
      <c r="AK188" s="4">
        <f>AVERAGE(AF188:AJ188)</f>
        <v>0</v>
      </c>
      <c r="AL188" s="4">
        <f>STDEV(AF188:AJ188)</f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4">
        <f>AVERAGE(AM188:AQ188)</f>
        <v>0</v>
      </c>
      <c r="AS188" s="4">
        <f>STDEV(AM188:AQ188)</f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4">
        <f>AVERAGE(AT188:AX188)</f>
        <v>0</v>
      </c>
      <c r="AZ188" s="4">
        <f>STDEV(AT188:AX188)</f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4">
        <f>AVERAGE(BA188:BE188)</f>
        <v>0</v>
      </c>
      <c r="BG188" s="4">
        <f>STDEV(BA188:BE188)</f>
        <v>0</v>
      </c>
    </row>
    <row r="189" spans="1:59" x14ac:dyDescent="0.35">
      <c r="A189" s="5" t="s">
        <v>16</v>
      </c>
      <c r="B189" s="22"/>
      <c r="D189" s="9"/>
      <c r="E189" s="9"/>
      <c r="F189" s="9"/>
      <c r="G189" s="9"/>
      <c r="H189" s="9"/>
      <c r="I189" s="10" t="e">
        <f>AVERAGE(I186:I188)</f>
        <v>#DIV/0!</v>
      </c>
      <c r="J189" s="10"/>
      <c r="K189" s="9"/>
      <c r="L189" s="9"/>
      <c r="M189" s="9"/>
      <c r="N189" s="9"/>
      <c r="O189" s="9"/>
      <c r="P189" s="10">
        <f>AVERAGE(P186:P188)</f>
        <v>17.066666666666666</v>
      </c>
      <c r="Q189" s="10"/>
      <c r="R189" s="28"/>
      <c r="S189" s="9"/>
      <c r="T189" s="9"/>
      <c r="U189" s="9"/>
      <c r="V189" s="9"/>
      <c r="W189" s="10">
        <f>AVERAGE(W186:W188)</f>
        <v>2.1333333333333333</v>
      </c>
      <c r="X189" s="10"/>
      <c r="Y189" s="28"/>
      <c r="Z189" s="9"/>
      <c r="AA189" s="9"/>
      <c r="AB189" s="9"/>
      <c r="AC189" s="9"/>
      <c r="AD189" s="10">
        <f>AVERAGE(AD186:AD188)</f>
        <v>6.6666666666666666E-2</v>
      </c>
      <c r="AE189" s="10"/>
      <c r="AG189" s="9"/>
      <c r="AH189" s="9"/>
      <c r="AI189" s="9"/>
      <c r="AJ189" s="9"/>
      <c r="AK189" s="10">
        <f>AVERAGE(AK186:AK188)</f>
        <v>0</v>
      </c>
      <c r="AL189" s="10"/>
      <c r="AM189" s="9"/>
      <c r="AN189" s="9"/>
      <c r="AO189" s="9"/>
      <c r="AP189" s="9"/>
      <c r="AQ189" s="9"/>
      <c r="AR189" s="10">
        <f>AVERAGE(AR186:AR188)</f>
        <v>0</v>
      </c>
      <c r="AS189" s="10"/>
      <c r="AT189" s="9"/>
      <c r="AU189" s="9"/>
      <c r="AV189" s="9"/>
      <c r="AW189" s="9"/>
      <c r="AX189" s="9"/>
      <c r="AY189" s="10">
        <f>AVERAGE(AY186:AY188)</f>
        <v>0</v>
      </c>
      <c r="AZ189" s="10"/>
      <c r="BA189" s="9"/>
      <c r="BB189" s="9"/>
      <c r="BC189" s="9"/>
      <c r="BD189" s="9"/>
      <c r="BE189" s="9"/>
      <c r="BF189" s="10">
        <f>AVERAGE(BF186:BF188)</f>
        <v>0</v>
      </c>
      <c r="BG189" s="10"/>
    </row>
    <row r="190" spans="1:59" x14ac:dyDescent="0.35">
      <c r="A190" s="5" t="s">
        <v>17</v>
      </c>
      <c r="B190" s="22"/>
      <c r="D190" s="9"/>
      <c r="E190" s="9"/>
      <c r="F190" s="9"/>
      <c r="G190" s="9"/>
      <c r="H190" s="9"/>
      <c r="I190" s="10" t="e">
        <f>SUM(J186:J188)</f>
        <v>#DIV/0!</v>
      </c>
      <c r="J190" s="10"/>
      <c r="K190" s="9"/>
      <c r="L190" s="9"/>
      <c r="M190" s="9"/>
      <c r="N190" s="9"/>
      <c r="O190" s="9"/>
      <c r="P190" s="10">
        <f>SUM(Q186:Q188)</f>
        <v>9.4453484232858926</v>
      </c>
      <c r="Q190" s="10"/>
      <c r="R190" s="28"/>
      <c r="S190" s="9"/>
      <c r="T190" s="9"/>
      <c r="U190" s="9"/>
      <c r="V190" s="9"/>
      <c r="W190" s="10">
        <f>SUM(X186:X188)</f>
        <v>4.7275644456982331</v>
      </c>
      <c r="X190" s="10"/>
      <c r="Y190" s="28"/>
      <c r="Z190" s="9"/>
      <c r="AA190" s="9"/>
      <c r="AB190" s="9"/>
      <c r="AC190" s="9"/>
      <c r="AD190" s="10">
        <f>SUM(AE186:AE188)</f>
        <v>0.44721359549995793</v>
      </c>
      <c r="AE190" s="10"/>
      <c r="AG190" s="9"/>
      <c r="AH190" s="9"/>
      <c r="AI190" s="9"/>
      <c r="AJ190" s="9"/>
      <c r="AK190" s="10">
        <f>SUM(AL186:AL188)</f>
        <v>0</v>
      </c>
      <c r="AL190" s="10"/>
      <c r="AM190" s="9"/>
      <c r="AN190" s="9"/>
      <c r="AO190" s="9"/>
      <c r="AP190" s="9"/>
      <c r="AQ190" s="9"/>
      <c r="AR190" s="10">
        <f>SUM(AS186:AS188)</f>
        <v>0</v>
      </c>
      <c r="AS190" s="10"/>
      <c r="AT190" s="9"/>
      <c r="AU190" s="9"/>
      <c r="AV190" s="9"/>
      <c r="AW190" s="9"/>
      <c r="AX190" s="9"/>
      <c r="AY190" s="10">
        <f>SUM(AZ186:AZ188)</f>
        <v>0</v>
      </c>
      <c r="AZ190" s="10"/>
      <c r="BA190" s="9"/>
      <c r="BB190" s="9"/>
      <c r="BC190" s="9"/>
      <c r="BD190" s="9"/>
      <c r="BE190" s="9"/>
      <c r="BF190" s="10">
        <f>SUM(BG186:BG188)</f>
        <v>0</v>
      </c>
      <c r="BG190" s="10"/>
    </row>
    <row r="191" spans="1:59" x14ac:dyDescent="0.35">
      <c r="A191" s="8" t="s">
        <v>50</v>
      </c>
      <c r="B191" s="22">
        <v>1</v>
      </c>
      <c r="D191" s="9" t="s">
        <v>27</v>
      </c>
      <c r="E191" s="9" t="s">
        <v>27</v>
      </c>
      <c r="F191" s="9" t="s">
        <v>27</v>
      </c>
      <c r="G191" s="9" t="s">
        <v>27</v>
      </c>
      <c r="H191" s="9" t="s">
        <v>27</v>
      </c>
      <c r="I191" s="4" t="e">
        <f>AVERAGE(D191:H191)</f>
        <v>#DIV/0!</v>
      </c>
      <c r="J191" s="4" t="e">
        <f>STDEV(D191:H191)</f>
        <v>#DIV/0!</v>
      </c>
      <c r="K191" s="9">
        <v>38</v>
      </c>
      <c r="L191" s="9">
        <v>41</v>
      </c>
      <c r="M191" s="9">
        <v>46</v>
      </c>
      <c r="N191" s="9">
        <v>34</v>
      </c>
      <c r="O191" s="9">
        <v>42</v>
      </c>
      <c r="P191" s="4">
        <f>AVERAGE(K191:O191)</f>
        <v>40.200000000000003</v>
      </c>
      <c r="Q191" s="4">
        <f>STDEV(K191:O191)</f>
        <v>4.4944410108488464</v>
      </c>
      <c r="R191" s="28">
        <v>4</v>
      </c>
      <c r="S191" s="9">
        <v>5</v>
      </c>
      <c r="T191" s="9">
        <v>9</v>
      </c>
      <c r="U191" s="9">
        <v>7</v>
      </c>
      <c r="V191" s="9">
        <v>8</v>
      </c>
      <c r="W191" s="4">
        <f>AVERAGE(R191:V191)</f>
        <v>6.6</v>
      </c>
      <c r="X191" s="4">
        <f>STDEV(R191:V191)</f>
        <v>2.0736441353327715</v>
      </c>
      <c r="Y191" s="28">
        <v>0</v>
      </c>
      <c r="Z191" s="9">
        <v>1</v>
      </c>
      <c r="AA191" s="9">
        <v>0</v>
      </c>
      <c r="AB191" s="9">
        <v>0</v>
      </c>
      <c r="AC191" s="9">
        <v>1</v>
      </c>
      <c r="AD191" s="4">
        <f>AVERAGE(Y191:AC191)</f>
        <v>0.4</v>
      </c>
      <c r="AE191" s="4">
        <f>STDEV(Y191:AC191)</f>
        <v>0.54772255750516607</v>
      </c>
      <c r="AF191" s="28">
        <v>0</v>
      </c>
      <c r="AG191" s="9">
        <v>0</v>
      </c>
      <c r="AH191" s="9">
        <v>0</v>
      </c>
      <c r="AI191" s="9">
        <v>0</v>
      </c>
      <c r="AJ191" s="9">
        <v>0</v>
      </c>
      <c r="AK191" s="4">
        <f>AVERAGE(AF191:AJ191)</f>
        <v>0</v>
      </c>
      <c r="AL191" s="4">
        <f>STDEV(AF191:AJ191)</f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4">
        <f>AVERAGE(AM191:AQ191)</f>
        <v>0</v>
      </c>
      <c r="AS191" s="4">
        <f>STDEV(AM191:AQ191)</f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0</v>
      </c>
      <c r="AY191" s="4">
        <f>AVERAGE(AT191:AX191)</f>
        <v>0</v>
      </c>
      <c r="AZ191" s="4">
        <f>STDEV(AT191:AX191)</f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4">
        <f>AVERAGE(BA191:BE191)</f>
        <v>0</v>
      </c>
      <c r="BG191" s="4">
        <f>STDEV(BA191:BE191)</f>
        <v>0</v>
      </c>
    </row>
    <row r="192" spans="1:59" x14ac:dyDescent="0.35">
      <c r="A192" s="8" t="s">
        <v>8</v>
      </c>
      <c r="B192" s="22">
        <v>2</v>
      </c>
      <c r="D192" s="9">
        <v>73</v>
      </c>
      <c r="E192" s="9">
        <v>63</v>
      </c>
      <c r="F192" s="9">
        <v>73</v>
      </c>
      <c r="G192" s="9">
        <v>83</v>
      </c>
      <c r="H192" s="9">
        <v>69</v>
      </c>
      <c r="I192" s="4">
        <f t="shared" ref="I192" si="263">AVERAGE(D192:H192)</f>
        <v>72.2</v>
      </c>
      <c r="J192" s="4">
        <f>STDEV(D192:H192)</f>
        <v>7.2938330115241881</v>
      </c>
      <c r="K192" s="9">
        <v>9</v>
      </c>
      <c r="L192" s="9">
        <v>6</v>
      </c>
      <c r="M192" s="9">
        <v>6</v>
      </c>
      <c r="N192" s="9">
        <v>8</v>
      </c>
      <c r="O192" s="9">
        <v>9</v>
      </c>
      <c r="P192" s="4">
        <f t="shared" ref="P192" si="264">AVERAGE(K192:O192)</f>
        <v>7.6</v>
      </c>
      <c r="Q192" s="4">
        <f>STDEV(K192:O192)</f>
        <v>1.5165750888103091</v>
      </c>
      <c r="R192" s="28">
        <v>2</v>
      </c>
      <c r="S192" s="9">
        <v>3</v>
      </c>
      <c r="T192" s="9">
        <v>1</v>
      </c>
      <c r="U192" s="9">
        <v>1</v>
      </c>
      <c r="V192" s="9">
        <v>1</v>
      </c>
      <c r="W192" s="4">
        <f t="shared" ref="W192" si="265">AVERAGE(R192:V192)</f>
        <v>1.6</v>
      </c>
      <c r="X192" s="4">
        <f>STDEV(R192:V192)</f>
        <v>0.89442719099991574</v>
      </c>
      <c r="Y192" s="28">
        <v>1</v>
      </c>
      <c r="Z192" s="9">
        <v>0</v>
      </c>
      <c r="AA192" s="9">
        <v>0</v>
      </c>
      <c r="AB192" s="9">
        <v>0</v>
      </c>
      <c r="AC192" s="9">
        <v>0</v>
      </c>
      <c r="AD192" s="4">
        <f t="shared" ref="AD192" si="266">AVERAGE(Y192:AC192)</f>
        <v>0.2</v>
      </c>
      <c r="AE192" s="4">
        <f>STDEV(Y192:AC192)</f>
        <v>0.44721359549995793</v>
      </c>
      <c r="AF192" s="28">
        <v>0</v>
      </c>
      <c r="AG192" s="9">
        <v>0</v>
      </c>
      <c r="AH192" s="9">
        <v>0</v>
      </c>
      <c r="AI192" s="9">
        <v>0</v>
      </c>
      <c r="AJ192" s="9">
        <v>0</v>
      </c>
      <c r="AK192" s="4">
        <f t="shared" ref="AK192" si="267">AVERAGE(AF192:AJ192)</f>
        <v>0</v>
      </c>
      <c r="AL192" s="4">
        <f>STDEV(AF192:AJ192)</f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0</v>
      </c>
      <c r="AR192" s="4">
        <f t="shared" ref="AR192" si="268">AVERAGE(AM192:AQ192)</f>
        <v>0</v>
      </c>
      <c r="AS192" s="4">
        <f>STDEV(AM192:AQ192)</f>
        <v>0</v>
      </c>
      <c r="AT192" s="8">
        <v>0</v>
      </c>
      <c r="AU192" s="8">
        <v>0</v>
      </c>
      <c r="AV192" s="8">
        <v>0</v>
      </c>
      <c r="AW192" s="8">
        <v>0</v>
      </c>
      <c r="AX192" s="8">
        <v>0</v>
      </c>
      <c r="AY192" s="4">
        <f t="shared" ref="AY192" si="269">AVERAGE(AT192:AX192)</f>
        <v>0</v>
      </c>
      <c r="AZ192" s="4">
        <f>STDEV(AT192:AX192)</f>
        <v>0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4">
        <f t="shared" ref="BF192" si="270">AVERAGE(BA192:BE192)</f>
        <v>0</v>
      </c>
      <c r="BG192" s="4">
        <f>STDEV(BA192:BE192)</f>
        <v>0</v>
      </c>
    </row>
    <row r="193" spans="1:59" x14ac:dyDescent="0.35">
      <c r="B193" s="22">
        <v>3</v>
      </c>
      <c r="D193" s="9">
        <v>130</v>
      </c>
      <c r="E193" s="9" t="s">
        <v>27</v>
      </c>
      <c r="F193" s="9" t="s">
        <v>27</v>
      </c>
      <c r="G193" s="9" t="s">
        <v>27</v>
      </c>
      <c r="H193" s="9" t="s">
        <v>27</v>
      </c>
      <c r="I193" s="4">
        <f>AVERAGE(D193:H193)</f>
        <v>130</v>
      </c>
      <c r="J193" s="4" t="e">
        <f>STDEV(D193:H193)</f>
        <v>#DIV/0!</v>
      </c>
      <c r="K193" s="9">
        <v>27</v>
      </c>
      <c r="L193" s="9">
        <v>25</v>
      </c>
      <c r="M193" s="9">
        <v>26</v>
      </c>
      <c r="N193" s="9">
        <v>32</v>
      </c>
      <c r="O193" s="9">
        <v>28</v>
      </c>
      <c r="P193" s="4">
        <f>AVERAGE(K193:O193)</f>
        <v>27.6</v>
      </c>
      <c r="Q193" s="4">
        <f>STDEV(K193:O193)</f>
        <v>2.7018512172212592</v>
      </c>
      <c r="R193" s="28">
        <v>2</v>
      </c>
      <c r="S193" s="9">
        <v>3</v>
      </c>
      <c r="T193" s="9">
        <v>7</v>
      </c>
      <c r="U193" s="9">
        <v>1</v>
      </c>
      <c r="V193" s="9">
        <v>2</v>
      </c>
      <c r="W193" s="4">
        <f>AVERAGE(R193:V193)</f>
        <v>3</v>
      </c>
      <c r="X193" s="4">
        <f>STDEV(R193:V193)</f>
        <v>2.3452078799117149</v>
      </c>
      <c r="Y193" s="28">
        <v>0</v>
      </c>
      <c r="Z193" s="9">
        <v>0</v>
      </c>
      <c r="AA193" s="9">
        <v>0</v>
      </c>
      <c r="AB193" s="9">
        <v>0</v>
      </c>
      <c r="AC193" s="9">
        <v>2</v>
      </c>
      <c r="AD193" s="4">
        <f>AVERAGE(Y193:AC193)</f>
        <v>0.4</v>
      </c>
      <c r="AE193" s="4">
        <f>STDEV(Y193:AC193)</f>
        <v>0.89442719099991586</v>
      </c>
      <c r="AF193" s="28">
        <v>0</v>
      </c>
      <c r="AG193" s="9">
        <v>0</v>
      </c>
      <c r="AH193" s="9">
        <v>0</v>
      </c>
      <c r="AI193" s="9">
        <v>0</v>
      </c>
      <c r="AJ193" s="9">
        <v>0</v>
      </c>
      <c r="AK193" s="4">
        <f>AVERAGE(AF193:AJ193)</f>
        <v>0</v>
      </c>
      <c r="AL193" s="4">
        <f>STDEV(AF193:AJ193)</f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4">
        <f>AVERAGE(AM193:AQ193)</f>
        <v>0</v>
      </c>
      <c r="AS193" s="4">
        <f>STDEV(AM193:AQ193)</f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4">
        <f>AVERAGE(AT193:AX193)</f>
        <v>0</v>
      </c>
      <c r="AZ193" s="4">
        <f>STDEV(AT193:AX193)</f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4">
        <f>AVERAGE(BA193:BE193)</f>
        <v>0</v>
      </c>
      <c r="BG193" s="4">
        <f>STDEV(BA193:BE193)</f>
        <v>0</v>
      </c>
    </row>
    <row r="194" spans="1:59" x14ac:dyDescent="0.35">
      <c r="A194" s="5" t="s">
        <v>16</v>
      </c>
      <c r="B194" s="22"/>
      <c r="D194" s="9"/>
      <c r="E194" s="9"/>
      <c r="F194" s="9"/>
      <c r="G194" s="9"/>
      <c r="H194" s="9"/>
      <c r="I194" s="10" t="e">
        <f>AVERAGE(I191:I193)</f>
        <v>#DIV/0!</v>
      </c>
      <c r="J194" s="10"/>
      <c r="K194" s="9"/>
      <c r="L194" s="9"/>
      <c r="M194" s="9"/>
      <c r="N194" s="9"/>
      <c r="O194" s="9"/>
      <c r="P194" s="10">
        <f>AVERAGE(P191:P193)</f>
        <v>25.133333333333336</v>
      </c>
      <c r="Q194" s="10"/>
      <c r="R194" s="28"/>
      <c r="S194" s="9"/>
      <c r="T194" s="9"/>
      <c r="U194" s="9"/>
      <c r="V194" s="9"/>
      <c r="W194" s="10">
        <f>AVERAGE(W191:W193)</f>
        <v>3.7333333333333329</v>
      </c>
      <c r="X194" s="10"/>
      <c r="Y194" s="28"/>
      <c r="Z194" s="9"/>
      <c r="AA194" s="9"/>
      <c r="AB194" s="9"/>
      <c r="AC194" s="9"/>
      <c r="AD194" s="10">
        <f>AVERAGE(AD191:AD193)</f>
        <v>0.33333333333333331</v>
      </c>
      <c r="AE194" s="10"/>
      <c r="AG194" s="9"/>
      <c r="AH194" s="9"/>
      <c r="AI194" s="9"/>
      <c r="AJ194" s="9"/>
      <c r="AK194" s="10">
        <f>AVERAGE(AK191:AK193)</f>
        <v>0</v>
      </c>
      <c r="AL194" s="10"/>
      <c r="AM194" s="9"/>
      <c r="AN194" s="9"/>
      <c r="AO194" s="9"/>
      <c r="AP194" s="9"/>
      <c r="AQ194" s="9"/>
      <c r="AR194" s="10">
        <f>AVERAGE(AR191:AR193)</f>
        <v>0</v>
      </c>
      <c r="AS194" s="10"/>
      <c r="AT194" s="9"/>
      <c r="AU194" s="9"/>
      <c r="AV194" s="9"/>
      <c r="AW194" s="9"/>
      <c r="AX194" s="9"/>
      <c r="AY194" s="10">
        <f>AVERAGE(AY191:AY193)</f>
        <v>0</v>
      </c>
      <c r="AZ194" s="10"/>
      <c r="BA194" s="9"/>
      <c r="BB194" s="9"/>
      <c r="BC194" s="9"/>
      <c r="BD194" s="9"/>
      <c r="BE194" s="9"/>
      <c r="BF194" s="10">
        <f>AVERAGE(BF191:BF193)</f>
        <v>0</v>
      </c>
      <c r="BG194" s="10"/>
    </row>
    <row r="195" spans="1:59" x14ac:dyDescent="0.35">
      <c r="A195" s="5" t="s">
        <v>17</v>
      </c>
      <c r="B195" s="22"/>
      <c r="D195" s="9"/>
      <c r="E195" s="9"/>
      <c r="F195" s="9"/>
      <c r="G195" s="9"/>
      <c r="H195" s="9"/>
      <c r="I195" s="10" t="e">
        <f>SUM(J191:J193)</f>
        <v>#DIV/0!</v>
      </c>
      <c r="J195" s="10"/>
      <c r="K195" s="9"/>
      <c r="L195" s="9"/>
      <c r="M195" s="9"/>
      <c r="N195" s="9"/>
      <c r="O195" s="9"/>
      <c r="P195" s="10">
        <f>SUM(Q191:Q193)</f>
        <v>8.7128673168804145</v>
      </c>
      <c r="Q195" s="10"/>
      <c r="R195" s="28"/>
      <c r="S195" s="9"/>
      <c r="T195" s="9"/>
      <c r="U195" s="9"/>
      <c r="V195" s="9"/>
      <c r="W195" s="10">
        <f>SUM(X191:X193)</f>
        <v>5.3132792062444025</v>
      </c>
      <c r="X195" s="10"/>
      <c r="Y195" s="28"/>
      <c r="Z195" s="9"/>
      <c r="AA195" s="9"/>
      <c r="AB195" s="9"/>
      <c r="AC195" s="9"/>
      <c r="AD195" s="10">
        <f>SUM(AE191:AE193)</f>
        <v>1.8893633440050399</v>
      </c>
      <c r="AE195" s="10"/>
      <c r="AG195" s="9"/>
      <c r="AH195" s="9"/>
      <c r="AI195" s="9"/>
      <c r="AJ195" s="9"/>
      <c r="AK195" s="10">
        <f>SUM(AL191:AL193)</f>
        <v>0</v>
      </c>
      <c r="AL195" s="10"/>
      <c r="AM195" s="9"/>
      <c r="AN195" s="9"/>
      <c r="AO195" s="9"/>
      <c r="AP195" s="9"/>
      <c r="AQ195" s="9"/>
      <c r="AR195" s="10">
        <f>SUM(AS191:AS193)</f>
        <v>0</v>
      </c>
      <c r="AS195" s="10"/>
      <c r="AT195" s="9"/>
      <c r="AU195" s="9"/>
      <c r="AV195" s="9"/>
      <c r="AW195" s="9"/>
      <c r="AX195" s="9"/>
      <c r="AY195" s="10">
        <f>SUM(AZ191:AZ193)</f>
        <v>0</v>
      </c>
      <c r="AZ195" s="10"/>
      <c r="BA195" s="9"/>
      <c r="BB195" s="9"/>
      <c r="BC195" s="9"/>
      <c r="BD195" s="9"/>
      <c r="BE195" s="9"/>
      <c r="BF195" s="10">
        <f>SUM(BG191:BG193)</f>
        <v>0</v>
      </c>
      <c r="BG195" s="10"/>
    </row>
    <row r="196" spans="1:59" x14ac:dyDescent="0.35">
      <c r="A196" s="8" t="s">
        <v>60</v>
      </c>
      <c r="B196" s="22">
        <v>1</v>
      </c>
      <c r="D196" s="8">
        <v>70</v>
      </c>
      <c r="E196" s="8">
        <v>83</v>
      </c>
      <c r="F196" s="8">
        <v>94</v>
      </c>
      <c r="G196" s="8">
        <v>82</v>
      </c>
      <c r="H196" s="8">
        <v>96</v>
      </c>
      <c r="I196" s="2">
        <f>AVERAGE(D196:H196)</f>
        <v>85</v>
      </c>
      <c r="J196" s="2">
        <f>STDEV(D196:H196)</f>
        <v>10.488088481701515</v>
      </c>
      <c r="K196" s="8">
        <v>4</v>
      </c>
      <c r="L196" s="8">
        <v>2</v>
      </c>
      <c r="M196" s="8">
        <v>5</v>
      </c>
      <c r="N196" s="8">
        <v>6</v>
      </c>
      <c r="O196" s="8">
        <v>4</v>
      </c>
      <c r="P196" s="2">
        <f>AVERAGE(K196:O196)</f>
        <v>4.2</v>
      </c>
      <c r="Q196" s="2">
        <f>STDEV(K196:O196)</f>
        <v>1.4832396974191324</v>
      </c>
      <c r="R196" s="28">
        <v>0</v>
      </c>
      <c r="S196" s="8">
        <v>0</v>
      </c>
      <c r="T196" s="8">
        <v>1</v>
      </c>
      <c r="U196" s="8">
        <v>0</v>
      </c>
      <c r="V196" s="8">
        <v>0</v>
      </c>
      <c r="W196" s="2">
        <f>AVERAGE(R196:V196)</f>
        <v>0.2</v>
      </c>
      <c r="X196" s="2">
        <f>STDEV(R196:V196)</f>
        <v>0.44721359549995793</v>
      </c>
      <c r="Y196" s="28">
        <v>0</v>
      </c>
      <c r="Z196" s="8">
        <v>0</v>
      </c>
      <c r="AA196" s="8">
        <v>0</v>
      </c>
      <c r="AB196" s="8">
        <v>0</v>
      </c>
      <c r="AC196" s="8">
        <v>0</v>
      </c>
      <c r="AD196" s="2">
        <f>AVERAGE(Y196:AC196)</f>
        <v>0</v>
      </c>
      <c r="AE196" s="2">
        <f>STDEV(Y196:AC196)</f>
        <v>0</v>
      </c>
      <c r="AF196" s="28">
        <v>0</v>
      </c>
      <c r="AG196" s="8">
        <v>0</v>
      </c>
      <c r="AH196" s="8">
        <v>0</v>
      </c>
      <c r="AI196" s="8">
        <v>0</v>
      </c>
      <c r="AJ196" s="8">
        <v>0</v>
      </c>
      <c r="AK196" s="2">
        <f>AVERAGE(AF196:AJ196)</f>
        <v>0</v>
      </c>
      <c r="AL196" s="2">
        <f>STDEV(AF196:AJ196)</f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2">
        <f>AVERAGE(AM196:AQ196)</f>
        <v>0</v>
      </c>
      <c r="AS196" s="2">
        <f>STDEV(AM196:AQ196)</f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2">
        <f>AVERAGE(AT196:AX196)</f>
        <v>0</v>
      </c>
      <c r="AZ196" s="2">
        <f>STDEV(AT196:AX196)</f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2">
        <f>AVERAGE(BA196:BE196)</f>
        <v>0</v>
      </c>
      <c r="BG196" s="2">
        <f>STDEV(BA196:BE196)</f>
        <v>0</v>
      </c>
    </row>
    <row r="197" spans="1:59" x14ac:dyDescent="0.35">
      <c r="B197" s="22">
        <v>2</v>
      </c>
      <c r="D197" s="8" t="s">
        <v>27</v>
      </c>
      <c r="E197" s="8" t="s">
        <v>27</v>
      </c>
      <c r="F197" s="8" t="s">
        <v>27</v>
      </c>
      <c r="G197" s="8" t="s">
        <v>27</v>
      </c>
      <c r="H197" s="8" t="s">
        <v>27</v>
      </c>
      <c r="I197" s="2" t="e">
        <f t="shared" ref="I197" si="271">AVERAGE(D197:H197)</f>
        <v>#DIV/0!</v>
      </c>
      <c r="J197" s="2" t="e">
        <f>STDEV(D197:H197)</f>
        <v>#DIV/0!</v>
      </c>
      <c r="K197" s="8">
        <v>10</v>
      </c>
      <c r="L197" s="8">
        <v>11</v>
      </c>
      <c r="M197" s="8">
        <v>14</v>
      </c>
      <c r="N197" s="8">
        <v>9</v>
      </c>
      <c r="O197" s="8">
        <v>7</v>
      </c>
      <c r="P197" s="2">
        <f t="shared" ref="P197" si="272">AVERAGE(K197:O197)</f>
        <v>10.199999999999999</v>
      </c>
      <c r="Q197" s="2">
        <f>STDEV(K197:O197)</f>
        <v>2.5884358211089546</v>
      </c>
      <c r="R197" s="28">
        <v>2</v>
      </c>
      <c r="S197" s="8">
        <v>1</v>
      </c>
      <c r="T197" s="8">
        <v>1</v>
      </c>
      <c r="U197" s="8">
        <v>1</v>
      </c>
      <c r="V197" s="8">
        <v>1</v>
      </c>
      <c r="W197" s="2">
        <f t="shared" ref="W197" si="273">AVERAGE(R197:V197)</f>
        <v>1.2</v>
      </c>
      <c r="X197" s="2">
        <f>STDEV(R197:V197)</f>
        <v>0.44721359549995787</v>
      </c>
      <c r="Y197" s="28">
        <v>0</v>
      </c>
      <c r="Z197" s="8">
        <v>0</v>
      </c>
      <c r="AA197" s="8">
        <v>0</v>
      </c>
      <c r="AB197" s="8">
        <v>0</v>
      </c>
      <c r="AC197" s="8">
        <v>0</v>
      </c>
      <c r="AD197" s="2">
        <f t="shared" ref="AD197" si="274">AVERAGE(Y197:AC197)</f>
        <v>0</v>
      </c>
      <c r="AE197" s="2">
        <f>STDEV(Y197:AC197)</f>
        <v>0</v>
      </c>
      <c r="AF197" s="28">
        <v>0</v>
      </c>
      <c r="AG197" s="8">
        <v>0</v>
      </c>
      <c r="AH197" s="8">
        <v>0</v>
      </c>
      <c r="AI197" s="8">
        <v>0</v>
      </c>
      <c r="AJ197" s="8">
        <v>0</v>
      </c>
      <c r="AK197" s="2">
        <f t="shared" ref="AK197" si="275">AVERAGE(AF197:AJ197)</f>
        <v>0</v>
      </c>
      <c r="AL197" s="2">
        <f>STDEV(AF197:AJ197)</f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2">
        <f t="shared" ref="AR197" si="276">AVERAGE(AM197:AQ197)</f>
        <v>0</v>
      </c>
      <c r="AS197" s="2">
        <f>STDEV(AM197:AQ197)</f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0</v>
      </c>
      <c r="AY197" s="2">
        <f t="shared" ref="AY197" si="277">AVERAGE(AT197:AX197)</f>
        <v>0</v>
      </c>
      <c r="AZ197" s="2">
        <f>STDEV(AT197:AX197)</f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0</v>
      </c>
      <c r="BF197" s="2">
        <f t="shared" ref="BF197" si="278">AVERAGE(BA197:BE197)</f>
        <v>0</v>
      </c>
      <c r="BG197" s="2">
        <f>STDEV(BA197:BE197)</f>
        <v>0</v>
      </c>
    </row>
    <row r="198" spans="1:59" x14ac:dyDescent="0.35">
      <c r="B198" s="22">
        <v>3</v>
      </c>
      <c r="D198" s="9">
        <v>60</v>
      </c>
      <c r="E198" s="9">
        <v>49</v>
      </c>
      <c r="F198" s="9">
        <v>54</v>
      </c>
      <c r="G198" s="9">
        <v>55</v>
      </c>
      <c r="H198" s="9">
        <v>55</v>
      </c>
      <c r="I198" s="4">
        <f>AVERAGE(D198:H198)</f>
        <v>54.6</v>
      </c>
      <c r="J198" s="4">
        <f>STDEV(D198:H198)</f>
        <v>3.9115214431215892</v>
      </c>
      <c r="K198" s="9">
        <v>5</v>
      </c>
      <c r="L198" s="9">
        <v>6</v>
      </c>
      <c r="M198" s="9">
        <v>9</v>
      </c>
      <c r="N198" s="9">
        <v>6</v>
      </c>
      <c r="O198" s="9">
        <v>4</v>
      </c>
      <c r="P198" s="4">
        <f>AVERAGE(K198:O198)</f>
        <v>6</v>
      </c>
      <c r="Q198" s="4">
        <f>STDEV(K198:O198)</f>
        <v>1.8708286933869707</v>
      </c>
      <c r="R198" s="28">
        <v>1</v>
      </c>
      <c r="S198" s="9">
        <v>0</v>
      </c>
      <c r="T198" s="9">
        <v>0</v>
      </c>
      <c r="U198" s="9">
        <v>1</v>
      </c>
      <c r="V198" s="9">
        <v>2</v>
      </c>
      <c r="W198" s="4">
        <f>AVERAGE(R198:V198)</f>
        <v>0.8</v>
      </c>
      <c r="X198" s="4">
        <f>STDEV(R198:V198)</f>
        <v>0.83666002653407556</v>
      </c>
      <c r="Y198" s="28">
        <v>0</v>
      </c>
      <c r="Z198" s="9">
        <v>0</v>
      </c>
      <c r="AA198" s="9">
        <v>0</v>
      </c>
      <c r="AB198" s="9">
        <v>0</v>
      </c>
      <c r="AC198" s="9">
        <v>0</v>
      </c>
      <c r="AD198" s="4">
        <f>AVERAGE(Y198:AC198)</f>
        <v>0</v>
      </c>
      <c r="AE198" s="4">
        <f>STDEV(Y198:AC198)</f>
        <v>0</v>
      </c>
      <c r="AF198" s="28">
        <v>0</v>
      </c>
      <c r="AG198" s="9">
        <v>0</v>
      </c>
      <c r="AH198" s="9">
        <v>0</v>
      </c>
      <c r="AI198" s="9">
        <v>0</v>
      </c>
      <c r="AJ198" s="9">
        <v>0</v>
      </c>
      <c r="AK198" s="4">
        <f>AVERAGE(AF198:AJ198)</f>
        <v>0</v>
      </c>
      <c r="AL198" s="4">
        <f>STDEV(AF198:AJ198)</f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4">
        <f>AVERAGE(AM198:AQ198)</f>
        <v>0</v>
      </c>
      <c r="AS198" s="4">
        <f>STDEV(AM198:AQ198)</f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4">
        <f>AVERAGE(AT198:AX198)</f>
        <v>0</v>
      </c>
      <c r="AZ198" s="4">
        <f>STDEV(AT198:AX198)</f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4">
        <f>AVERAGE(BA198:BE198)</f>
        <v>0</v>
      </c>
      <c r="BG198" s="4">
        <f>STDEV(BA198:BE198)</f>
        <v>0</v>
      </c>
    </row>
    <row r="199" spans="1:59" x14ac:dyDescent="0.35">
      <c r="A199" s="5" t="s">
        <v>16</v>
      </c>
      <c r="B199" s="22"/>
      <c r="D199" s="9"/>
      <c r="E199" s="9"/>
      <c r="F199" s="9"/>
      <c r="G199" s="9"/>
      <c r="H199" s="9"/>
      <c r="I199" s="10">
        <f>AVERAGE(I196,I198)</f>
        <v>69.8</v>
      </c>
      <c r="J199" s="10"/>
      <c r="K199" s="9"/>
      <c r="L199" s="9"/>
      <c r="M199" s="9"/>
      <c r="N199" s="9"/>
      <c r="O199" s="9"/>
      <c r="P199" s="10">
        <f>AVERAGE(P196:P198)</f>
        <v>6.8</v>
      </c>
      <c r="Q199" s="10"/>
      <c r="R199" s="9"/>
      <c r="S199" s="9"/>
      <c r="T199" s="9"/>
      <c r="U199" s="9"/>
      <c r="V199" s="9"/>
      <c r="W199" s="10">
        <f>AVERAGE(W196:W198)</f>
        <v>0.73333333333333339</v>
      </c>
      <c r="X199" s="10"/>
      <c r="Y199" s="9"/>
      <c r="Z199" s="9"/>
      <c r="AA199" s="9"/>
      <c r="AB199" s="9"/>
      <c r="AC199" s="9"/>
      <c r="AD199" s="10">
        <f>AVERAGE(AD196:AD198)</f>
        <v>0</v>
      </c>
      <c r="AE199" s="10"/>
      <c r="AG199" s="9"/>
      <c r="AH199" s="9"/>
      <c r="AI199" s="9"/>
      <c r="AJ199" s="9"/>
      <c r="AK199" s="10">
        <f>AVERAGE(AK196:AK198)</f>
        <v>0</v>
      </c>
      <c r="AL199" s="10"/>
      <c r="AM199" s="9"/>
      <c r="AN199" s="9"/>
      <c r="AO199" s="9"/>
      <c r="AP199" s="9"/>
      <c r="AQ199" s="9"/>
      <c r="AR199" s="10">
        <f>AVERAGE(AR196:AR198)</f>
        <v>0</v>
      </c>
      <c r="AS199" s="10"/>
      <c r="AT199" s="9"/>
      <c r="AU199" s="9"/>
      <c r="AV199" s="9"/>
      <c r="AW199" s="9"/>
      <c r="AX199" s="9"/>
      <c r="AY199" s="10">
        <f>AVERAGE(AY196:AY198)</f>
        <v>0</v>
      </c>
      <c r="AZ199" s="10"/>
      <c r="BA199" s="9"/>
      <c r="BB199" s="9"/>
      <c r="BC199" s="9"/>
      <c r="BD199" s="9"/>
      <c r="BE199" s="9"/>
      <c r="BF199" s="10">
        <f>AVERAGE(BF196:BF198)</f>
        <v>0</v>
      </c>
      <c r="BG199" s="10"/>
    </row>
    <row r="200" spans="1:59" x14ac:dyDescent="0.35">
      <c r="A200" s="5" t="s">
        <v>17</v>
      </c>
      <c r="B200" s="22"/>
      <c r="D200" s="9"/>
      <c r="E200" s="9"/>
      <c r="F200" s="9"/>
      <c r="G200" s="9"/>
      <c r="H200" s="9"/>
      <c r="I200" s="10">
        <f>SUM(J196,J198)</f>
        <v>14.399609924823105</v>
      </c>
      <c r="J200" s="10"/>
      <c r="K200" s="9"/>
      <c r="L200" s="9"/>
      <c r="M200" s="9"/>
      <c r="N200" s="9"/>
      <c r="O200" s="9"/>
      <c r="P200" s="10">
        <f>SUM(Q196:Q198)</f>
        <v>5.9425042119150575</v>
      </c>
      <c r="Q200" s="10"/>
      <c r="R200" s="9"/>
      <c r="S200" s="9"/>
      <c r="T200" s="9"/>
      <c r="U200" s="9"/>
      <c r="V200" s="9"/>
      <c r="W200" s="10">
        <f>SUM(X196:X198)</f>
        <v>1.7310872175339913</v>
      </c>
      <c r="X200" s="10"/>
      <c r="Y200" s="9"/>
      <c r="Z200" s="9"/>
      <c r="AA200" s="9"/>
      <c r="AB200" s="9"/>
      <c r="AC200" s="9"/>
      <c r="AD200" s="10">
        <f>SUM(AE196:AE198)</f>
        <v>0</v>
      </c>
      <c r="AE200" s="10"/>
      <c r="AG200" s="9"/>
      <c r="AH200" s="9"/>
      <c r="AI200" s="9"/>
      <c r="AJ200" s="9"/>
      <c r="AK200" s="10">
        <f>SUM(AL196:AL198)</f>
        <v>0</v>
      </c>
      <c r="AL200" s="10"/>
      <c r="AM200" s="9"/>
      <c r="AN200" s="9"/>
      <c r="AO200" s="9"/>
      <c r="AP200" s="9"/>
      <c r="AQ200" s="9"/>
      <c r="AR200" s="10">
        <f>SUM(AS196:AS198)</f>
        <v>0</v>
      </c>
      <c r="AS200" s="10"/>
      <c r="AT200" s="9"/>
      <c r="AU200" s="9"/>
      <c r="AV200" s="9"/>
      <c r="AW200" s="9"/>
      <c r="AX200" s="9"/>
      <c r="AY200" s="10">
        <f>SUM(AZ196:AZ198)</f>
        <v>0</v>
      </c>
      <c r="AZ200" s="10"/>
      <c r="BA200" s="9"/>
      <c r="BB200" s="9"/>
      <c r="BC200" s="9"/>
      <c r="BD200" s="9"/>
      <c r="BE200" s="9"/>
      <c r="BF200" s="10">
        <f>SUM(BG196:BG198)</f>
        <v>0</v>
      </c>
      <c r="BG200" s="10"/>
    </row>
    <row r="202" spans="1:59" x14ac:dyDescent="0.35">
      <c r="A202" s="8" t="s">
        <v>44</v>
      </c>
    </row>
    <row r="203" spans="1:59" x14ac:dyDescent="0.35">
      <c r="A203" s="8" t="s">
        <v>12</v>
      </c>
      <c r="B203" s="8" t="s">
        <v>11</v>
      </c>
      <c r="D203" s="8" t="s">
        <v>39</v>
      </c>
      <c r="I203" s="2" t="s">
        <v>15</v>
      </c>
      <c r="J203" s="2" t="s">
        <v>26</v>
      </c>
      <c r="K203" s="8" t="s">
        <v>30</v>
      </c>
      <c r="P203" s="2" t="s">
        <v>15</v>
      </c>
      <c r="Q203" s="2" t="s">
        <v>26</v>
      </c>
      <c r="R203" s="8" t="s">
        <v>29</v>
      </c>
      <c r="W203" s="2" t="s">
        <v>15</v>
      </c>
      <c r="X203" s="2" t="s">
        <v>26</v>
      </c>
      <c r="Y203" s="8" t="s">
        <v>31</v>
      </c>
      <c r="AD203" s="2" t="s">
        <v>15</v>
      </c>
      <c r="AE203" s="2" t="s">
        <v>26</v>
      </c>
      <c r="AF203" s="28" t="s">
        <v>32</v>
      </c>
      <c r="AK203" s="2" t="s">
        <v>15</v>
      </c>
      <c r="AL203" s="2" t="s">
        <v>26</v>
      </c>
      <c r="AM203" s="20" t="s">
        <v>33</v>
      </c>
      <c r="AR203" s="2" t="s">
        <v>15</v>
      </c>
      <c r="AS203" s="2" t="s">
        <v>26</v>
      </c>
      <c r="AT203" s="20" t="s">
        <v>34</v>
      </c>
      <c r="AY203" s="2" t="s">
        <v>15</v>
      </c>
      <c r="AZ203" s="2" t="s">
        <v>26</v>
      </c>
      <c r="BA203" s="20" t="s">
        <v>35</v>
      </c>
      <c r="BF203" s="2" t="s">
        <v>15</v>
      </c>
      <c r="BG203" s="2" t="s">
        <v>26</v>
      </c>
    </row>
    <row r="204" spans="1:59" x14ac:dyDescent="0.35">
      <c r="A204" s="8" t="s">
        <v>13</v>
      </c>
      <c r="B204" s="8">
        <v>1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2">
        <f>AVERAGE(D204:H204)</f>
        <v>0</v>
      </c>
      <c r="J204" s="2">
        <f>STDEV(D204:H204)</f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2">
        <f>AVERAGE(K204:O204)</f>
        <v>0</v>
      </c>
      <c r="Q204" s="2">
        <f>STDEV(K204:O204)</f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2">
        <f>AVERAGE(R204:V204)</f>
        <v>0</v>
      </c>
      <c r="X204" s="2">
        <f>STDEV(R204:V204)</f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2">
        <f>AVERAGE(Y204:AC204)</f>
        <v>0</v>
      </c>
      <c r="AE204" s="2">
        <f>STDEV(Y204:AC204)</f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2">
        <f>AVERAGE(AF204:AJ204)</f>
        <v>0</v>
      </c>
      <c r="AL204" s="2">
        <f>STDEV(AF204:AJ204)</f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2">
        <f>AVERAGE(AM204:AQ204)</f>
        <v>0</v>
      </c>
      <c r="AS204" s="2">
        <f>STDEV(AM204:AQ204)</f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0</v>
      </c>
      <c r="AY204" s="2">
        <f>AVERAGE(AT204:AX204)</f>
        <v>0</v>
      </c>
      <c r="AZ204" s="2">
        <f>STDEV(AT204:AX204)</f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2">
        <f>AVERAGE(BA204:BE204)</f>
        <v>0</v>
      </c>
      <c r="BG204" s="2">
        <f>STDEV(BA204:BE204)</f>
        <v>0</v>
      </c>
    </row>
    <row r="205" spans="1:59" x14ac:dyDescent="0.35">
      <c r="B205" s="8">
        <v>2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2">
        <f t="shared" ref="I205" si="279">AVERAGE(D205:H205)</f>
        <v>0</v>
      </c>
      <c r="J205" s="2">
        <f>STDEV(D205:H205)</f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2">
        <f t="shared" ref="P205" si="280">AVERAGE(K205:O205)</f>
        <v>0</v>
      </c>
      <c r="Q205" s="2">
        <f>STDEV(K205:O205)</f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2">
        <f t="shared" ref="W205" si="281">AVERAGE(R205:V205)</f>
        <v>0</v>
      </c>
      <c r="X205" s="2">
        <f>STDEV(R205:V205)</f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2">
        <f t="shared" ref="AD205" si="282">AVERAGE(Y205:AC205)</f>
        <v>0</v>
      </c>
      <c r="AE205" s="2">
        <f>STDEV(Y205:AC205)</f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2">
        <f t="shared" ref="AK205" si="283">AVERAGE(AF205:AJ205)</f>
        <v>0</v>
      </c>
      <c r="AL205" s="2">
        <f>STDEV(AF205:AJ205)</f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2">
        <f t="shared" ref="AR205" si="284">AVERAGE(AM205:AQ205)</f>
        <v>0</v>
      </c>
      <c r="AS205" s="2">
        <f>STDEV(AM205:AQ205)</f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2">
        <f t="shared" ref="AY205" si="285">AVERAGE(AT205:AX205)</f>
        <v>0</v>
      </c>
      <c r="AZ205" s="2">
        <f>STDEV(AT205:AX205)</f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2">
        <f t="shared" ref="BF205" si="286">AVERAGE(BA205:BE205)</f>
        <v>0</v>
      </c>
      <c r="BG205" s="2">
        <f>STDEV(BA205:BE205)</f>
        <v>0</v>
      </c>
    </row>
    <row r="206" spans="1:59" x14ac:dyDescent="0.35">
      <c r="B206" s="8">
        <v>3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4">
        <f>AVERAGE(D206:H206)</f>
        <v>0</v>
      </c>
      <c r="J206" s="4">
        <f>STDEV(D206:H206)</f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4">
        <f>AVERAGE(K206:O206)</f>
        <v>0</v>
      </c>
      <c r="Q206" s="4">
        <f>STDEV(K206:O206)</f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4">
        <f>AVERAGE(R206:V206)</f>
        <v>0</v>
      </c>
      <c r="X206" s="4">
        <f>STDEV(R206:V206)</f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4">
        <f>AVERAGE(Y206:AC206)</f>
        <v>0</v>
      </c>
      <c r="AE206" s="4">
        <f>STDEV(Y206:AC206)</f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4">
        <f>AVERAGE(AF206:AJ206)</f>
        <v>0</v>
      </c>
      <c r="AL206" s="4">
        <f>STDEV(AF206:AJ206)</f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4">
        <f>AVERAGE(AM206:AQ206)</f>
        <v>0</v>
      </c>
      <c r="AS206" s="4">
        <f>STDEV(AM206:AQ206)</f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4">
        <f>AVERAGE(AT206:AX206)</f>
        <v>0</v>
      </c>
      <c r="AZ206" s="4">
        <f>STDEV(AT206:AX206)</f>
        <v>0</v>
      </c>
      <c r="BA206" s="9">
        <v>0</v>
      </c>
      <c r="BB206" s="9">
        <v>0</v>
      </c>
      <c r="BC206" s="9">
        <v>0</v>
      </c>
      <c r="BD206" s="9">
        <v>0</v>
      </c>
      <c r="BE206" s="9">
        <v>0</v>
      </c>
      <c r="BF206" s="4">
        <f>AVERAGE(BA206:BE206)</f>
        <v>0</v>
      </c>
      <c r="BG206" s="4">
        <f>STDEV(BA206:BE206)</f>
        <v>0</v>
      </c>
    </row>
    <row r="207" spans="1:59" x14ac:dyDescent="0.35">
      <c r="D207" s="9"/>
      <c r="E207" s="9"/>
      <c r="F207" s="9"/>
      <c r="G207" s="9"/>
      <c r="H207" s="9"/>
      <c r="I207" s="10">
        <f>AVERAGE(I204:I206)</f>
        <v>0</v>
      </c>
      <c r="J207" s="10"/>
      <c r="K207" s="9"/>
      <c r="L207" s="9"/>
      <c r="M207" s="9"/>
      <c r="N207" s="9"/>
      <c r="O207" s="9"/>
      <c r="P207" s="10">
        <f>AVERAGE(P204:P206)</f>
        <v>0</v>
      </c>
      <c r="Q207" s="10"/>
      <c r="R207" s="9"/>
      <c r="S207" s="9"/>
      <c r="T207" s="9"/>
      <c r="U207" s="9"/>
      <c r="V207" s="9"/>
      <c r="W207" s="10">
        <f>AVERAGE(W204:W206)</f>
        <v>0</v>
      </c>
      <c r="X207" s="10"/>
      <c r="Y207" s="9"/>
      <c r="Z207" s="9"/>
      <c r="AA207" s="9"/>
      <c r="AB207" s="9"/>
      <c r="AC207" s="9"/>
      <c r="AD207" s="10">
        <f>AVERAGE(AD204:AD206)</f>
        <v>0</v>
      </c>
      <c r="AE207" s="10"/>
      <c r="AG207" s="9"/>
      <c r="AH207" s="9"/>
      <c r="AI207" s="9"/>
      <c r="AJ207" s="9"/>
      <c r="AK207" s="10">
        <f>AVERAGE(AK204:AK206)</f>
        <v>0</v>
      </c>
      <c r="AL207" s="10"/>
      <c r="AM207" s="9"/>
      <c r="AN207" s="9"/>
      <c r="AO207" s="9"/>
      <c r="AP207" s="9"/>
      <c r="AQ207" s="9"/>
      <c r="AR207" s="10">
        <f>AVERAGE(AR204:AR206)</f>
        <v>0</v>
      </c>
      <c r="AS207" s="10"/>
      <c r="AT207" s="9"/>
      <c r="AU207" s="9"/>
      <c r="AV207" s="9"/>
      <c r="AW207" s="9"/>
      <c r="AX207" s="9"/>
      <c r="AY207" s="10">
        <f>AVERAGE(AY204:AY206)</f>
        <v>0</v>
      </c>
      <c r="AZ207" s="10"/>
      <c r="BA207" s="9"/>
      <c r="BB207" s="9"/>
      <c r="BC207" s="9"/>
      <c r="BD207" s="9"/>
      <c r="BE207" s="9"/>
      <c r="BF207" s="10">
        <f>AVERAGE(BF204:BF206)</f>
        <v>0</v>
      </c>
      <c r="BG207" s="10"/>
    </row>
    <row r="208" spans="1:59" x14ac:dyDescent="0.35">
      <c r="D208" s="9"/>
      <c r="E208" s="9"/>
      <c r="F208" s="9"/>
      <c r="G208" s="9"/>
      <c r="H208" s="9"/>
      <c r="I208" s="10">
        <f>SUM(J204:J206)</f>
        <v>0</v>
      </c>
      <c r="J208" s="10"/>
      <c r="K208" s="9"/>
      <c r="L208" s="9"/>
      <c r="M208" s="9"/>
      <c r="N208" s="9"/>
      <c r="O208" s="9"/>
      <c r="P208" s="10">
        <f>SUM(Q204:Q206)</f>
        <v>0</v>
      </c>
      <c r="Q208" s="10"/>
      <c r="R208" s="9"/>
      <c r="S208" s="9"/>
      <c r="T208" s="9"/>
      <c r="U208" s="9"/>
      <c r="V208" s="9"/>
      <c r="W208" s="10">
        <f>SUM(X204:X206)</f>
        <v>0</v>
      </c>
      <c r="X208" s="10"/>
      <c r="Y208" s="9"/>
      <c r="Z208" s="9"/>
      <c r="AA208" s="9"/>
      <c r="AB208" s="9"/>
      <c r="AC208" s="9"/>
      <c r="AD208" s="10">
        <f>SUM(AE204:AE206)</f>
        <v>0</v>
      </c>
      <c r="AE208" s="10"/>
      <c r="AG208" s="9"/>
      <c r="AH208" s="9"/>
      <c r="AI208" s="9"/>
      <c r="AJ208" s="9"/>
      <c r="AK208" s="10">
        <f>SUM(AL204:AL206)</f>
        <v>0</v>
      </c>
      <c r="AL208" s="10"/>
      <c r="AM208" s="9"/>
      <c r="AN208" s="9"/>
      <c r="AO208" s="9"/>
      <c r="AP208" s="9"/>
      <c r="AQ208" s="9"/>
      <c r="AR208" s="10">
        <f>SUM(AS204:AS206)</f>
        <v>0</v>
      </c>
      <c r="AS208" s="10"/>
      <c r="AT208" s="9"/>
      <c r="AU208" s="9"/>
      <c r="AV208" s="9"/>
      <c r="AW208" s="9"/>
      <c r="AX208" s="9"/>
      <c r="AY208" s="10">
        <f>SUM(AZ204:AZ206)</f>
        <v>0</v>
      </c>
      <c r="AZ208" s="10"/>
      <c r="BA208" s="9"/>
      <c r="BB208" s="9"/>
      <c r="BC208" s="9"/>
      <c r="BD208" s="9"/>
      <c r="BE208" s="9"/>
      <c r="BF208" s="10">
        <f>SUM(BG204:BG206)</f>
        <v>0</v>
      </c>
      <c r="BG208" s="10"/>
    </row>
    <row r="209" spans="1:59" x14ac:dyDescent="0.35">
      <c r="A209" s="8" t="s">
        <v>41</v>
      </c>
      <c r="B209" s="8">
        <v>1</v>
      </c>
      <c r="D209" s="9" t="s">
        <v>27</v>
      </c>
      <c r="E209" s="9" t="s">
        <v>27</v>
      </c>
      <c r="F209" s="9" t="s">
        <v>27</v>
      </c>
      <c r="G209" s="9" t="s">
        <v>27</v>
      </c>
      <c r="H209" s="9" t="s">
        <v>27</v>
      </c>
      <c r="I209" s="4" t="e">
        <f>AVERAGE(D209:H209)</f>
        <v>#DIV/0!</v>
      </c>
      <c r="J209" s="4" t="e">
        <f>STDEV(D209:H209)</f>
        <v>#DIV/0!</v>
      </c>
      <c r="K209" s="9" t="s">
        <v>27</v>
      </c>
      <c r="L209" s="9" t="s">
        <v>27</v>
      </c>
      <c r="M209" s="9" t="s">
        <v>27</v>
      </c>
      <c r="N209" s="9" t="s">
        <v>27</v>
      </c>
      <c r="O209" s="9" t="s">
        <v>27</v>
      </c>
      <c r="P209" s="4" t="e">
        <f>AVERAGE(K209:O209)</f>
        <v>#DIV/0!</v>
      </c>
      <c r="Q209" s="4" t="e">
        <f>STDEV(K209:O209)</f>
        <v>#DIV/0!</v>
      </c>
      <c r="R209" s="9" t="s">
        <v>27</v>
      </c>
      <c r="S209" s="9" t="s">
        <v>27</v>
      </c>
      <c r="T209" s="9" t="s">
        <v>27</v>
      </c>
      <c r="U209" s="9" t="s">
        <v>27</v>
      </c>
      <c r="V209" s="9" t="s">
        <v>27</v>
      </c>
      <c r="W209" s="4" t="e">
        <f>AVERAGE(R209:V209)</f>
        <v>#DIV/0!</v>
      </c>
      <c r="X209" s="4" t="e">
        <f>STDEV(R209:V209)</f>
        <v>#DIV/0!</v>
      </c>
      <c r="Y209" s="9" t="s">
        <v>27</v>
      </c>
      <c r="Z209" s="9" t="s">
        <v>27</v>
      </c>
      <c r="AA209" s="9" t="s">
        <v>27</v>
      </c>
      <c r="AB209" s="9" t="s">
        <v>27</v>
      </c>
      <c r="AC209" s="9" t="s">
        <v>27</v>
      </c>
      <c r="AD209" s="4" t="e">
        <f>AVERAGE(Y209:AC209)</f>
        <v>#DIV/0!</v>
      </c>
      <c r="AE209" s="4" t="e">
        <f>STDEV(Y209:AC209)</f>
        <v>#DIV/0!</v>
      </c>
      <c r="AF209" s="28">
        <v>0</v>
      </c>
      <c r="AG209" s="9">
        <v>0</v>
      </c>
      <c r="AH209" s="9">
        <v>0</v>
      </c>
      <c r="AI209" s="9">
        <v>0</v>
      </c>
      <c r="AJ209" s="9">
        <v>0</v>
      </c>
      <c r="AK209" s="4">
        <f>AVERAGE(AF209:AJ209)</f>
        <v>0</v>
      </c>
      <c r="AL209" s="4">
        <f>STDEV(AF209:AJ209)</f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4">
        <f>AVERAGE(AM209:AQ209)</f>
        <v>0</v>
      </c>
      <c r="AS209" s="4">
        <f>STDEV(AM209:AQ209)</f>
        <v>0</v>
      </c>
      <c r="AT209" s="8">
        <v>0</v>
      </c>
      <c r="AU209" s="8">
        <v>0</v>
      </c>
      <c r="AV209" s="8">
        <v>0</v>
      </c>
      <c r="AW209" s="8">
        <v>0</v>
      </c>
      <c r="AX209" s="8">
        <v>0</v>
      </c>
      <c r="AY209" s="4">
        <f>AVERAGE(AT209:AX209)</f>
        <v>0</v>
      </c>
      <c r="AZ209" s="4">
        <f>STDEV(AT209:AX209)</f>
        <v>0</v>
      </c>
      <c r="BA209" s="8">
        <v>0</v>
      </c>
      <c r="BB209" s="8">
        <v>0</v>
      </c>
      <c r="BC209" s="8">
        <v>0</v>
      </c>
      <c r="BD209" s="8">
        <v>0</v>
      </c>
      <c r="BE209" s="8">
        <v>0</v>
      </c>
      <c r="BF209" s="4">
        <f>AVERAGE(BA209:BE209)</f>
        <v>0</v>
      </c>
      <c r="BG209" s="4">
        <f>STDEV(BA209:BE209)</f>
        <v>0</v>
      </c>
    </row>
    <row r="210" spans="1:59" x14ac:dyDescent="0.35">
      <c r="A210" s="8" t="s">
        <v>48</v>
      </c>
      <c r="B210" s="8">
        <v>2</v>
      </c>
      <c r="D210" s="9" t="s">
        <v>27</v>
      </c>
      <c r="E210" s="9" t="s">
        <v>27</v>
      </c>
      <c r="F210" s="9" t="s">
        <v>27</v>
      </c>
      <c r="G210" s="9" t="s">
        <v>27</v>
      </c>
      <c r="H210" s="9" t="s">
        <v>27</v>
      </c>
      <c r="I210" s="4" t="e">
        <f t="shared" ref="I210" si="287">AVERAGE(D210:H210)</f>
        <v>#DIV/0!</v>
      </c>
      <c r="J210" s="4" t="e">
        <f>STDEV(D210:H210)</f>
        <v>#DIV/0!</v>
      </c>
      <c r="K210" s="9" t="s">
        <v>27</v>
      </c>
      <c r="L210" s="9" t="s">
        <v>27</v>
      </c>
      <c r="M210" s="9" t="s">
        <v>27</v>
      </c>
      <c r="N210" s="9" t="s">
        <v>27</v>
      </c>
      <c r="O210" s="9" t="s">
        <v>27</v>
      </c>
      <c r="P210" s="4" t="e">
        <f t="shared" ref="P210" si="288">AVERAGE(K210:O210)</f>
        <v>#DIV/0!</v>
      </c>
      <c r="Q210" s="4" t="e">
        <f>STDEV(K210:O210)</f>
        <v>#DIV/0!</v>
      </c>
      <c r="R210" s="9" t="s">
        <v>27</v>
      </c>
      <c r="S210" s="9" t="s">
        <v>27</v>
      </c>
      <c r="T210" s="9" t="s">
        <v>27</v>
      </c>
      <c r="U210" s="9" t="s">
        <v>27</v>
      </c>
      <c r="V210" s="9" t="s">
        <v>27</v>
      </c>
      <c r="W210" s="4" t="e">
        <f t="shared" ref="W210" si="289">AVERAGE(R210:V210)</f>
        <v>#DIV/0!</v>
      </c>
      <c r="X210" s="4" t="e">
        <f>STDEV(R210:V210)</f>
        <v>#DIV/0!</v>
      </c>
      <c r="Y210" s="9" t="s">
        <v>27</v>
      </c>
      <c r="Z210" s="9" t="s">
        <v>27</v>
      </c>
      <c r="AA210" s="9" t="s">
        <v>27</v>
      </c>
      <c r="AB210" s="9" t="s">
        <v>27</v>
      </c>
      <c r="AC210" s="9" t="s">
        <v>27</v>
      </c>
      <c r="AD210" s="4" t="e">
        <f t="shared" ref="AD210" si="290">AVERAGE(Y210:AC210)</f>
        <v>#DIV/0!</v>
      </c>
      <c r="AE210" s="4" t="e">
        <f>STDEV(Y210:AC210)</f>
        <v>#DIV/0!</v>
      </c>
      <c r="AF210" s="28">
        <v>0</v>
      </c>
      <c r="AG210" s="9">
        <v>0</v>
      </c>
      <c r="AH210" s="9">
        <v>0</v>
      </c>
      <c r="AI210" s="9">
        <v>0</v>
      </c>
      <c r="AJ210" s="9">
        <v>0</v>
      </c>
      <c r="AK210" s="4">
        <f t="shared" ref="AK210" si="291">AVERAGE(AF210:AJ210)</f>
        <v>0</v>
      </c>
      <c r="AL210" s="4">
        <f>STDEV(AF210:AJ210)</f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4">
        <f t="shared" ref="AR210" si="292">AVERAGE(AM210:AQ210)</f>
        <v>0</v>
      </c>
      <c r="AS210" s="4">
        <f>STDEV(AM210:AQ210)</f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0</v>
      </c>
      <c r="AY210" s="4">
        <f t="shared" ref="AY210" si="293">AVERAGE(AT210:AX210)</f>
        <v>0</v>
      </c>
      <c r="AZ210" s="4">
        <f>STDEV(AT210:AX210)</f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4">
        <f t="shared" ref="BF210" si="294">AVERAGE(BA210:BE210)</f>
        <v>0</v>
      </c>
      <c r="BG210" s="4">
        <f>STDEV(BA210:BE210)</f>
        <v>0</v>
      </c>
    </row>
    <row r="211" spans="1:59" x14ac:dyDescent="0.35">
      <c r="B211" s="8">
        <v>3</v>
      </c>
      <c r="D211" s="9" t="s">
        <v>27</v>
      </c>
      <c r="E211" s="9" t="s">
        <v>27</v>
      </c>
      <c r="F211" s="9" t="s">
        <v>27</v>
      </c>
      <c r="G211" s="9" t="s">
        <v>27</v>
      </c>
      <c r="H211" s="9" t="s">
        <v>27</v>
      </c>
      <c r="I211" s="4" t="e">
        <f>AVERAGE(D211:H211)</f>
        <v>#DIV/0!</v>
      </c>
      <c r="J211" s="4" t="e">
        <f>STDEV(D211:H211)</f>
        <v>#DIV/0!</v>
      </c>
      <c r="K211" s="9" t="s">
        <v>27</v>
      </c>
      <c r="L211" s="9" t="s">
        <v>27</v>
      </c>
      <c r="M211" s="9" t="s">
        <v>27</v>
      </c>
      <c r="N211" s="9" t="s">
        <v>27</v>
      </c>
      <c r="O211" s="9" t="s">
        <v>27</v>
      </c>
      <c r="P211" s="4" t="e">
        <f>AVERAGE(K211:O211)</f>
        <v>#DIV/0!</v>
      </c>
      <c r="Q211" s="4" t="e">
        <f>STDEV(K211:O211)</f>
        <v>#DIV/0!</v>
      </c>
      <c r="R211" s="9" t="s">
        <v>27</v>
      </c>
      <c r="S211" s="9" t="s">
        <v>27</v>
      </c>
      <c r="T211" s="9" t="s">
        <v>27</v>
      </c>
      <c r="U211" s="9" t="s">
        <v>27</v>
      </c>
      <c r="V211" s="9" t="s">
        <v>27</v>
      </c>
      <c r="W211" s="4" t="e">
        <f>AVERAGE(R211:V211)</f>
        <v>#DIV/0!</v>
      </c>
      <c r="X211" s="4" t="e">
        <f>STDEV(R211:V211)</f>
        <v>#DIV/0!</v>
      </c>
      <c r="Y211" s="9" t="s">
        <v>27</v>
      </c>
      <c r="Z211" s="9" t="s">
        <v>27</v>
      </c>
      <c r="AA211" s="9" t="s">
        <v>27</v>
      </c>
      <c r="AB211" s="9" t="s">
        <v>27</v>
      </c>
      <c r="AC211" s="9" t="s">
        <v>27</v>
      </c>
      <c r="AD211" s="4" t="e">
        <f>AVERAGE(Y211:AC211)</f>
        <v>#DIV/0!</v>
      </c>
      <c r="AE211" s="4" t="e">
        <f>STDEV(Y211:AC211)</f>
        <v>#DIV/0!</v>
      </c>
      <c r="AF211" s="28">
        <v>0</v>
      </c>
      <c r="AG211" s="9">
        <v>0</v>
      </c>
      <c r="AH211" s="9">
        <v>0</v>
      </c>
      <c r="AI211" s="9">
        <v>0</v>
      </c>
      <c r="AJ211" s="9">
        <v>0</v>
      </c>
      <c r="AK211" s="4">
        <f>AVERAGE(AF211:AJ211)</f>
        <v>0</v>
      </c>
      <c r="AL211" s="4">
        <f>STDEV(AF211:AJ211)</f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4">
        <f>AVERAGE(AM211:AQ211)</f>
        <v>0</v>
      </c>
      <c r="AS211" s="4">
        <f>STDEV(AM211:AQ211)</f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4">
        <f>AVERAGE(AT211:AX211)</f>
        <v>0</v>
      </c>
      <c r="AZ211" s="4">
        <f>STDEV(AT211:AX211)</f>
        <v>0</v>
      </c>
      <c r="BA211" s="9">
        <v>0</v>
      </c>
      <c r="BB211" s="9">
        <v>0</v>
      </c>
      <c r="BC211" s="9">
        <v>0</v>
      </c>
      <c r="BD211" s="9">
        <v>0</v>
      </c>
      <c r="BE211" s="9">
        <v>0</v>
      </c>
      <c r="BF211" s="4">
        <f>AVERAGE(BA211:BE211)</f>
        <v>0</v>
      </c>
      <c r="BG211" s="4">
        <f>STDEV(BA211:BE211)</f>
        <v>0</v>
      </c>
    </row>
    <row r="212" spans="1:59" x14ac:dyDescent="0.35">
      <c r="A212" s="5" t="s">
        <v>16</v>
      </c>
      <c r="B212" s="22"/>
      <c r="D212" s="9"/>
      <c r="E212" s="9"/>
      <c r="F212" s="9"/>
      <c r="G212" s="9"/>
      <c r="H212" s="9"/>
      <c r="I212" s="10" t="e">
        <f>AVERAGE(I209:I211)</f>
        <v>#DIV/0!</v>
      </c>
      <c r="J212" s="10"/>
      <c r="K212" s="9"/>
      <c r="L212" s="9"/>
      <c r="M212" s="9"/>
      <c r="N212" s="9"/>
      <c r="O212" s="9"/>
      <c r="P212" s="10" t="e">
        <f>AVERAGE(P209:P211)</f>
        <v>#DIV/0!</v>
      </c>
      <c r="Q212" s="10"/>
      <c r="R212" s="9"/>
      <c r="S212" s="9"/>
      <c r="T212" s="9"/>
      <c r="U212" s="9"/>
      <c r="V212" s="9"/>
      <c r="W212" s="10" t="e">
        <f>AVERAGE(W209:W211)</f>
        <v>#DIV/0!</v>
      </c>
      <c r="X212" s="10"/>
      <c r="Y212" s="9"/>
      <c r="Z212" s="9"/>
      <c r="AA212" s="9"/>
      <c r="AB212" s="9"/>
      <c r="AC212" s="9"/>
      <c r="AD212" s="10" t="e">
        <f>AVERAGE(AD209:AD211)</f>
        <v>#DIV/0!</v>
      </c>
      <c r="AE212" s="10"/>
      <c r="AG212" s="9"/>
      <c r="AH212" s="9"/>
      <c r="AI212" s="9"/>
      <c r="AJ212" s="9"/>
      <c r="AK212" s="10">
        <f>AVERAGE(AK209:AK211)</f>
        <v>0</v>
      </c>
      <c r="AL212" s="10"/>
      <c r="AM212" s="9"/>
      <c r="AN212" s="9"/>
      <c r="AO212" s="9"/>
      <c r="AP212" s="9"/>
      <c r="AQ212" s="9"/>
      <c r="AR212" s="10">
        <f>AVERAGE(AR209:AR211)</f>
        <v>0</v>
      </c>
      <c r="AS212" s="10"/>
      <c r="AT212" s="9"/>
      <c r="AU212" s="9"/>
      <c r="AV212" s="9"/>
      <c r="AW212" s="9"/>
      <c r="AX212" s="9"/>
      <c r="AY212" s="10">
        <f>AVERAGE(AY209:AY211)</f>
        <v>0</v>
      </c>
      <c r="AZ212" s="10"/>
      <c r="BA212" s="9"/>
      <c r="BB212" s="9"/>
      <c r="BC212" s="9"/>
      <c r="BD212" s="9"/>
      <c r="BE212" s="9"/>
      <c r="BF212" s="10">
        <f>AVERAGE(BF209:BF211)</f>
        <v>0</v>
      </c>
      <c r="BG212" s="10"/>
    </row>
    <row r="213" spans="1:59" x14ac:dyDescent="0.35">
      <c r="A213" s="5" t="s">
        <v>17</v>
      </c>
      <c r="B213" s="22"/>
      <c r="D213" s="9"/>
      <c r="E213" s="9"/>
      <c r="F213" s="9"/>
      <c r="G213" s="9"/>
      <c r="H213" s="9"/>
      <c r="I213" s="10" t="e">
        <f>SUM(J209:J211)</f>
        <v>#DIV/0!</v>
      </c>
      <c r="J213" s="10"/>
      <c r="K213" s="9"/>
      <c r="L213" s="9"/>
      <c r="M213" s="9"/>
      <c r="N213" s="9"/>
      <c r="O213" s="9"/>
      <c r="P213" s="10" t="e">
        <f>SUM(Q209:Q211)</f>
        <v>#DIV/0!</v>
      </c>
      <c r="Q213" s="10"/>
      <c r="R213" s="9"/>
      <c r="S213" s="9"/>
      <c r="T213" s="9"/>
      <c r="U213" s="9"/>
      <c r="V213" s="9"/>
      <c r="W213" s="10" t="e">
        <f>SUM(X209:X211)</f>
        <v>#DIV/0!</v>
      </c>
      <c r="X213" s="10"/>
      <c r="Y213" s="9"/>
      <c r="Z213" s="9"/>
      <c r="AA213" s="9"/>
      <c r="AB213" s="9"/>
      <c r="AC213" s="9"/>
      <c r="AD213" s="10" t="e">
        <f>SUM(AE209:AE211)</f>
        <v>#DIV/0!</v>
      </c>
      <c r="AE213" s="10"/>
      <c r="AG213" s="9"/>
      <c r="AH213" s="9"/>
      <c r="AI213" s="9"/>
      <c r="AJ213" s="9"/>
      <c r="AK213" s="10">
        <f>SUM(AL209:AL211)</f>
        <v>0</v>
      </c>
      <c r="AL213" s="10"/>
      <c r="AM213" s="9"/>
      <c r="AN213" s="9"/>
      <c r="AO213" s="9"/>
      <c r="AP213" s="9"/>
      <c r="AQ213" s="9"/>
      <c r="AR213" s="10">
        <f>SUM(AS209:AS211)</f>
        <v>0</v>
      </c>
      <c r="AS213" s="10"/>
      <c r="AT213" s="9"/>
      <c r="AU213" s="9"/>
      <c r="AV213" s="9"/>
      <c r="AW213" s="9"/>
      <c r="AX213" s="9"/>
      <c r="AY213" s="10">
        <f>SUM(AZ209:AZ211)</f>
        <v>0</v>
      </c>
      <c r="AZ213" s="10"/>
      <c r="BA213" s="9"/>
      <c r="BB213" s="9"/>
      <c r="BC213" s="9"/>
      <c r="BD213" s="9"/>
      <c r="BE213" s="9"/>
      <c r="BF213" s="10">
        <f>SUM(BG209:BG211)</f>
        <v>0</v>
      </c>
      <c r="BG213" s="10"/>
    </row>
    <row r="214" spans="1:59" x14ac:dyDescent="0.35">
      <c r="A214" s="8" t="s">
        <v>48</v>
      </c>
      <c r="B214" s="22">
        <v>1</v>
      </c>
      <c r="D214" s="8" t="s">
        <v>27</v>
      </c>
      <c r="E214" s="8" t="s">
        <v>27</v>
      </c>
      <c r="F214" s="8" t="s">
        <v>27</v>
      </c>
      <c r="G214" s="8" t="s">
        <v>27</v>
      </c>
      <c r="H214" s="8" t="s">
        <v>27</v>
      </c>
      <c r="I214" s="2" t="e">
        <f>AVERAGE(D214:H214)</f>
        <v>#DIV/0!</v>
      </c>
      <c r="J214" s="2" t="e">
        <f>STDEV(D214:H214)</f>
        <v>#DIV/0!</v>
      </c>
      <c r="K214" s="8" t="s">
        <v>27</v>
      </c>
      <c r="L214" s="8" t="s">
        <v>27</v>
      </c>
      <c r="M214" s="8" t="s">
        <v>27</v>
      </c>
      <c r="N214" s="8" t="s">
        <v>27</v>
      </c>
      <c r="O214" s="8" t="s">
        <v>27</v>
      </c>
      <c r="P214" s="2" t="e">
        <f>AVERAGE(K214:O214)</f>
        <v>#DIV/0!</v>
      </c>
      <c r="Q214" s="2" t="e">
        <f>STDEV(K214:O214)</f>
        <v>#DIV/0!</v>
      </c>
      <c r="R214" s="28">
        <v>0</v>
      </c>
      <c r="S214" s="8">
        <v>0</v>
      </c>
      <c r="T214" s="8">
        <v>0</v>
      </c>
      <c r="U214" s="8">
        <v>0</v>
      </c>
      <c r="V214" s="8">
        <v>0</v>
      </c>
      <c r="W214" s="2">
        <f>AVERAGE(R214:V214)</f>
        <v>0</v>
      </c>
      <c r="X214" s="2">
        <f>STDEV(R214:V214)</f>
        <v>0</v>
      </c>
      <c r="Y214" s="28">
        <v>0</v>
      </c>
      <c r="Z214" s="8">
        <v>0</v>
      </c>
      <c r="AA214" s="8">
        <v>0</v>
      </c>
      <c r="AB214" s="8">
        <v>0</v>
      </c>
      <c r="AC214" s="8">
        <v>0</v>
      </c>
      <c r="AD214" s="2">
        <f>AVERAGE(Y214:AC214)</f>
        <v>0</v>
      </c>
      <c r="AE214" s="2">
        <f>STDEV(Y214:AC214)</f>
        <v>0</v>
      </c>
      <c r="AF214" s="28">
        <v>0</v>
      </c>
      <c r="AG214" s="8">
        <v>0</v>
      </c>
      <c r="AH214" s="8">
        <v>0</v>
      </c>
      <c r="AI214" s="8">
        <v>0</v>
      </c>
      <c r="AJ214" s="8">
        <v>0</v>
      </c>
      <c r="AK214" s="2">
        <f>AVERAGE(AF214:AJ214)</f>
        <v>0</v>
      </c>
      <c r="AL214" s="2">
        <f>STDEV(AF214:AJ214)</f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2">
        <f>AVERAGE(AM214:AQ214)</f>
        <v>0</v>
      </c>
      <c r="AS214" s="2">
        <f>STDEV(AM214:AQ214)</f>
        <v>0</v>
      </c>
      <c r="AT214" s="8">
        <v>0</v>
      </c>
      <c r="AU214" s="8">
        <v>0</v>
      </c>
      <c r="AV214" s="8">
        <v>0</v>
      </c>
      <c r="AW214" s="8">
        <v>0</v>
      </c>
      <c r="AX214" s="8">
        <v>0</v>
      </c>
      <c r="AY214" s="2">
        <f>AVERAGE(AT214:AX214)</f>
        <v>0</v>
      </c>
      <c r="AZ214" s="2">
        <f>STDEV(AT214:AX214)</f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2">
        <f>AVERAGE(BA214:BE214)</f>
        <v>0</v>
      </c>
      <c r="BG214" s="2">
        <f>STDEV(BA214:BE214)</f>
        <v>0</v>
      </c>
    </row>
    <row r="215" spans="1:59" x14ac:dyDescent="0.35">
      <c r="A215" s="8" t="s">
        <v>8</v>
      </c>
      <c r="B215" s="22">
        <v>2</v>
      </c>
      <c r="D215" s="8" t="s">
        <v>27</v>
      </c>
      <c r="E215" s="8" t="s">
        <v>27</v>
      </c>
      <c r="F215" s="8" t="s">
        <v>27</v>
      </c>
      <c r="G215" s="8" t="s">
        <v>27</v>
      </c>
      <c r="H215" s="8" t="s">
        <v>27</v>
      </c>
      <c r="I215" s="2" t="e">
        <f t="shared" ref="I215" si="295">AVERAGE(D215:H215)</f>
        <v>#DIV/0!</v>
      </c>
      <c r="J215" s="2" t="e">
        <f>STDEV(D215:H215)</f>
        <v>#DIV/0!</v>
      </c>
      <c r="K215" s="8" t="s">
        <v>27</v>
      </c>
      <c r="L215" s="8" t="s">
        <v>27</v>
      </c>
      <c r="M215" s="8" t="s">
        <v>27</v>
      </c>
      <c r="N215" s="8" t="s">
        <v>27</v>
      </c>
      <c r="O215" s="8" t="s">
        <v>27</v>
      </c>
      <c r="P215" s="2" t="e">
        <f t="shared" ref="P215" si="296">AVERAGE(K215:O215)</f>
        <v>#DIV/0!</v>
      </c>
      <c r="Q215" s="2" t="e">
        <f>STDEV(K215:O215)</f>
        <v>#DIV/0!</v>
      </c>
      <c r="R215" s="28">
        <v>0</v>
      </c>
      <c r="S215" s="8">
        <v>0</v>
      </c>
      <c r="T215" s="8">
        <v>0</v>
      </c>
      <c r="U215" s="8">
        <v>0</v>
      </c>
      <c r="V215" s="8">
        <v>0</v>
      </c>
      <c r="W215" s="2">
        <f t="shared" ref="W215" si="297">AVERAGE(R215:V215)</f>
        <v>0</v>
      </c>
      <c r="X215" s="2">
        <f>STDEV(R215:V215)</f>
        <v>0</v>
      </c>
      <c r="Y215" s="28">
        <v>0</v>
      </c>
      <c r="Z215" s="8">
        <v>0</v>
      </c>
      <c r="AA215" s="8">
        <v>0</v>
      </c>
      <c r="AB215" s="8">
        <v>0</v>
      </c>
      <c r="AC215" s="8">
        <v>0</v>
      </c>
      <c r="AD215" s="2">
        <f t="shared" ref="AD215" si="298">AVERAGE(Y215:AC215)</f>
        <v>0</v>
      </c>
      <c r="AE215" s="2">
        <f>STDEV(Y215:AC215)</f>
        <v>0</v>
      </c>
      <c r="AF215" s="28">
        <v>0</v>
      </c>
      <c r="AG215" s="8">
        <v>0</v>
      </c>
      <c r="AH215" s="8">
        <v>0</v>
      </c>
      <c r="AI215" s="8">
        <v>0</v>
      </c>
      <c r="AJ215" s="8">
        <v>0</v>
      </c>
      <c r="AK215" s="2">
        <f t="shared" ref="AK215" si="299">AVERAGE(AF215:AJ215)</f>
        <v>0</v>
      </c>
      <c r="AL215" s="2">
        <f>STDEV(AF215:AJ215)</f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2">
        <f t="shared" ref="AR215" si="300">AVERAGE(AM215:AQ215)</f>
        <v>0</v>
      </c>
      <c r="AS215" s="2">
        <f>STDEV(AM215:AQ215)</f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0</v>
      </c>
      <c r="AY215" s="2">
        <f t="shared" ref="AY215" si="301">AVERAGE(AT215:AX215)</f>
        <v>0</v>
      </c>
      <c r="AZ215" s="2">
        <f>STDEV(AT215:AX215)</f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2">
        <f t="shared" ref="BF215" si="302">AVERAGE(BA215:BE215)</f>
        <v>0</v>
      </c>
      <c r="BG215" s="2">
        <f>STDEV(BA215:BE215)</f>
        <v>0</v>
      </c>
    </row>
    <row r="216" spans="1:59" x14ac:dyDescent="0.35">
      <c r="B216" s="22">
        <v>3</v>
      </c>
      <c r="D216" s="9" t="s">
        <v>27</v>
      </c>
      <c r="E216" s="9" t="s">
        <v>27</v>
      </c>
      <c r="F216" s="9" t="s">
        <v>27</v>
      </c>
      <c r="G216" s="9" t="s">
        <v>27</v>
      </c>
      <c r="H216" s="9" t="s">
        <v>27</v>
      </c>
      <c r="I216" s="4" t="e">
        <f>AVERAGE(D216:H216)</f>
        <v>#DIV/0!</v>
      </c>
      <c r="J216" s="4" t="e">
        <f>STDEV(D216:H216)</f>
        <v>#DIV/0!</v>
      </c>
      <c r="K216" s="9" t="s">
        <v>27</v>
      </c>
      <c r="L216" s="9" t="s">
        <v>27</v>
      </c>
      <c r="M216" s="9" t="s">
        <v>27</v>
      </c>
      <c r="N216" s="9" t="s">
        <v>27</v>
      </c>
      <c r="O216" s="9" t="s">
        <v>27</v>
      </c>
      <c r="P216" s="4" t="e">
        <f>AVERAGE(K216:O216)</f>
        <v>#DIV/0!</v>
      </c>
      <c r="Q216" s="4" t="e">
        <f>STDEV(K216:O216)</f>
        <v>#DIV/0!</v>
      </c>
      <c r="R216" s="28">
        <v>0</v>
      </c>
      <c r="S216" s="9">
        <v>0</v>
      </c>
      <c r="T216" s="9">
        <v>0</v>
      </c>
      <c r="U216" s="9">
        <v>0</v>
      </c>
      <c r="V216" s="9">
        <v>0</v>
      </c>
      <c r="W216" s="4">
        <f>AVERAGE(R216:V216)</f>
        <v>0</v>
      </c>
      <c r="X216" s="4">
        <f>STDEV(R216:V216)</f>
        <v>0</v>
      </c>
      <c r="Y216" s="28">
        <v>0</v>
      </c>
      <c r="Z216" s="9">
        <v>0</v>
      </c>
      <c r="AA216" s="9">
        <v>0</v>
      </c>
      <c r="AB216" s="9">
        <v>0</v>
      </c>
      <c r="AC216" s="9">
        <v>0</v>
      </c>
      <c r="AD216" s="4">
        <f>AVERAGE(Y216:AC216)</f>
        <v>0</v>
      </c>
      <c r="AE216" s="4">
        <f>STDEV(Y216:AC216)</f>
        <v>0</v>
      </c>
      <c r="AF216" s="28">
        <v>0</v>
      </c>
      <c r="AG216" s="9">
        <v>0</v>
      </c>
      <c r="AH216" s="9">
        <v>0</v>
      </c>
      <c r="AI216" s="9">
        <v>0</v>
      </c>
      <c r="AJ216" s="9">
        <v>0</v>
      </c>
      <c r="AK216" s="4">
        <f>AVERAGE(AF216:AJ216)</f>
        <v>0</v>
      </c>
      <c r="AL216" s="4">
        <f>STDEV(AF216:AJ216)</f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4">
        <f>AVERAGE(AM216:AQ216)</f>
        <v>0</v>
      </c>
      <c r="AS216" s="4">
        <f>STDEV(AM216:AQ216)</f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4">
        <f>AVERAGE(AT216:AX216)</f>
        <v>0</v>
      </c>
      <c r="AZ216" s="4">
        <f>STDEV(AT216:AX216)</f>
        <v>0</v>
      </c>
      <c r="BA216" s="9">
        <v>0</v>
      </c>
      <c r="BB216" s="9">
        <v>0</v>
      </c>
      <c r="BC216" s="9">
        <v>0</v>
      </c>
      <c r="BD216" s="9">
        <v>0</v>
      </c>
      <c r="BE216" s="9">
        <v>0</v>
      </c>
      <c r="BF216" s="4">
        <f>AVERAGE(BA216:BE216)</f>
        <v>0</v>
      </c>
      <c r="BG216" s="4">
        <f>STDEV(BA216:BE216)</f>
        <v>0</v>
      </c>
    </row>
    <row r="217" spans="1:59" x14ac:dyDescent="0.35">
      <c r="A217" s="5" t="s">
        <v>16</v>
      </c>
      <c r="B217" s="22"/>
      <c r="D217" s="9"/>
      <c r="E217" s="9"/>
      <c r="F217" s="9"/>
      <c r="G217" s="9"/>
      <c r="H217" s="9"/>
      <c r="I217" s="10" t="e">
        <f>AVERAGE(I214:I216)</f>
        <v>#DIV/0!</v>
      </c>
      <c r="J217" s="10"/>
      <c r="K217" s="9"/>
      <c r="L217" s="9"/>
      <c r="M217" s="9"/>
      <c r="N217" s="9"/>
      <c r="O217" s="9"/>
      <c r="P217" s="10" t="e">
        <f>AVERAGE(P214:P216)</f>
        <v>#DIV/0!</v>
      </c>
      <c r="Q217" s="10"/>
      <c r="R217" s="28"/>
      <c r="S217" s="9"/>
      <c r="T217" s="9"/>
      <c r="U217" s="9"/>
      <c r="V217" s="9"/>
      <c r="W217" s="10">
        <f>AVERAGE(W214:W216)</f>
        <v>0</v>
      </c>
      <c r="X217" s="10"/>
      <c r="Y217" s="28"/>
      <c r="Z217" s="9"/>
      <c r="AA217" s="9"/>
      <c r="AB217" s="9"/>
      <c r="AC217" s="9"/>
      <c r="AD217" s="10">
        <f>AVERAGE(AD214:AD216)</f>
        <v>0</v>
      </c>
      <c r="AE217" s="10"/>
      <c r="AG217" s="9"/>
      <c r="AH217" s="9"/>
      <c r="AI217" s="9"/>
      <c r="AJ217" s="9"/>
      <c r="AK217" s="10">
        <f>AVERAGE(AK214:AK216)</f>
        <v>0</v>
      </c>
      <c r="AL217" s="10"/>
      <c r="AM217" s="9"/>
      <c r="AN217" s="9"/>
      <c r="AO217" s="9"/>
      <c r="AP217" s="9"/>
      <c r="AQ217" s="9"/>
      <c r="AR217" s="10">
        <f>AVERAGE(AR214:AR216)</f>
        <v>0</v>
      </c>
      <c r="AS217" s="10"/>
      <c r="AT217" s="9"/>
      <c r="AU217" s="9"/>
      <c r="AV217" s="9"/>
      <c r="AW217" s="9"/>
      <c r="AX217" s="9"/>
      <c r="AY217" s="10">
        <f>AVERAGE(AY214:AY216)</f>
        <v>0</v>
      </c>
      <c r="AZ217" s="10"/>
      <c r="BA217" s="9"/>
      <c r="BB217" s="9"/>
      <c r="BC217" s="9"/>
      <c r="BD217" s="9"/>
      <c r="BE217" s="9"/>
      <c r="BF217" s="10">
        <f>AVERAGE(BF214:BF216)</f>
        <v>0</v>
      </c>
      <c r="BG217" s="10"/>
    </row>
    <row r="218" spans="1:59" x14ac:dyDescent="0.35">
      <c r="A218" s="5" t="s">
        <v>17</v>
      </c>
      <c r="B218" s="22"/>
      <c r="D218" s="9"/>
      <c r="E218" s="9"/>
      <c r="F218" s="9"/>
      <c r="G218" s="9"/>
      <c r="H218" s="9"/>
      <c r="I218" s="10" t="e">
        <f>SUM(J214:J216)</f>
        <v>#DIV/0!</v>
      </c>
      <c r="J218" s="10"/>
      <c r="K218" s="9"/>
      <c r="L218" s="9"/>
      <c r="M218" s="9"/>
      <c r="N218" s="9"/>
      <c r="O218" s="9"/>
      <c r="P218" s="10" t="e">
        <f>SUM(Q214:Q216)</f>
        <v>#DIV/0!</v>
      </c>
      <c r="Q218" s="10"/>
      <c r="R218" s="28"/>
      <c r="S218" s="9"/>
      <c r="T218" s="9"/>
      <c r="U218" s="9"/>
      <c r="V218" s="9"/>
      <c r="W218" s="10">
        <f>SUM(X214:X216)</f>
        <v>0</v>
      </c>
      <c r="X218" s="10"/>
      <c r="Y218" s="28"/>
      <c r="Z218" s="9"/>
      <c r="AA218" s="9"/>
      <c r="AB218" s="9"/>
      <c r="AC218" s="9"/>
      <c r="AD218" s="10">
        <f>SUM(AE214:AE216)</f>
        <v>0</v>
      </c>
      <c r="AE218" s="10"/>
      <c r="AG218" s="9"/>
      <c r="AH218" s="9"/>
      <c r="AI218" s="9"/>
      <c r="AJ218" s="9"/>
      <c r="AK218" s="10">
        <f>SUM(AL214:AL216)</f>
        <v>0</v>
      </c>
      <c r="AL218" s="10"/>
      <c r="AM218" s="9"/>
      <c r="AN218" s="9"/>
      <c r="AO218" s="9"/>
      <c r="AP218" s="9"/>
      <c r="AQ218" s="9"/>
      <c r="AR218" s="10">
        <f>SUM(AS214:AS216)</f>
        <v>0</v>
      </c>
      <c r="AS218" s="10"/>
      <c r="AT218" s="9"/>
      <c r="AU218" s="9"/>
      <c r="AV218" s="9"/>
      <c r="AW218" s="9"/>
      <c r="AX218" s="9"/>
      <c r="AY218" s="10">
        <f>SUM(AZ214:AZ216)</f>
        <v>0</v>
      </c>
      <c r="AZ218" s="10"/>
      <c r="BA218" s="9"/>
      <c r="BB218" s="9"/>
      <c r="BC218" s="9"/>
      <c r="BD218" s="9"/>
      <c r="BE218" s="9"/>
      <c r="BF218" s="10">
        <f>SUM(BG214:BG216)</f>
        <v>0</v>
      </c>
      <c r="BG218" s="10"/>
    </row>
    <row r="219" spans="1:59" x14ac:dyDescent="0.35">
      <c r="A219" s="8" t="s">
        <v>49</v>
      </c>
      <c r="B219" s="22">
        <v>1</v>
      </c>
      <c r="D219" s="8" t="s">
        <v>27</v>
      </c>
      <c r="E219" s="8" t="s">
        <v>27</v>
      </c>
      <c r="F219" s="8" t="s">
        <v>27</v>
      </c>
      <c r="G219" s="8" t="s">
        <v>27</v>
      </c>
      <c r="H219" s="8" t="s">
        <v>27</v>
      </c>
      <c r="I219" s="2" t="e">
        <f>AVERAGE(D219:H219)</f>
        <v>#DIV/0!</v>
      </c>
      <c r="J219" s="2" t="e">
        <f>STDEV(D219:H219)</f>
        <v>#DIV/0!</v>
      </c>
      <c r="K219" s="8" t="s">
        <v>27</v>
      </c>
      <c r="L219" s="8" t="s">
        <v>27</v>
      </c>
      <c r="M219" s="8" t="s">
        <v>27</v>
      </c>
      <c r="N219" s="8" t="s">
        <v>27</v>
      </c>
      <c r="O219" s="8" t="s">
        <v>27</v>
      </c>
      <c r="P219" s="2" t="e">
        <f>AVERAGE(K219:O219)</f>
        <v>#DIV/0!</v>
      </c>
      <c r="Q219" s="2" t="e">
        <f>STDEV(K219:O219)</f>
        <v>#DIV/0!</v>
      </c>
      <c r="R219" s="28">
        <v>0</v>
      </c>
      <c r="S219" s="9">
        <v>0</v>
      </c>
      <c r="T219" s="9">
        <v>0</v>
      </c>
      <c r="U219" s="9">
        <v>0</v>
      </c>
      <c r="V219" s="9">
        <v>0</v>
      </c>
      <c r="W219" s="2">
        <f>AVERAGE(R219:V219)</f>
        <v>0</v>
      </c>
      <c r="X219" s="2">
        <f>STDEV(R219:V219)</f>
        <v>0</v>
      </c>
      <c r="Y219" s="28">
        <v>0</v>
      </c>
      <c r="Z219" s="9">
        <v>0</v>
      </c>
      <c r="AA219" s="9">
        <v>0</v>
      </c>
      <c r="AB219" s="9">
        <v>0</v>
      </c>
      <c r="AC219" s="9">
        <v>0</v>
      </c>
      <c r="AD219" s="2">
        <f>AVERAGE(Y219:AC219)</f>
        <v>0</v>
      </c>
      <c r="AE219" s="2">
        <f>STDEV(Y219:AC219)</f>
        <v>0</v>
      </c>
      <c r="AF219" s="28">
        <v>0</v>
      </c>
      <c r="AG219" s="8">
        <v>0</v>
      </c>
      <c r="AH219" s="8">
        <v>0</v>
      </c>
      <c r="AI219" s="8">
        <v>0</v>
      </c>
      <c r="AJ219" s="8">
        <v>0</v>
      </c>
      <c r="AK219" s="2">
        <f>AVERAGE(AF219:AJ219)</f>
        <v>0</v>
      </c>
      <c r="AL219" s="2">
        <f>STDEV(AF219:AJ219)</f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2">
        <f>AVERAGE(AM219:AQ219)</f>
        <v>0</v>
      </c>
      <c r="AS219" s="2">
        <f>STDEV(AM219:AQ219)</f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0</v>
      </c>
      <c r="AY219" s="2">
        <f>AVERAGE(AT219:AX219)</f>
        <v>0</v>
      </c>
      <c r="AZ219" s="2">
        <f>STDEV(AT219:AX219)</f>
        <v>0</v>
      </c>
      <c r="BA219" s="8">
        <v>0</v>
      </c>
      <c r="BB219" s="8">
        <v>0</v>
      </c>
      <c r="BC219" s="8">
        <v>0</v>
      </c>
      <c r="BD219" s="8">
        <v>0</v>
      </c>
      <c r="BE219" s="8">
        <v>0</v>
      </c>
      <c r="BF219" s="2">
        <f>AVERAGE(BA219:BE219)</f>
        <v>0</v>
      </c>
      <c r="BG219" s="2">
        <f>STDEV(BA219:BE219)</f>
        <v>0</v>
      </c>
    </row>
    <row r="220" spans="1:59" x14ac:dyDescent="0.35">
      <c r="A220" s="8" t="s">
        <v>8</v>
      </c>
      <c r="B220" s="22">
        <v>2</v>
      </c>
      <c r="D220" s="8" t="s">
        <v>27</v>
      </c>
      <c r="E220" s="8" t="s">
        <v>27</v>
      </c>
      <c r="F220" s="8" t="s">
        <v>27</v>
      </c>
      <c r="G220" s="8" t="s">
        <v>27</v>
      </c>
      <c r="H220" s="8" t="s">
        <v>27</v>
      </c>
      <c r="I220" s="2" t="e">
        <f t="shared" ref="I220" si="303">AVERAGE(D220:H220)</f>
        <v>#DIV/0!</v>
      </c>
      <c r="J220" s="2" t="e">
        <f>STDEV(D220:H220)</f>
        <v>#DIV/0!</v>
      </c>
      <c r="K220" s="8" t="s">
        <v>27</v>
      </c>
      <c r="L220" s="8" t="s">
        <v>27</v>
      </c>
      <c r="M220" s="8" t="s">
        <v>27</v>
      </c>
      <c r="N220" s="8" t="s">
        <v>27</v>
      </c>
      <c r="O220" s="8" t="s">
        <v>27</v>
      </c>
      <c r="P220" s="2" t="e">
        <f t="shared" ref="P220" si="304">AVERAGE(K220:O220)</f>
        <v>#DIV/0!</v>
      </c>
      <c r="Q220" s="2" t="e">
        <f>STDEV(K220:O220)</f>
        <v>#DIV/0!</v>
      </c>
      <c r="R220" s="28">
        <v>0</v>
      </c>
      <c r="S220" s="9">
        <v>0</v>
      </c>
      <c r="T220" s="9">
        <v>0</v>
      </c>
      <c r="U220" s="9">
        <v>0</v>
      </c>
      <c r="V220" s="9">
        <v>0</v>
      </c>
      <c r="W220" s="2">
        <f t="shared" ref="W220" si="305">AVERAGE(R220:V220)</f>
        <v>0</v>
      </c>
      <c r="X220" s="2">
        <f>STDEV(R220:V220)</f>
        <v>0</v>
      </c>
      <c r="Y220" s="28">
        <v>0</v>
      </c>
      <c r="Z220" s="9">
        <v>0</v>
      </c>
      <c r="AA220" s="9">
        <v>0</v>
      </c>
      <c r="AB220" s="9">
        <v>0</v>
      </c>
      <c r="AC220" s="9">
        <v>0</v>
      </c>
      <c r="AD220" s="2">
        <f t="shared" ref="AD220" si="306">AVERAGE(Y220:AC220)</f>
        <v>0</v>
      </c>
      <c r="AE220" s="2">
        <f>STDEV(Y220:AC220)</f>
        <v>0</v>
      </c>
      <c r="AF220" s="28">
        <v>0</v>
      </c>
      <c r="AG220" s="8">
        <v>0</v>
      </c>
      <c r="AH220" s="8">
        <v>0</v>
      </c>
      <c r="AI220" s="8">
        <v>0</v>
      </c>
      <c r="AJ220" s="8">
        <v>0</v>
      </c>
      <c r="AK220" s="2">
        <f t="shared" ref="AK220" si="307">AVERAGE(AF220:AJ220)</f>
        <v>0</v>
      </c>
      <c r="AL220" s="2">
        <f>STDEV(AF220:AJ220)</f>
        <v>0</v>
      </c>
      <c r="AM220" s="8">
        <v>0</v>
      </c>
      <c r="AN220" s="8">
        <v>0</v>
      </c>
      <c r="AO220" s="8">
        <v>0</v>
      </c>
      <c r="AP220" s="8">
        <v>0</v>
      </c>
      <c r="AQ220" s="8">
        <v>0</v>
      </c>
      <c r="AR220" s="2">
        <f t="shared" ref="AR220" si="308">AVERAGE(AM220:AQ220)</f>
        <v>0</v>
      </c>
      <c r="AS220" s="2">
        <f>STDEV(AM220:AQ220)</f>
        <v>0</v>
      </c>
      <c r="AT220" s="8">
        <v>0</v>
      </c>
      <c r="AU220" s="8">
        <v>0</v>
      </c>
      <c r="AV220" s="8">
        <v>0</v>
      </c>
      <c r="AW220" s="8">
        <v>0</v>
      </c>
      <c r="AX220" s="8">
        <v>0</v>
      </c>
      <c r="AY220" s="2">
        <f t="shared" ref="AY220" si="309">AVERAGE(AT220:AX220)</f>
        <v>0</v>
      </c>
      <c r="AZ220" s="2">
        <f>STDEV(AT220:AX220)</f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2">
        <f t="shared" ref="BF220" si="310">AVERAGE(BA220:BE220)</f>
        <v>0</v>
      </c>
      <c r="BG220" s="2">
        <f>STDEV(BA220:BE220)</f>
        <v>0</v>
      </c>
    </row>
    <row r="221" spans="1:59" x14ac:dyDescent="0.35">
      <c r="B221" s="22">
        <v>3</v>
      </c>
      <c r="D221" s="9" t="s">
        <v>27</v>
      </c>
      <c r="E221" s="9" t="s">
        <v>27</v>
      </c>
      <c r="F221" s="9" t="s">
        <v>27</v>
      </c>
      <c r="G221" s="9" t="s">
        <v>27</v>
      </c>
      <c r="H221" s="9" t="s">
        <v>27</v>
      </c>
      <c r="I221" s="4" t="e">
        <f>AVERAGE(D221:H221)</f>
        <v>#DIV/0!</v>
      </c>
      <c r="J221" s="4" t="e">
        <f>STDEV(D221:H221)</f>
        <v>#DIV/0!</v>
      </c>
      <c r="K221" s="9" t="s">
        <v>27</v>
      </c>
      <c r="L221" s="9" t="s">
        <v>27</v>
      </c>
      <c r="M221" s="9" t="s">
        <v>27</v>
      </c>
      <c r="N221" s="9" t="s">
        <v>27</v>
      </c>
      <c r="O221" s="9" t="s">
        <v>27</v>
      </c>
      <c r="P221" s="4" t="e">
        <f>AVERAGE(K221:O221)</f>
        <v>#DIV/0!</v>
      </c>
      <c r="Q221" s="4" t="e">
        <f>STDEV(K221:O221)</f>
        <v>#DIV/0!</v>
      </c>
      <c r="R221" s="28">
        <v>0</v>
      </c>
      <c r="S221" s="9">
        <v>0</v>
      </c>
      <c r="T221" s="9">
        <v>0</v>
      </c>
      <c r="U221" s="9">
        <v>0</v>
      </c>
      <c r="V221" s="9">
        <v>0</v>
      </c>
      <c r="W221" s="4">
        <f>AVERAGE(R221:V221)</f>
        <v>0</v>
      </c>
      <c r="X221" s="4">
        <f>STDEV(R221:V221)</f>
        <v>0</v>
      </c>
      <c r="Y221" s="28">
        <v>0</v>
      </c>
      <c r="Z221" s="9">
        <v>0</v>
      </c>
      <c r="AA221" s="9">
        <v>0</v>
      </c>
      <c r="AB221" s="9">
        <v>0</v>
      </c>
      <c r="AC221" s="9">
        <v>0</v>
      </c>
      <c r="AD221" s="4">
        <f>AVERAGE(Y221:AC221)</f>
        <v>0</v>
      </c>
      <c r="AE221" s="4">
        <f>STDEV(Y221:AC221)</f>
        <v>0</v>
      </c>
      <c r="AF221" s="28">
        <v>0</v>
      </c>
      <c r="AG221" s="9">
        <v>0</v>
      </c>
      <c r="AH221" s="9">
        <v>0</v>
      </c>
      <c r="AI221" s="9">
        <v>0</v>
      </c>
      <c r="AJ221" s="9">
        <v>0</v>
      </c>
      <c r="AK221" s="4">
        <f>AVERAGE(AF221:AJ221)</f>
        <v>0</v>
      </c>
      <c r="AL221" s="4">
        <f>STDEV(AF221:AJ221)</f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4">
        <f>AVERAGE(AM221:AQ221)</f>
        <v>0</v>
      </c>
      <c r="AS221" s="4">
        <f>STDEV(AM221:AQ221)</f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4">
        <f>AVERAGE(AT221:AX221)</f>
        <v>0</v>
      </c>
      <c r="AZ221" s="4">
        <f>STDEV(AT221:AX221)</f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4">
        <f>AVERAGE(BA221:BE221)</f>
        <v>0</v>
      </c>
      <c r="BG221" s="4">
        <f>STDEV(BA221:BE221)</f>
        <v>0</v>
      </c>
    </row>
    <row r="222" spans="1:59" x14ac:dyDescent="0.35">
      <c r="A222" s="5" t="s">
        <v>16</v>
      </c>
      <c r="B222" s="22"/>
      <c r="D222" s="9"/>
      <c r="E222" s="9"/>
      <c r="F222" s="9"/>
      <c r="G222" s="9"/>
      <c r="H222" s="9"/>
      <c r="I222" s="10" t="e">
        <f>AVERAGE(I219:I221)</f>
        <v>#DIV/0!</v>
      </c>
      <c r="J222" s="10"/>
      <c r="K222" s="9"/>
      <c r="L222" s="9"/>
      <c r="M222" s="9"/>
      <c r="N222" s="9"/>
      <c r="O222" s="9"/>
      <c r="P222" s="10" t="e">
        <f>AVERAGE(P219:P221)</f>
        <v>#DIV/0!</v>
      </c>
      <c r="Q222" s="10"/>
      <c r="R222" s="28"/>
      <c r="S222" s="9"/>
      <c r="T222" s="9"/>
      <c r="U222" s="9"/>
      <c r="V222" s="9"/>
      <c r="W222" s="10">
        <f>AVERAGE(W219:W221)</f>
        <v>0</v>
      </c>
      <c r="X222" s="10"/>
      <c r="Y222" s="28"/>
      <c r="Z222" s="9"/>
      <c r="AA222" s="9"/>
      <c r="AB222" s="9"/>
      <c r="AC222" s="9"/>
      <c r="AD222" s="10">
        <f>AVERAGE(AD219:AD221)</f>
        <v>0</v>
      </c>
      <c r="AE222" s="10"/>
      <c r="AG222" s="9"/>
      <c r="AH222" s="9"/>
      <c r="AI222" s="9"/>
      <c r="AJ222" s="9"/>
      <c r="AK222" s="10">
        <f>AVERAGE(AK219:AK221)</f>
        <v>0</v>
      </c>
      <c r="AL222" s="10"/>
      <c r="AM222" s="9"/>
      <c r="AN222" s="9"/>
      <c r="AO222" s="9"/>
      <c r="AP222" s="9"/>
      <c r="AQ222" s="9"/>
      <c r="AR222" s="10">
        <f>AVERAGE(AR219:AR221)</f>
        <v>0</v>
      </c>
      <c r="AS222" s="10"/>
      <c r="AT222" s="9"/>
      <c r="AU222" s="9"/>
      <c r="AV222" s="9"/>
      <c r="AW222" s="9"/>
      <c r="AX222" s="9"/>
      <c r="AY222" s="10">
        <f>AVERAGE(AY219:AY221)</f>
        <v>0</v>
      </c>
      <c r="AZ222" s="10"/>
      <c r="BA222" s="9"/>
      <c r="BB222" s="9"/>
      <c r="BC222" s="9"/>
      <c r="BD222" s="9"/>
      <c r="BE222" s="9"/>
      <c r="BF222" s="10">
        <f>AVERAGE(BF219:BF221)</f>
        <v>0</v>
      </c>
      <c r="BG222" s="10"/>
    </row>
    <row r="223" spans="1:59" x14ac:dyDescent="0.35">
      <c r="A223" s="5" t="s">
        <v>17</v>
      </c>
      <c r="B223" s="22"/>
      <c r="D223" s="9"/>
      <c r="E223" s="9"/>
      <c r="F223" s="9"/>
      <c r="G223" s="9"/>
      <c r="H223" s="9"/>
      <c r="I223" s="10" t="e">
        <f>SUM(J219:J221)</f>
        <v>#DIV/0!</v>
      </c>
      <c r="J223" s="10"/>
      <c r="K223" s="9"/>
      <c r="L223" s="9"/>
      <c r="M223" s="9"/>
      <c r="N223" s="9"/>
      <c r="O223" s="9"/>
      <c r="P223" s="10" t="e">
        <f>SUM(Q219:Q221)</f>
        <v>#DIV/0!</v>
      </c>
      <c r="Q223" s="10"/>
      <c r="R223" s="28"/>
      <c r="S223" s="9"/>
      <c r="T223" s="9"/>
      <c r="U223" s="9"/>
      <c r="V223" s="9"/>
      <c r="W223" s="10">
        <f>SUM(X219:X221)</f>
        <v>0</v>
      </c>
      <c r="X223" s="10"/>
      <c r="Y223" s="28"/>
      <c r="Z223" s="9"/>
      <c r="AA223" s="9"/>
      <c r="AB223" s="9"/>
      <c r="AC223" s="9"/>
      <c r="AD223" s="10">
        <f>SUM(AE219:AE221)</f>
        <v>0</v>
      </c>
      <c r="AE223" s="10"/>
      <c r="AG223" s="9"/>
      <c r="AH223" s="9"/>
      <c r="AI223" s="9"/>
      <c r="AJ223" s="9"/>
      <c r="AK223" s="10">
        <f>SUM(AL219:AL221)</f>
        <v>0</v>
      </c>
      <c r="AL223" s="10"/>
      <c r="AM223" s="9"/>
      <c r="AN223" s="9"/>
      <c r="AO223" s="9"/>
      <c r="AP223" s="9"/>
      <c r="AQ223" s="9"/>
      <c r="AR223" s="10">
        <f>SUM(AS219:AS221)</f>
        <v>0</v>
      </c>
      <c r="AS223" s="10"/>
      <c r="AT223" s="9"/>
      <c r="AU223" s="9"/>
      <c r="AV223" s="9"/>
      <c r="AW223" s="9"/>
      <c r="AX223" s="9"/>
      <c r="AY223" s="10">
        <f>SUM(AZ219:AZ221)</f>
        <v>0</v>
      </c>
      <c r="AZ223" s="10"/>
      <c r="BA223" s="9"/>
      <c r="BB223" s="9"/>
      <c r="BC223" s="9"/>
      <c r="BD223" s="9"/>
      <c r="BE223" s="9"/>
      <c r="BF223" s="10">
        <f>SUM(BG219:BG221)</f>
        <v>0</v>
      </c>
      <c r="BG223" s="10"/>
    </row>
    <row r="224" spans="1:59" x14ac:dyDescent="0.35">
      <c r="A224" s="8" t="s">
        <v>60</v>
      </c>
      <c r="B224" s="22">
        <v>1</v>
      </c>
      <c r="D224" s="9" t="s">
        <v>27</v>
      </c>
      <c r="E224" s="9" t="s">
        <v>27</v>
      </c>
      <c r="F224" s="9" t="s">
        <v>27</v>
      </c>
      <c r="G224" s="9" t="s">
        <v>27</v>
      </c>
      <c r="H224" s="9" t="s">
        <v>27</v>
      </c>
      <c r="I224" s="4" t="e">
        <f>AVERAGE(D224:H224)</f>
        <v>#DIV/0!</v>
      </c>
      <c r="J224" s="4" t="e">
        <f>STDEV(D224:H224)</f>
        <v>#DIV/0!</v>
      </c>
      <c r="K224" s="9" t="s">
        <v>27</v>
      </c>
      <c r="L224" s="9" t="s">
        <v>27</v>
      </c>
      <c r="M224" s="9" t="s">
        <v>27</v>
      </c>
      <c r="N224" s="9" t="s">
        <v>27</v>
      </c>
      <c r="O224" s="9" t="s">
        <v>27</v>
      </c>
      <c r="P224" s="4" t="e">
        <f>AVERAGE(K224:O224)</f>
        <v>#DIV/0!</v>
      </c>
      <c r="Q224" s="4" t="e">
        <f>STDEV(K224:O224)</f>
        <v>#DIV/0!</v>
      </c>
      <c r="R224" s="28">
        <v>0</v>
      </c>
      <c r="S224" s="8">
        <v>0</v>
      </c>
      <c r="T224" s="8">
        <v>0</v>
      </c>
      <c r="U224" s="8">
        <v>0</v>
      </c>
      <c r="V224" s="8">
        <v>0</v>
      </c>
      <c r="W224" s="4">
        <f>AVERAGE(R224:V224)</f>
        <v>0</v>
      </c>
      <c r="X224" s="4">
        <f>STDEV(R224:V224)</f>
        <v>0</v>
      </c>
      <c r="Y224" s="28">
        <v>0</v>
      </c>
      <c r="Z224" s="8">
        <v>0</v>
      </c>
      <c r="AA224" s="8">
        <v>0</v>
      </c>
      <c r="AB224" s="8">
        <v>0</v>
      </c>
      <c r="AC224" s="8">
        <v>0</v>
      </c>
      <c r="AD224" s="4">
        <f>AVERAGE(Y224:AC224)</f>
        <v>0</v>
      </c>
      <c r="AE224" s="4">
        <f>STDEV(Y224:AC224)</f>
        <v>0</v>
      </c>
      <c r="AF224" s="28">
        <v>0</v>
      </c>
      <c r="AG224" s="9">
        <v>0</v>
      </c>
      <c r="AH224" s="9">
        <v>0</v>
      </c>
      <c r="AI224" s="9">
        <v>0</v>
      </c>
      <c r="AJ224" s="9">
        <v>0</v>
      </c>
      <c r="AK224" s="4">
        <f>AVERAGE(AF224:AJ224)</f>
        <v>0</v>
      </c>
      <c r="AL224" s="4">
        <f>STDEV(AF224:AJ224)</f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4">
        <f>AVERAGE(AM224:AQ224)</f>
        <v>0</v>
      </c>
      <c r="AS224" s="4">
        <f>STDEV(AM224:AQ224)</f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4">
        <f>AVERAGE(AT224:AX224)</f>
        <v>0</v>
      </c>
      <c r="AZ224" s="4">
        <f>STDEV(AT224:AX224)</f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4">
        <f>AVERAGE(BA224:BE224)</f>
        <v>0</v>
      </c>
      <c r="BG224" s="4">
        <f>STDEV(BA224:BE224)</f>
        <v>0</v>
      </c>
    </row>
    <row r="225" spans="1:59" x14ac:dyDescent="0.35">
      <c r="B225" s="22">
        <v>2</v>
      </c>
      <c r="D225" s="9" t="s">
        <v>27</v>
      </c>
      <c r="E225" s="9" t="s">
        <v>27</v>
      </c>
      <c r="F225" s="9" t="s">
        <v>27</v>
      </c>
      <c r="G225" s="9" t="s">
        <v>27</v>
      </c>
      <c r="H225" s="9" t="s">
        <v>27</v>
      </c>
      <c r="I225" s="4" t="e">
        <f t="shared" ref="I225" si="311">AVERAGE(D225:H225)</f>
        <v>#DIV/0!</v>
      </c>
      <c r="J225" s="4" t="e">
        <f>STDEV(D225:H225)</f>
        <v>#DIV/0!</v>
      </c>
      <c r="K225" s="9" t="s">
        <v>27</v>
      </c>
      <c r="L225" s="9" t="s">
        <v>27</v>
      </c>
      <c r="M225" s="9" t="s">
        <v>27</v>
      </c>
      <c r="N225" s="9" t="s">
        <v>27</v>
      </c>
      <c r="O225" s="9" t="s">
        <v>27</v>
      </c>
      <c r="P225" s="4" t="e">
        <f t="shared" ref="P225" si="312">AVERAGE(K225:O225)</f>
        <v>#DIV/0!</v>
      </c>
      <c r="Q225" s="4" t="e">
        <f>STDEV(K225:O225)</f>
        <v>#DIV/0!</v>
      </c>
      <c r="R225" s="28">
        <v>0</v>
      </c>
      <c r="S225" s="8">
        <v>0</v>
      </c>
      <c r="T225" s="8">
        <v>0</v>
      </c>
      <c r="U225" s="8">
        <v>0</v>
      </c>
      <c r="V225" s="8">
        <v>0</v>
      </c>
      <c r="W225" s="4">
        <f t="shared" ref="W225" si="313">AVERAGE(R225:V225)</f>
        <v>0</v>
      </c>
      <c r="X225" s="4">
        <f>STDEV(R225:V225)</f>
        <v>0</v>
      </c>
      <c r="Y225" s="28">
        <v>0</v>
      </c>
      <c r="Z225" s="8">
        <v>0</v>
      </c>
      <c r="AA225" s="8">
        <v>0</v>
      </c>
      <c r="AB225" s="8">
        <v>0</v>
      </c>
      <c r="AC225" s="8">
        <v>0</v>
      </c>
      <c r="AD225" s="4">
        <f t="shared" ref="AD225" si="314">AVERAGE(Y225:AC225)</f>
        <v>0</v>
      </c>
      <c r="AE225" s="4">
        <f>STDEV(Y225:AC225)</f>
        <v>0</v>
      </c>
      <c r="AF225" s="28">
        <v>0</v>
      </c>
      <c r="AG225" s="9">
        <v>0</v>
      </c>
      <c r="AH225" s="9">
        <v>0</v>
      </c>
      <c r="AI225" s="9">
        <v>0</v>
      </c>
      <c r="AJ225" s="9">
        <v>0</v>
      </c>
      <c r="AK225" s="4">
        <f t="shared" ref="AK225" si="315">AVERAGE(AF225:AJ225)</f>
        <v>0</v>
      </c>
      <c r="AL225" s="4">
        <f>STDEV(AF225:AJ225)</f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4">
        <f t="shared" ref="AR225" si="316">AVERAGE(AM225:AQ225)</f>
        <v>0</v>
      </c>
      <c r="AS225" s="4">
        <f>STDEV(AM225:AQ225)</f>
        <v>0</v>
      </c>
      <c r="AT225" s="8">
        <v>0</v>
      </c>
      <c r="AU225" s="8">
        <v>0</v>
      </c>
      <c r="AV225" s="8">
        <v>0</v>
      </c>
      <c r="AW225" s="8">
        <v>0</v>
      </c>
      <c r="AX225" s="8">
        <v>0</v>
      </c>
      <c r="AY225" s="4">
        <f t="shared" ref="AY225" si="317">AVERAGE(AT225:AX225)</f>
        <v>0</v>
      </c>
      <c r="AZ225" s="4">
        <f>STDEV(AT225:AX225)</f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4">
        <f t="shared" ref="BF225" si="318">AVERAGE(BA225:BE225)</f>
        <v>0</v>
      </c>
      <c r="BG225" s="4">
        <f>STDEV(BA225:BE225)</f>
        <v>0</v>
      </c>
    </row>
    <row r="226" spans="1:59" x14ac:dyDescent="0.35">
      <c r="B226" s="22">
        <v>3</v>
      </c>
      <c r="D226" s="9" t="s">
        <v>27</v>
      </c>
      <c r="E226" s="9" t="s">
        <v>27</v>
      </c>
      <c r="F226" s="9" t="s">
        <v>27</v>
      </c>
      <c r="G226" s="9" t="s">
        <v>27</v>
      </c>
      <c r="H226" s="9" t="s">
        <v>27</v>
      </c>
      <c r="I226" s="4" t="e">
        <f>AVERAGE(D226:H226)</f>
        <v>#DIV/0!</v>
      </c>
      <c r="J226" s="4" t="e">
        <f>STDEV(D226:H226)</f>
        <v>#DIV/0!</v>
      </c>
      <c r="K226" s="9" t="s">
        <v>27</v>
      </c>
      <c r="L226" s="9" t="s">
        <v>27</v>
      </c>
      <c r="M226" s="9" t="s">
        <v>27</v>
      </c>
      <c r="N226" s="9" t="s">
        <v>27</v>
      </c>
      <c r="O226" s="9" t="s">
        <v>27</v>
      </c>
      <c r="P226" s="4" t="e">
        <f>AVERAGE(K226:O226)</f>
        <v>#DIV/0!</v>
      </c>
      <c r="Q226" s="4" t="e">
        <f>STDEV(K226:O226)</f>
        <v>#DIV/0!</v>
      </c>
      <c r="R226" s="28">
        <v>0</v>
      </c>
      <c r="S226" s="9">
        <v>0</v>
      </c>
      <c r="T226" s="9">
        <v>0</v>
      </c>
      <c r="U226" s="9">
        <v>0</v>
      </c>
      <c r="V226" s="9">
        <v>0</v>
      </c>
      <c r="W226" s="4">
        <f>AVERAGE(R226:V226)</f>
        <v>0</v>
      </c>
      <c r="X226" s="4">
        <f>STDEV(R226:V226)</f>
        <v>0</v>
      </c>
      <c r="Y226" s="28">
        <v>0</v>
      </c>
      <c r="Z226" s="9">
        <v>0</v>
      </c>
      <c r="AA226" s="9">
        <v>0</v>
      </c>
      <c r="AB226" s="9">
        <v>0</v>
      </c>
      <c r="AC226" s="9">
        <v>0</v>
      </c>
      <c r="AD226" s="4">
        <f>AVERAGE(Y226:AC226)</f>
        <v>0</v>
      </c>
      <c r="AE226" s="4">
        <f>STDEV(Y226:AC226)</f>
        <v>0</v>
      </c>
      <c r="AF226" s="28">
        <v>0</v>
      </c>
      <c r="AG226" s="9">
        <v>0</v>
      </c>
      <c r="AH226" s="9">
        <v>0</v>
      </c>
      <c r="AI226" s="9">
        <v>0</v>
      </c>
      <c r="AJ226" s="9">
        <v>0</v>
      </c>
      <c r="AK226" s="4">
        <f>AVERAGE(AF226:AJ226)</f>
        <v>0</v>
      </c>
      <c r="AL226" s="4">
        <f>STDEV(AF226:AJ226)</f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4">
        <f>AVERAGE(AM226:AQ226)</f>
        <v>0</v>
      </c>
      <c r="AS226" s="4">
        <f>STDEV(AM226:AQ226)</f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4">
        <f>AVERAGE(AT226:AX226)</f>
        <v>0</v>
      </c>
      <c r="AZ226" s="4">
        <f>STDEV(AT226:AX226)</f>
        <v>0</v>
      </c>
      <c r="BA226" s="9">
        <v>0</v>
      </c>
      <c r="BB226" s="9">
        <v>0</v>
      </c>
      <c r="BC226" s="9">
        <v>0</v>
      </c>
      <c r="BD226" s="9">
        <v>0</v>
      </c>
      <c r="BE226" s="9">
        <v>0</v>
      </c>
      <c r="BF226" s="4">
        <f>AVERAGE(BA226:BE226)</f>
        <v>0</v>
      </c>
      <c r="BG226" s="4">
        <f>STDEV(BA226:BE226)</f>
        <v>0</v>
      </c>
    </row>
    <row r="227" spans="1:59" x14ac:dyDescent="0.35">
      <c r="A227" s="5" t="s">
        <v>16</v>
      </c>
      <c r="B227" s="22"/>
      <c r="D227" s="9"/>
      <c r="E227" s="9"/>
      <c r="F227" s="9"/>
      <c r="G227" s="9"/>
      <c r="H227" s="9"/>
      <c r="I227" s="10" t="e">
        <f>AVERAGE(I224:I226)</f>
        <v>#DIV/0!</v>
      </c>
      <c r="J227" s="10"/>
      <c r="K227" s="9"/>
      <c r="L227" s="9"/>
      <c r="M227" s="9"/>
      <c r="N227" s="9"/>
      <c r="O227" s="9"/>
      <c r="P227" s="10" t="e">
        <f>AVERAGE(P224:P226)</f>
        <v>#DIV/0!</v>
      </c>
      <c r="Q227" s="10"/>
      <c r="R227" s="28"/>
      <c r="S227" s="9"/>
      <c r="T227" s="9"/>
      <c r="U227" s="9"/>
      <c r="V227" s="9"/>
      <c r="W227" s="10">
        <f>AVERAGE(W224:W226)</f>
        <v>0</v>
      </c>
      <c r="X227" s="10"/>
      <c r="Y227" s="28"/>
      <c r="Z227" s="9"/>
      <c r="AA227" s="9"/>
      <c r="AB227" s="9"/>
      <c r="AC227" s="9"/>
      <c r="AD227" s="10">
        <f>AVERAGE(AD224:AD226)</f>
        <v>0</v>
      </c>
      <c r="AE227" s="10"/>
      <c r="AG227" s="9"/>
      <c r="AH227" s="9"/>
      <c r="AI227" s="9"/>
      <c r="AJ227" s="9"/>
      <c r="AK227" s="10">
        <f>AVERAGE(AK224:AK226)</f>
        <v>0</v>
      </c>
      <c r="AL227" s="10"/>
      <c r="AM227" s="9"/>
      <c r="AN227" s="9"/>
      <c r="AO227" s="9"/>
      <c r="AP227" s="9"/>
      <c r="AQ227" s="9"/>
      <c r="AR227" s="10">
        <f>AVERAGE(AR224:AR226)</f>
        <v>0</v>
      </c>
      <c r="AS227" s="10"/>
      <c r="AT227" s="9"/>
      <c r="AU227" s="9"/>
      <c r="AV227" s="9"/>
      <c r="AW227" s="9"/>
      <c r="AX227" s="9"/>
      <c r="AY227" s="10">
        <f>AVERAGE(AY224:AY226)</f>
        <v>0</v>
      </c>
      <c r="AZ227" s="10"/>
      <c r="BA227" s="9"/>
      <c r="BB227" s="9"/>
      <c r="BC227" s="9"/>
      <c r="BD227" s="9"/>
      <c r="BE227" s="9"/>
      <c r="BF227" s="10">
        <f>AVERAGE(BF224:BF226)</f>
        <v>0</v>
      </c>
      <c r="BG227" s="10"/>
    </row>
    <row r="228" spans="1:59" x14ac:dyDescent="0.35">
      <c r="A228" s="5" t="s">
        <v>17</v>
      </c>
      <c r="B228" s="22"/>
      <c r="D228" s="9"/>
      <c r="E228" s="9"/>
      <c r="F228" s="9"/>
      <c r="G228" s="9"/>
      <c r="H228" s="9"/>
      <c r="I228" s="10" t="e">
        <f>SUM(J224:J226)</f>
        <v>#DIV/0!</v>
      </c>
      <c r="J228" s="10"/>
      <c r="K228" s="9"/>
      <c r="L228" s="9"/>
      <c r="M228" s="9"/>
      <c r="N228" s="9"/>
      <c r="O228" s="9"/>
      <c r="P228" s="10" t="e">
        <f>SUM(Q224:Q226)</f>
        <v>#DIV/0!</v>
      </c>
      <c r="Q228" s="10"/>
      <c r="R228" s="28"/>
      <c r="S228" s="9"/>
      <c r="T228" s="9"/>
      <c r="U228" s="9"/>
      <c r="V228" s="9"/>
      <c r="W228" s="10">
        <f>SUM(X224:X226)</f>
        <v>0</v>
      </c>
      <c r="X228" s="10"/>
      <c r="Y228" s="28"/>
      <c r="Z228" s="9"/>
      <c r="AA228" s="9"/>
      <c r="AB228" s="9"/>
      <c r="AC228" s="9"/>
      <c r="AD228" s="10">
        <f>SUM(AE224:AE226)</f>
        <v>0</v>
      </c>
      <c r="AE228" s="10"/>
      <c r="AG228" s="9"/>
      <c r="AH228" s="9"/>
      <c r="AI228" s="9"/>
      <c r="AJ228" s="9"/>
      <c r="AK228" s="10">
        <f>SUM(AL224:AL226)</f>
        <v>0</v>
      </c>
      <c r="AL228" s="10"/>
      <c r="AM228" s="9"/>
      <c r="AN228" s="9"/>
      <c r="AO228" s="9"/>
      <c r="AP228" s="9"/>
      <c r="AQ228" s="9"/>
      <c r="AR228" s="10">
        <f>SUM(AS224:AS226)</f>
        <v>0</v>
      </c>
      <c r="AS228" s="10"/>
      <c r="AT228" s="9"/>
      <c r="AU228" s="9"/>
      <c r="AV228" s="9"/>
      <c r="AW228" s="9"/>
      <c r="AX228" s="9"/>
      <c r="AY228" s="10">
        <f>SUM(AZ224:AZ226)</f>
        <v>0</v>
      </c>
      <c r="AZ228" s="10"/>
      <c r="BA228" s="9"/>
      <c r="BB228" s="9"/>
      <c r="BC228" s="9"/>
      <c r="BD228" s="9"/>
      <c r="BE228" s="9"/>
      <c r="BF228" s="10">
        <f>SUM(BG224:BG226)</f>
        <v>0</v>
      </c>
      <c r="BG228" s="10"/>
    </row>
    <row r="229" spans="1:59" x14ac:dyDescent="0.35">
      <c r="A229" s="8" t="s">
        <v>50</v>
      </c>
      <c r="B229" s="22">
        <v>1</v>
      </c>
      <c r="D229" s="8" t="s">
        <v>27</v>
      </c>
      <c r="E229" s="8" t="s">
        <v>27</v>
      </c>
      <c r="F229" s="8" t="s">
        <v>27</v>
      </c>
      <c r="G229" s="8" t="s">
        <v>27</v>
      </c>
      <c r="H229" s="8" t="s">
        <v>27</v>
      </c>
      <c r="I229" s="2" t="e">
        <f>AVERAGE(D229:H229)</f>
        <v>#DIV/0!</v>
      </c>
      <c r="J229" s="2" t="e">
        <f>STDEV(D229:H229)</f>
        <v>#DIV/0!</v>
      </c>
      <c r="K229" s="8" t="s">
        <v>27</v>
      </c>
      <c r="L229" s="8" t="s">
        <v>27</v>
      </c>
      <c r="M229" s="8" t="s">
        <v>27</v>
      </c>
      <c r="N229" s="8" t="s">
        <v>27</v>
      </c>
      <c r="O229" s="8" t="s">
        <v>27</v>
      </c>
      <c r="P229" s="2" t="e">
        <f>AVERAGE(K229:O229)</f>
        <v>#DIV/0!</v>
      </c>
      <c r="Q229" s="2" t="e">
        <f>STDEV(K229:O229)</f>
        <v>#DIV/0!</v>
      </c>
      <c r="R229" s="28">
        <v>0</v>
      </c>
      <c r="S229" s="9">
        <v>0</v>
      </c>
      <c r="T229" s="9">
        <v>0</v>
      </c>
      <c r="U229" s="9">
        <v>0</v>
      </c>
      <c r="V229" s="9">
        <v>0</v>
      </c>
      <c r="W229" s="2">
        <f>AVERAGE(R229:V229)</f>
        <v>0</v>
      </c>
      <c r="X229" s="2">
        <f>STDEV(R229:V229)</f>
        <v>0</v>
      </c>
      <c r="Y229" s="28">
        <v>0</v>
      </c>
      <c r="Z229" s="9">
        <v>0</v>
      </c>
      <c r="AA229" s="9">
        <v>0</v>
      </c>
      <c r="AB229" s="9">
        <v>0</v>
      </c>
      <c r="AC229" s="9">
        <v>0</v>
      </c>
      <c r="AD229" s="2">
        <f>AVERAGE(Y229:AC229)</f>
        <v>0</v>
      </c>
      <c r="AE229" s="2">
        <f>STDEV(Y229:AC229)</f>
        <v>0</v>
      </c>
      <c r="AF229" s="28">
        <v>0</v>
      </c>
      <c r="AG229" s="8">
        <v>0</v>
      </c>
      <c r="AH229" s="8">
        <v>0</v>
      </c>
      <c r="AI229" s="8">
        <v>0</v>
      </c>
      <c r="AJ229" s="8">
        <v>0</v>
      </c>
      <c r="AK229" s="2">
        <f>AVERAGE(AF229:AJ229)</f>
        <v>0</v>
      </c>
      <c r="AL229" s="2">
        <f>STDEV(AF229:AJ229)</f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0</v>
      </c>
      <c r="AR229" s="2">
        <f>AVERAGE(AM229:AQ229)</f>
        <v>0</v>
      </c>
      <c r="AS229" s="2">
        <f>STDEV(AM229:AQ229)</f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0</v>
      </c>
      <c r="AY229" s="2">
        <f>AVERAGE(AT229:AX229)</f>
        <v>0</v>
      </c>
      <c r="AZ229" s="2">
        <f>STDEV(AT229:AX229)</f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0</v>
      </c>
      <c r="BF229" s="2">
        <f>AVERAGE(BA229:BE229)</f>
        <v>0</v>
      </c>
      <c r="BG229" s="2">
        <f>STDEV(BA229:BE229)</f>
        <v>0</v>
      </c>
    </row>
    <row r="230" spans="1:59" x14ac:dyDescent="0.35">
      <c r="A230" s="8" t="s">
        <v>8</v>
      </c>
      <c r="B230" s="22">
        <v>2</v>
      </c>
      <c r="D230" s="8" t="s">
        <v>27</v>
      </c>
      <c r="E230" s="8" t="s">
        <v>27</v>
      </c>
      <c r="F230" s="8" t="s">
        <v>27</v>
      </c>
      <c r="G230" s="8" t="s">
        <v>27</v>
      </c>
      <c r="H230" s="8" t="s">
        <v>27</v>
      </c>
      <c r="I230" s="2" t="e">
        <f t="shared" ref="I230" si="319">AVERAGE(D230:H230)</f>
        <v>#DIV/0!</v>
      </c>
      <c r="J230" s="2" t="e">
        <f>STDEV(D230:H230)</f>
        <v>#DIV/0!</v>
      </c>
      <c r="K230" s="8" t="s">
        <v>27</v>
      </c>
      <c r="L230" s="8" t="s">
        <v>27</v>
      </c>
      <c r="M230" s="8" t="s">
        <v>27</v>
      </c>
      <c r="N230" s="8" t="s">
        <v>27</v>
      </c>
      <c r="O230" s="8" t="s">
        <v>27</v>
      </c>
      <c r="P230" s="2" t="e">
        <f t="shared" ref="P230" si="320">AVERAGE(K230:O230)</f>
        <v>#DIV/0!</v>
      </c>
      <c r="Q230" s="2" t="e">
        <f>STDEV(K230:O230)</f>
        <v>#DIV/0!</v>
      </c>
      <c r="R230" s="28">
        <v>0</v>
      </c>
      <c r="S230" s="9">
        <v>0</v>
      </c>
      <c r="T230" s="9">
        <v>0</v>
      </c>
      <c r="U230" s="9">
        <v>0</v>
      </c>
      <c r="V230" s="9">
        <v>0</v>
      </c>
      <c r="W230" s="2">
        <f t="shared" ref="W230" si="321">AVERAGE(R230:V230)</f>
        <v>0</v>
      </c>
      <c r="X230" s="2">
        <f>STDEV(R230:V230)</f>
        <v>0</v>
      </c>
      <c r="Y230" s="28">
        <v>0</v>
      </c>
      <c r="Z230" s="9">
        <v>0</v>
      </c>
      <c r="AA230" s="9">
        <v>0</v>
      </c>
      <c r="AB230" s="9">
        <v>0</v>
      </c>
      <c r="AC230" s="9">
        <v>0</v>
      </c>
      <c r="AD230" s="2">
        <f t="shared" ref="AD230" si="322">AVERAGE(Y230:AC230)</f>
        <v>0</v>
      </c>
      <c r="AE230" s="2">
        <f>STDEV(Y230:AC230)</f>
        <v>0</v>
      </c>
      <c r="AF230" s="28">
        <v>0</v>
      </c>
      <c r="AG230" s="8">
        <v>0</v>
      </c>
      <c r="AH230" s="8">
        <v>0</v>
      </c>
      <c r="AI230" s="8">
        <v>0</v>
      </c>
      <c r="AJ230" s="8">
        <v>0</v>
      </c>
      <c r="AK230" s="2">
        <f t="shared" ref="AK230" si="323">AVERAGE(AF230:AJ230)</f>
        <v>0</v>
      </c>
      <c r="AL230" s="2">
        <f>STDEV(AF230:AJ230)</f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2">
        <f t="shared" ref="AR230" si="324">AVERAGE(AM230:AQ230)</f>
        <v>0</v>
      </c>
      <c r="AS230" s="2">
        <f>STDEV(AM230:AQ230)</f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2">
        <f t="shared" ref="AY230" si="325">AVERAGE(AT230:AX230)</f>
        <v>0</v>
      </c>
      <c r="AZ230" s="2">
        <f>STDEV(AT230:AX230)</f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2">
        <f t="shared" ref="BF230" si="326">AVERAGE(BA230:BE230)</f>
        <v>0</v>
      </c>
      <c r="BG230" s="2">
        <f>STDEV(BA230:BE230)</f>
        <v>0</v>
      </c>
    </row>
    <row r="231" spans="1:59" x14ac:dyDescent="0.35">
      <c r="B231" s="22">
        <v>3</v>
      </c>
      <c r="D231" s="9" t="s">
        <v>27</v>
      </c>
      <c r="E231" s="9" t="s">
        <v>27</v>
      </c>
      <c r="F231" s="9" t="s">
        <v>27</v>
      </c>
      <c r="G231" s="9" t="s">
        <v>27</v>
      </c>
      <c r="H231" s="9" t="s">
        <v>27</v>
      </c>
      <c r="I231" s="4" t="e">
        <f>AVERAGE(D231:H231)</f>
        <v>#DIV/0!</v>
      </c>
      <c r="J231" s="4" t="e">
        <f>STDEV(D231:H231)</f>
        <v>#DIV/0!</v>
      </c>
      <c r="K231" s="9" t="s">
        <v>27</v>
      </c>
      <c r="L231" s="9" t="s">
        <v>27</v>
      </c>
      <c r="M231" s="9" t="s">
        <v>27</v>
      </c>
      <c r="N231" s="9" t="s">
        <v>27</v>
      </c>
      <c r="O231" s="9" t="s">
        <v>27</v>
      </c>
      <c r="P231" s="4" t="e">
        <f>AVERAGE(K231:O231)</f>
        <v>#DIV/0!</v>
      </c>
      <c r="Q231" s="4" t="e">
        <f>STDEV(K231:O231)</f>
        <v>#DIV/0!</v>
      </c>
      <c r="R231" s="28">
        <v>0</v>
      </c>
      <c r="S231" s="9">
        <v>0</v>
      </c>
      <c r="T231" s="9">
        <v>0</v>
      </c>
      <c r="U231" s="9">
        <v>0</v>
      </c>
      <c r="V231" s="9">
        <v>0</v>
      </c>
      <c r="W231" s="4">
        <f>AVERAGE(R231:V231)</f>
        <v>0</v>
      </c>
      <c r="X231" s="4">
        <f>STDEV(R231:V231)</f>
        <v>0</v>
      </c>
      <c r="Y231" s="28">
        <v>0</v>
      </c>
      <c r="Z231" s="9">
        <v>0</v>
      </c>
      <c r="AA231" s="9">
        <v>0</v>
      </c>
      <c r="AB231" s="9">
        <v>0</v>
      </c>
      <c r="AC231" s="9">
        <v>0</v>
      </c>
      <c r="AD231" s="4">
        <f>AVERAGE(Y231:AC231)</f>
        <v>0</v>
      </c>
      <c r="AE231" s="4">
        <f>STDEV(Y231:AC231)</f>
        <v>0</v>
      </c>
      <c r="AF231" s="28">
        <v>0</v>
      </c>
      <c r="AG231" s="9">
        <v>0</v>
      </c>
      <c r="AH231" s="9">
        <v>0</v>
      </c>
      <c r="AI231" s="9">
        <v>0</v>
      </c>
      <c r="AJ231" s="9">
        <v>0</v>
      </c>
      <c r="AK231" s="4">
        <f>AVERAGE(AF231:AJ231)</f>
        <v>0</v>
      </c>
      <c r="AL231" s="4">
        <f>STDEV(AF231:AJ231)</f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4">
        <f>AVERAGE(AM231:AQ231)</f>
        <v>0</v>
      </c>
      <c r="AS231" s="4">
        <f>STDEV(AM231:AQ231)</f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4">
        <f>AVERAGE(AT231:AX231)</f>
        <v>0</v>
      </c>
      <c r="AZ231" s="4">
        <f>STDEV(AT231:AX231)</f>
        <v>0</v>
      </c>
      <c r="BA231" s="9">
        <v>0</v>
      </c>
      <c r="BB231" s="9">
        <v>0</v>
      </c>
      <c r="BC231" s="9">
        <v>0</v>
      </c>
      <c r="BD231" s="9">
        <v>0</v>
      </c>
      <c r="BE231" s="9">
        <v>0</v>
      </c>
      <c r="BF231" s="4">
        <f>AVERAGE(BA231:BE231)</f>
        <v>0</v>
      </c>
      <c r="BG231" s="4">
        <f>STDEV(BA231:BE231)</f>
        <v>0</v>
      </c>
    </row>
    <row r="232" spans="1:59" x14ac:dyDescent="0.35">
      <c r="A232" s="5" t="s">
        <v>16</v>
      </c>
      <c r="B232" s="22"/>
      <c r="D232" s="9"/>
      <c r="E232" s="9"/>
      <c r="F232" s="9"/>
      <c r="G232" s="9"/>
      <c r="H232" s="9"/>
      <c r="I232" s="10" t="e">
        <f>AVERAGE(I229:I231)</f>
        <v>#DIV/0!</v>
      </c>
      <c r="J232" s="10"/>
      <c r="K232" s="9"/>
      <c r="L232" s="9"/>
      <c r="M232" s="9"/>
      <c r="N232" s="9"/>
      <c r="O232" s="9"/>
      <c r="P232" s="10" t="e">
        <f>AVERAGE(P229:P231)</f>
        <v>#DIV/0!</v>
      </c>
      <c r="Q232" s="10"/>
      <c r="R232" s="28"/>
      <c r="S232" s="9"/>
      <c r="T232" s="9"/>
      <c r="U232" s="9"/>
      <c r="V232" s="9"/>
      <c r="W232" s="10">
        <f>AVERAGE(W229:W231)</f>
        <v>0</v>
      </c>
      <c r="X232" s="10"/>
      <c r="Y232" s="28"/>
      <c r="Z232" s="9"/>
      <c r="AA232" s="9"/>
      <c r="AB232" s="9"/>
      <c r="AC232" s="9"/>
      <c r="AD232" s="10">
        <f>AVERAGE(AD229:AD231)</f>
        <v>0</v>
      </c>
      <c r="AE232" s="10"/>
      <c r="AG232" s="9"/>
      <c r="AH232" s="9"/>
      <c r="AI232" s="9"/>
      <c r="AJ232" s="9"/>
      <c r="AK232" s="10">
        <f>AVERAGE(AK229:AK231)</f>
        <v>0</v>
      </c>
      <c r="AL232" s="10"/>
      <c r="AM232" s="9"/>
      <c r="AN232" s="9"/>
      <c r="AO232" s="9"/>
      <c r="AP232" s="9"/>
      <c r="AQ232" s="9"/>
      <c r="AR232" s="10">
        <f>AVERAGE(AR229:AR231)</f>
        <v>0</v>
      </c>
      <c r="AS232" s="10"/>
      <c r="AT232" s="9"/>
      <c r="AU232" s="9"/>
      <c r="AV232" s="9"/>
      <c r="AW232" s="9"/>
      <c r="AX232" s="9"/>
      <c r="AY232" s="10">
        <f>AVERAGE(AY229:AY231)</f>
        <v>0</v>
      </c>
      <c r="AZ232" s="10"/>
      <c r="BA232" s="9"/>
      <c r="BB232" s="9"/>
      <c r="BC232" s="9"/>
      <c r="BD232" s="9"/>
      <c r="BE232" s="9"/>
      <c r="BF232" s="10">
        <f>AVERAGE(BF229:BF231)</f>
        <v>0</v>
      </c>
      <c r="BG232" s="10"/>
    </row>
    <row r="233" spans="1:59" x14ac:dyDescent="0.35">
      <c r="A233" s="5" t="s">
        <v>17</v>
      </c>
      <c r="B233" s="22"/>
      <c r="D233" s="9"/>
      <c r="E233" s="9"/>
      <c r="F233" s="9"/>
      <c r="G233" s="9"/>
      <c r="H233" s="9"/>
      <c r="I233" s="10" t="e">
        <f>SUM(J229:J231)</f>
        <v>#DIV/0!</v>
      </c>
      <c r="J233" s="10"/>
      <c r="K233" s="9"/>
      <c r="L233" s="9"/>
      <c r="M233" s="9"/>
      <c r="N233" s="9"/>
      <c r="O233" s="9"/>
      <c r="P233" s="10" t="e">
        <f>SUM(Q229:Q231)</f>
        <v>#DIV/0!</v>
      </c>
      <c r="Q233" s="10"/>
      <c r="R233" s="28"/>
      <c r="S233" s="9"/>
      <c r="T233" s="9"/>
      <c r="U233" s="9"/>
      <c r="V233" s="9"/>
      <c r="W233" s="10">
        <f>SUM(X229:X231)</f>
        <v>0</v>
      </c>
      <c r="X233" s="10"/>
      <c r="Y233" s="28"/>
      <c r="Z233" s="9"/>
      <c r="AA233" s="9"/>
      <c r="AB233" s="9"/>
      <c r="AC233" s="9"/>
      <c r="AD233" s="10">
        <f>SUM(AE229:AE231)</f>
        <v>0</v>
      </c>
      <c r="AE233" s="10"/>
      <c r="AG233" s="9"/>
      <c r="AH233" s="9"/>
      <c r="AI233" s="9"/>
      <c r="AJ233" s="9"/>
      <c r="AK233" s="10">
        <f>SUM(AL229:AL231)</f>
        <v>0</v>
      </c>
      <c r="AL233" s="10"/>
      <c r="AM233" s="9"/>
      <c r="AN233" s="9"/>
      <c r="AO233" s="9"/>
      <c r="AP233" s="9"/>
      <c r="AQ233" s="9"/>
      <c r="AR233" s="10">
        <f>SUM(AS229:AS231)</f>
        <v>0</v>
      </c>
      <c r="AS233" s="10"/>
      <c r="AT233" s="9"/>
      <c r="AU233" s="9"/>
      <c r="AV233" s="9"/>
      <c r="AW233" s="9"/>
      <c r="AX233" s="9"/>
      <c r="AY233" s="10">
        <f>SUM(AZ229:AZ231)</f>
        <v>0</v>
      </c>
      <c r="AZ233" s="10"/>
      <c r="BA233" s="9"/>
      <c r="BB233" s="9"/>
      <c r="BC233" s="9"/>
      <c r="BD233" s="9"/>
      <c r="BE233" s="9"/>
      <c r="BF233" s="10">
        <f>SUM(BG229:BG231)</f>
        <v>0</v>
      </c>
      <c r="BG233" s="10"/>
    </row>
    <row r="234" spans="1:59" x14ac:dyDescent="0.35">
      <c r="A234" s="8" t="s">
        <v>60</v>
      </c>
      <c r="B234" s="22">
        <v>1</v>
      </c>
      <c r="D234" s="9" t="s">
        <v>27</v>
      </c>
      <c r="E234" s="9" t="s">
        <v>27</v>
      </c>
      <c r="F234" s="9" t="s">
        <v>27</v>
      </c>
      <c r="G234" s="9" t="s">
        <v>27</v>
      </c>
      <c r="H234" s="9" t="s">
        <v>27</v>
      </c>
      <c r="I234" s="4" t="e">
        <f>AVERAGE(D234:H234)</f>
        <v>#DIV/0!</v>
      </c>
      <c r="J234" s="4" t="e">
        <f>STDEV(D234:H234)</f>
        <v>#DIV/0!</v>
      </c>
      <c r="K234" s="9" t="s">
        <v>27</v>
      </c>
      <c r="L234" s="9" t="s">
        <v>27</v>
      </c>
      <c r="M234" s="9" t="s">
        <v>27</v>
      </c>
      <c r="N234" s="9" t="s">
        <v>27</v>
      </c>
      <c r="O234" s="9" t="s">
        <v>27</v>
      </c>
      <c r="P234" s="4" t="e">
        <f>AVERAGE(K234:O234)</f>
        <v>#DIV/0!</v>
      </c>
      <c r="Q234" s="4" t="e">
        <f>STDEV(K234:O234)</f>
        <v>#DIV/0!</v>
      </c>
      <c r="R234" s="28">
        <v>0</v>
      </c>
      <c r="S234" s="8">
        <v>0</v>
      </c>
      <c r="T234" s="8">
        <v>0</v>
      </c>
      <c r="U234" s="8">
        <v>0</v>
      </c>
      <c r="V234" s="8">
        <v>0</v>
      </c>
      <c r="W234" s="4">
        <f>AVERAGE(R234:V234)</f>
        <v>0</v>
      </c>
      <c r="X234" s="4">
        <f>STDEV(R234:V234)</f>
        <v>0</v>
      </c>
      <c r="Y234" s="28">
        <v>0</v>
      </c>
      <c r="Z234" s="8">
        <v>0</v>
      </c>
      <c r="AA234" s="8">
        <v>0</v>
      </c>
      <c r="AB234" s="8">
        <v>0</v>
      </c>
      <c r="AC234" s="8">
        <v>0</v>
      </c>
      <c r="AD234" s="4">
        <f>AVERAGE(Y234:AC234)</f>
        <v>0</v>
      </c>
      <c r="AE234" s="4">
        <f>STDEV(Y234:AC234)</f>
        <v>0</v>
      </c>
      <c r="AF234" s="28">
        <v>0</v>
      </c>
      <c r="AG234" s="9">
        <v>0</v>
      </c>
      <c r="AH234" s="9">
        <v>0</v>
      </c>
      <c r="AI234" s="9">
        <v>0</v>
      </c>
      <c r="AJ234" s="9">
        <v>0</v>
      </c>
      <c r="AK234" s="4">
        <f>AVERAGE(AF234:AJ234)</f>
        <v>0</v>
      </c>
      <c r="AL234" s="4">
        <f>STDEV(AF234:AJ234)</f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0</v>
      </c>
      <c r="AR234" s="4">
        <f>AVERAGE(AM234:AQ234)</f>
        <v>0</v>
      </c>
      <c r="AS234" s="4">
        <f>STDEV(AM234:AQ234)</f>
        <v>0</v>
      </c>
      <c r="AT234" s="8">
        <v>0</v>
      </c>
      <c r="AU234" s="8">
        <v>0</v>
      </c>
      <c r="AV234" s="8">
        <v>0</v>
      </c>
      <c r="AW234" s="8">
        <v>0</v>
      </c>
      <c r="AX234" s="8">
        <v>0</v>
      </c>
      <c r="AY234" s="4">
        <f>AVERAGE(AT234:AX234)</f>
        <v>0</v>
      </c>
      <c r="AZ234" s="4">
        <f>STDEV(AT234:AX234)</f>
        <v>0</v>
      </c>
      <c r="BA234" s="8">
        <v>0</v>
      </c>
      <c r="BB234" s="8">
        <v>0</v>
      </c>
      <c r="BC234" s="8">
        <v>0</v>
      </c>
      <c r="BD234" s="8">
        <v>0</v>
      </c>
      <c r="BE234" s="8">
        <v>0</v>
      </c>
      <c r="BF234" s="4">
        <f>AVERAGE(BA234:BE234)</f>
        <v>0</v>
      </c>
      <c r="BG234" s="4">
        <f>STDEV(BA234:BE234)</f>
        <v>0</v>
      </c>
    </row>
    <row r="235" spans="1:59" x14ac:dyDescent="0.35">
      <c r="B235" s="22">
        <v>2</v>
      </c>
      <c r="D235" s="9" t="s">
        <v>27</v>
      </c>
      <c r="E235" s="9" t="s">
        <v>27</v>
      </c>
      <c r="F235" s="9" t="s">
        <v>27</v>
      </c>
      <c r="G235" s="9" t="s">
        <v>27</v>
      </c>
      <c r="H235" s="9" t="s">
        <v>27</v>
      </c>
      <c r="I235" s="4" t="e">
        <f t="shared" ref="I235" si="327">AVERAGE(D235:H235)</f>
        <v>#DIV/0!</v>
      </c>
      <c r="J235" s="4" t="e">
        <f>STDEV(D235:H235)</f>
        <v>#DIV/0!</v>
      </c>
      <c r="K235" s="9" t="s">
        <v>27</v>
      </c>
      <c r="L235" s="9" t="s">
        <v>27</v>
      </c>
      <c r="M235" s="9" t="s">
        <v>27</v>
      </c>
      <c r="N235" s="9" t="s">
        <v>27</v>
      </c>
      <c r="O235" s="9" t="s">
        <v>27</v>
      </c>
      <c r="P235" s="4" t="e">
        <f t="shared" ref="P235" si="328">AVERAGE(K235:O235)</f>
        <v>#DIV/0!</v>
      </c>
      <c r="Q235" s="4" t="e">
        <f>STDEV(K235:O235)</f>
        <v>#DIV/0!</v>
      </c>
      <c r="R235" s="28">
        <v>0</v>
      </c>
      <c r="S235" s="8">
        <v>0</v>
      </c>
      <c r="T235" s="8">
        <v>0</v>
      </c>
      <c r="U235" s="8">
        <v>0</v>
      </c>
      <c r="V235" s="8">
        <v>0</v>
      </c>
      <c r="W235" s="4">
        <f t="shared" ref="W235" si="329">AVERAGE(R235:V235)</f>
        <v>0</v>
      </c>
      <c r="X235" s="4">
        <f>STDEV(R235:V235)</f>
        <v>0</v>
      </c>
      <c r="Y235" s="28">
        <v>0</v>
      </c>
      <c r="Z235" s="8">
        <v>0</v>
      </c>
      <c r="AA235" s="8">
        <v>0</v>
      </c>
      <c r="AB235" s="8">
        <v>0</v>
      </c>
      <c r="AC235" s="8">
        <v>0</v>
      </c>
      <c r="AD235" s="4">
        <f t="shared" ref="AD235" si="330">AVERAGE(Y235:AC235)</f>
        <v>0</v>
      </c>
      <c r="AE235" s="4">
        <f>STDEV(Y235:AC235)</f>
        <v>0</v>
      </c>
      <c r="AF235" s="28">
        <v>0</v>
      </c>
      <c r="AG235" s="9">
        <v>0</v>
      </c>
      <c r="AH235" s="9">
        <v>0</v>
      </c>
      <c r="AI235" s="9">
        <v>0</v>
      </c>
      <c r="AJ235" s="9">
        <v>0</v>
      </c>
      <c r="AK235" s="4">
        <f t="shared" ref="AK235" si="331">AVERAGE(AF235:AJ235)</f>
        <v>0</v>
      </c>
      <c r="AL235" s="4">
        <f>STDEV(AF235:AJ235)</f>
        <v>0</v>
      </c>
      <c r="AM235" s="8">
        <v>0</v>
      </c>
      <c r="AN235" s="8">
        <v>0</v>
      </c>
      <c r="AO235" s="8">
        <v>0</v>
      </c>
      <c r="AP235" s="8">
        <v>0</v>
      </c>
      <c r="AQ235" s="8">
        <v>0</v>
      </c>
      <c r="AR235" s="4">
        <f t="shared" ref="AR235" si="332">AVERAGE(AM235:AQ235)</f>
        <v>0</v>
      </c>
      <c r="AS235" s="4">
        <f>STDEV(AM235:AQ235)</f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4">
        <f t="shared" ref="AY235" si="333">AVERAGE(AT235:AX235)</f>
        <v>0</v>
      </c>
      <c r="AZ235" s="4">
        <f>STDEV(AT235:AX235)</f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4">
        <f t="shared" ref="BF235" si="334">AVERAGE(BA235:BE235)</f>
        <v>0</v>
      </c>
      <c r="BG235" s="4">
        <f>STDEV(BA235:BE235)</f>
        <v>0</v>
      </c>
    </row>
    <row r="236" spans="1:59" x14ac:dyDescent="0.35">
      <c r="B236" s="22">
        <v>3</v>
      </c>
      <c r="D236" s="9" t="s">
        <v>27</v>
      </c>
      <c r="E236" s="9" t="s">
        <v>27</v>
      </c>
      <c r="F236" s="9" t="s">
        <v>27</v>
      </c>
      <c r="G236" s="9" t="s">
        <v>27</v>
      </c>
      <c r="H236" s="9" t="s">
        <v>27</v>
      </c>
      <c r="I236" s="4" t="e">
        <f>AVERAGE(D236:H236)</f>
        <v>#DIV/0!</v>
      </c>
      <c r="J236" s="4" t="e">
        <f>STDEV(D236:H236)</f>
        <v>#DIV/0!</v>
      </c>
      <c r="K236" s="9" t="s">
        <v>27</v>
      </c>
      <c r="L236" s="9" t="s">
        <v>27</v>
      </c>
      <c r="M236" s="9" t="s">
        <v>27</v>
      </c>
      <c r="N236" s="9" t="s">
        <v>27</v>
      </c>
      <c r="O236" s="9" t="s">
        <v>27</v>
      </c>
      <c r="P236" s="4" t="e">
        <f>AVERAGE(K236:O236)</f>
        <v>#DIV/0!</v>
      </c>
      <c r="Q236" s="4" t="e">
        <f>STDEV(K236:O236)</f>
        <v>#DIV/0!</v>
      </c>
      <c r="R236" s="28">
        <v>0</v>
      </c>
      <c r="S236" s="9">
        <v>0</v>
      </c>
      <c r="T236" s="9">
        <v>0</v>
      </c>
      <c r="U236" s="9">
        <v>0</v>
      </c>
      <c r="V236" s="9">
        <v>0</v>
      </c>
      <c r="W236" s="4">
        <f>AVERAGE(R236:V236)</f>
        <v>0</v>
      </c>
      <c r="X236" s="4">
        <f>STDEV(R236:V236)</f>
        <v>0</v>
      </c>
      <c r="Y236" s="28">
        <v>0</v>
      </c>
      <c r="Z236" s="9">
        <v>0</v>
      </c>
      <c r="AA236" s="9">
        <v>0</v>
      </c>
      <c r="AB236" s="9">
        <v>0</v>
      </c>
      <c r="AC236" s="9">
        <v>0</v>
      </c>
      <c r="AD236" s="4">
        <f>AVERAGE(Y236:AC236)</f>
        <v>0</v>
      </c>
      <c r="AE236" s="4">
        <f>STDEV(Y236:AC236)</f>
        <v>0</v>
      </c>
      <c r="AF236" s="28">
        <v>0</v>
      </c>
      <c r="AG236" s="9">
        <v>0</v>
      </c>
      <c r="AH236" s="9">
        <v>0</v>
      </c>
      <c r="AI236" s="9">
        <v>0</v>
      </c>
      <c r="AJ236" s="9">
        <v>0</v>
      </c>
      <c r="AK236" s="4">
        <f>AVERAGE(AF236:AJ236)</f>
        <v>0</v>
      </c>
      <c r="AL236" s="4">
        <f>STDEV(AF236:AJ236)</f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4">
        <f>AVERAGE(AM236:AQ236)</f>
        <v>0</v>
      </c>
      <c r="AS236" s="4">
        <f>STDEV(AM236:AQ236)</f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4">
        <f>AVERAGE(AT236:AX236)</f>
        <v>0</v>
      </c>
      <c r="AZ236" s="4">
        <f>STDEV(AT236:AX236)</f>
        <v>0</v>
      </c>
      <c r="BA236" s="9">
        <v>0</v>
      </c>
      <c r="BB236" s="9">
        <v>0</v>
      </c>
      <c r="BC236" s="9">
        <v>0</v>
      </c>
      <c r="BD236" s="9">
        <v>0</v>
      </c>
      <c r="BE236" s="9">
        <v>0</v>
      </c>
      <c r="BF236" s="4">
        <f>AVERAGE(BA236:BE236)</f>
        <v>0</v>
      </c>
      <c r="BG236" s="4">
        <f>STDEV(BA236:BE236)</f>
        <v>0</v>
      </c>
    </row>
    <row r="237" spans="1:59" x14ac:dyDescent="0.35">
      <c r="A237" s="5" t="s">
        <v>16</v>
      </c>
      <c r="B237" s="22"/>
      <c r="D237" s="9"/>
      <c r="E237" s="9"/>
      <c r="F237" s="9"/>
      <c r="G237" s="9"/>
      <c r="H237" s="9"/>
      <c r="I237" s="10" t="e">
        <f>AVERAGE(I234:I236)</f>
        <v>#DIV/0!</v>
      </c>
      <c r="J237" s="10"/>
      <c r="K237" s="9"/>
      <c r="L237" s="9"/>
      <c r="M237" s="9"/>
      <c r="N237" s="9"/>
      <c r="O237" s="9"/>
      <c r="P237" s="10" t="e">
        <f>AVERAGE(P234:P236)</f>
        <v>#DIV/0!</v>
      </c>
      <c r="Q237" s="10"/>
      <c r="R237" s="9"/>
      <c r="S237" s="9"/>
      <c r="T237" s="9"/>
      <c r="U237" s="9"/>
      <c r="V237" s="9"/>
      <c r="W237" s="10">
        <f>AVERAGE(W234:W236)</f>
        <v>0</v>
      </c>
      <c r="X237" s="10"/>
      <c r="Y237" s="9"/>
      <c r="Z237" s="9"/>
      <c r="AA237" s="9"/>
      <c r="AB237" s="9"/>
      <c r="AC237" s="9"/>
      <c r="AD237" s="10">
        <f>AVERAGE(AD234:AD236)</f>
        <v>0</v>
      </c>
      <c r="AE237" s="10"/>
      <c r="AG237" s="9"/>
      <c r="AH237" s="9"/>
      <c r="AI237" s="9"/>
      <c r="AJ237" s="9"/>
      <c r="AK237" s="10">
        <f>AVERAGE(AK234:AK236)</f>
        <v>0</v>
      </c>
      <c r="AL237" s="10"/>
      <c r="AM237" s="9"/>
      <c r="AN237" s="9"/>
      <c r="AO237" s="9"/>
      <c r="AP237" s="9"/>
      <c r="AQ237" s="9"/>
      <c r="AR237" s="10">
        <f>AVERAGE(AR234:AR236)</f>
        <v>0</v>
      </c>
      <c r="AS237" s="10"/>
      <c r="AT237" s="9"/>
      <c r="AU237" s="9"/>
      <c r="AV237" s="9"/>
      <c r="AW237" s="9"/>
      <c r="AX237" s="9"/>
      <c r="AY237" s="10">
        <f>AVERAGE(AY234:AY236)</f>
        <v>0</v>
      </c>
      <c r="AZ237" s="10"/>
      <c r="BA237" s="9"/>
      <c r="BB237" s="9"/>
      <c r="BC237" s="9"/>
      <c r="BD237" s="9"/>
      <c r="BE237" s="9"/>
      <c r="BF237" s="10">
        <f>AVERAGE(BF234:BF236)</f>
        <v>0</v>
      </c>
      <c r="BG237" s="10"/>
    </row>
    <row r="238" spans="1:59" x14ac:dyDescent="0.35">
      <c r="A238" s="5" t="s">
        <v>17</v>
      </c>
      <c r="B238" s="22"/>
      <c r="D238" s="9"/>
      <c r="E238" s="9"/>
      <c r="F238" s="9"/>
      <c r="G238" s="9"/>
      <c r="H238" s="9"/>
      <c r="I238" s="10" t="e">
        <f>SUM(J234:J236)</f>
        <v>#DIV/0!</v>
      </c>
      <c r="J238" s="10"/>
      <c r="K238" s="9"/>
      <c r="L238" s="9"/>
      <c r="M238" s="9"/>
      <c r="N238" s="9"/>
      <c r="O238" s="9"/>
      <c r="P238" s="10" t="e">
        <f>SUM(Q234:Q236)</f>
        <v>#DIV/0!</v>
      </c>
      <c r="Q238" s="10"/>
      <c r="R238" s="9"/>
      <c r="S238" s="9"/>
      <c r="T238" s="9"/>
      <c r="U238" s="9"/>
      <c r="V238" s="9"/>
      <c r="W238" s="10">
        <f>SUM(X234:X236)</f>
        <v>0</v>
      </c>
      <c r="X238" s="10"/>
      <c r="Y238" s="9"/>
      <c r="Z238" s="9"/>
      <c r="AA238" s="9"/>
      <c r="AB238" s="9"/>
      <c r="AC238" s="9"/>
      <c r="AD238" s="10">
        <f>SUM(AE234:AE236)</f>
        <v>0</v>
      </c>
      <c r="AE238" s="10"/>
      <c r="AG238" s="9"/>
      <c r="AH238" s="9"/>
      <c r="AI238" s="9"/>
      <c r="AJ238" s="9"/>
      <c r="AK238" s="10">
        <f>SUM(AL234:AL236)</f>
        <v>0</v>
      </c>
      <c r="AL238" s="10"/>
      <c r="AM238" s="9"/>
      <c r="AN238" s="9"/>
      <c r="AO238" s="9"/>
      <c r="AP238" s="9"/>
      <c r="AQ238" s="9"/>
      <c r="AR238" s="10">
        <f>SUM(AS234:AS236)</f>
        <v>0</v>
      </c>
      <c r="AS238" s="10"/>
      <c r="AT238" s="9"/>
      <c r="AU238" s="9"/>
      <c r="AV238" s="9"/>
      <c r="AW238" s="9"/>
      <c r="AX238" s="9"/>
      <c r="AY238" s="10">
        <f>SUM(AZ234:AZ236)</f>
        <v>0</v>
      </c>
      <c r="AZ238" s="10"/>
      <c r="BA238" s="9"/>
      <c r="BB238" s="9"/>
      <c r="BC238" s="9"/>
      <c r="BD238" s="9"/>
      <c r="BE238" s="9"/>
      <c r="BF238" s="10">
        <f>SUM(BG234:BG236)</f>
        <v>0</v>
      </c>
      <c r="BG238" s="10"/>
    </row>
    <row r="361" spans="1:59" x14ac:dyDescent="0.35">
      <c r="A361" s="22"/>
      <c r="B361" s="22"/>
      <c r="C361" s="22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9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</row>
    <row r="362" spans="1:59" x14ac:dyDescent="0.35">
      <c r="A362" s="22"/>
      <c r="B362" s="22"/>
      <c r="C362" s="22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9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</row>
    <row r="363" spans="1:59" x14ac:dyDescent="0.35">
      <c r="A363" s="22"/>
      <c r="B363" s="22"/>
      <c r="C363" s="22"/>
      <c r="D363" s="22"/>
      <c r="E363" s="22"/>
      <c r="F363" s="22"/>
      <c r="G363" s="22"/>
      <c r="H363" s="22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9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</row>
    <row r="364" spans="1:59" x14ac:dyDescent="0.35">
      <c r="A364" s="22"/>
      <c r="B364" s="22"/>
      <c r="C364" s="22"/>
      <c r="D364" s="22"/>
      <c r="E364" s="22"/>
      <c r="F364" s="22"/>
      <c r="G364" s="22"/>
      <c r="H364" s="22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9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</row>
    <row r="365" spans="1:59" x14ac:dyDescent="0.3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9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</row>
    <row r="366" spans="1:59" x14ac:dyDescent="0.3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9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</row>
    <row r="367" spans="1:59" x14ac:dyDescent="0.35">
      <c r="A367" s="22"/>
      <c r="B367" s="26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9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</row>
    <row r="368" spans="1:59" x14ac:dyDescent="0.3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4"/>
      <c r="L368" s="22"/>
      <c r="M368" s="22"/>
      <c r="N368" s="22"/>
      <c r="O368" s="22"/>
      <c r="P368" s="22"/>
      <c r="Q368" s="22"/>
      <c r="R368" s="24"/>
      <c r="S368" s="22"/>
      <c r="T368" s="22"/>
      <c r="U368" s="22"/>
      <c r="V368" s="22"/>
      <c r="W368" s="22"/>
      <c r="X368" s="22"/>
      <c r="Y368" s="24"/>
      <c r="Z368" s="22"/>
      <c r="AA368" s="22"/>
      <c r="AB368" s="22"/>
      <c r="AC368" s="22"/>
      <c r="AD368" s="22"/>
      <c r="AE368" s="22"/>
      <c r="AF368" s="29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</row>
    <row r="369" spans="1:59" x14ac:dyDescent="0.35">
      <c r="A369" s="22"/>
      <c r="B369" s="22"/>
      <c r="C369" s="22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9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</row>
    <row r="370" spans="1:59" x14ac:dyDescent="0.35">
      <c r="A370" s="22"/>
      <c r="B370" s="22"/>
      <c r="C370" s="22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9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</row>
    <row r="371" spans="1:59" x14ac:dyDescent="0.35">
      <c r="A371" s="22"/>
      <c r="B371" s="22"/>
      <c r="C371" s="22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9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</row>
    <row r="372" spans="1:59" x14ac:dyDescent="0.35">
      <c r="A372" s="22"/>
      <c r="B372" s="22"/>
      <c r="C372" s="22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9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</row>
    <row r="373" spans="1:59" x14ac:dyDescent="0.35">
      <c r="A373" s="22"/>
      <c r="B373" s="22"/>
      <c r="C373" s="22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9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</row>
    <row r="374" spans="1:59" x14ac:dyDescent="0.35">
      <c r="A374" s="22"/>
      <c r="B374" s="22"/>
      <c r="C374" s="22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9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</row>
    <row r="375" spans="1:59" x14ac:dyDescent="0.35">
      <c r="A375" s="22"/>
      <c r="B375" s="22"/>
      <c r="C375" s="22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9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</row>
    <row r="376" spans="1:59" x14ac:dyDescent="0.35">
      <c r="A376" s="22"/>
      <c r="B376" s="22"/>
      <c r="C376" s="22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9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</row>
    <row r="377" spans="1:59" x14ac:dyDescent="0.35">
      <c r="A377" s="22"/>
      <c r="B377" s="22"/>
      <c r="C377" s="22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9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</row>
    <row r="378" spans="1:59" x14ac:dyDescent="0.35">
      <c r="A378" s="22"/>
      <c r="B378" s="22"/>
      <c r="C378" s="22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9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</row>
    <row r="379" spans="1:59" x14ac:dyDescent="0.35">
      <c r="A379" s="22"/>
      <c r="B379" s="22"/>
      <c r="C379" s="22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9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</row>
    <row r="380" spans="1:59" x14ac:dyDescent="0.35">
      <c r="A380" s="22"/>
      <c r="B380" s="22"/>
      <c r="C380" s="22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9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</row>
    <row r="381" spans="1:59" x14ac:dyDescent="0.35">
      <c r="A381" s="22"/>
      <c r="B381" s="22"/>
      <c r="C381" s="22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9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</row>
    <row r="382" spans="1:59" x14ac:dyDescent="0.35">
      <c r="A382" s="22"/>
      <c r="B382" s="22"/>
      <c r="C382" s="22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9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</row>
    <row r="383" spans="1:59" x14ac:dyDescent="0.35">
      <c r="A383" s="22"/>
      <c r="B383" s="22"/>
      <c r="C383" s="22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9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</row>
    <row r="384" spans="1:59" x14ac:dyDescent="0.35">
      <c r="A384" s="22"/>
      <c r="B384" s="22"/>
      <c r="C384" s="22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9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</row>
    <row r="385" spans="1:59" x14ac:dyDescent="0.35">
      <c r="A385" s="22"/>
      <c r="B385" s="22"/>
      <c r="C385" s="22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9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5"/>
      <c r="BG385" s="23"/>
    </row>
    <row r="386" spans="1:59" x14ac:dyDescent="0.35">
      <c r="A386" s="22"/>
      <c r="B386" s="22"/>
      <c r="C386" s="22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9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</row>
    <row r="387" spans="1:59" x14ac:dyDescent="0.35">
      <c r="A387" s="22"/>
      <c r="B387" s="22"/>
      <c r="C387" s="22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9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</row>
    <row r="388" spans="1:59" x14ac:dyDescent="0.35">
      <c r="A388" s="22"/>
      <c r="B388" s="22"/>
      <c r="C388" s="22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9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</row>
    <row r="389" spans="1:59" x14ac:dyDescent="0.35">
      <c r="A389" s="22"/>
      <c r="B389" s="22"/>
      <c r="C389" s="22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9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</row>
    <row r="390" spans="1:59" x14ac:dyDescent="0.35">
      <c r="A390" s="22"/>
      <c r="B390" s="22"/>
      <c r="C390" s="22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9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</row>
    <row r="391" spans="1:59" x14ac:dyDescent="0.35">
      <c r="A391" s="22"/>
      <c r="B391" s="22"/>
      <c r="C391" s="22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9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</row>
    <row r="392" spans="1:59" x14ac:dyDescent="0.35">
      <c r="A392" s="22"/>
      <c r="B392" s="22"/>
      <c r="C392" s="22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9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</row>
    <row r="393" spans="1:59" x14ac:dyDescent="0.35">
      <c r="A393" s="22"/>
      <c r="B393" s="22"/>
      <c r="C393" s="22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9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</row>
    <row r="394" spans="1:59" x14ac:dyDescent="0.35">
      <c r="A394" s="22"/>
      <c r="B394" s="22"/>
      <c r="C394" s="22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9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</row>
    <row r="395" spans="1:59" x14ac:dyDescent="0.35">
      <c r="A395" s="22"/>
      <c r="B395" s="22"/>
      <c r="C395" s="22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9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</row>
    <row r="396" spans="1:59" x14ac:dyDescent="0.35">
      <c r="A396" s="22"/>
      <c r="B396" s="22"/>
      <c r="C396" s="22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9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</row>
    <row r="397" spans="1:59" x14ac:dyDescent="0.35">
      <c r="A397" s="22"/>
      <c r="B397" s="22"/>
      <c r="C397" s="22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9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</row>
    <row r="398" spans="1:59" x14ac:dyDescent="0.35">
      <c r="A398" s="22"/>
      <c r="B398" s="22"/>
      <c r="C398" s="22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9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</row>
    <row r="399" spans="1:59" x14ac:dyDescent="0.35">
      <c r="A399" s="22"/>
      <c r="B399" s="22"/>
      <c r="C399" s="22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9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</row>
    <row r="400" spans="1:59" x14ac:dyDescent="0.35">
      <c r="A400" s="22"/>
      <c r="B400" s="22"/>
      <c r="C400" s="22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9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</row>
    <row r="401" spans="1:59" x14ac:dyDescent="0.35">
      <c r="A401" s="22"/>
      <c r="B401" s="22"/>
      <c r="C401" s="22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9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</row>
    <row r="402" spans="1:59" x14ac:dyDescent="0.35">
      <c r="A402" s="22"/>
      <c r="B402" s="22"/>
      <c r="C402" s="22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9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</row>
    <row r="403" spans="1:59" x14ac:dyDescent="0.35">
      <c r="A403" s="22"/>
      <c r="B403" s="22"/>
      <c r="C403" s="22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9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</row>
    <row r="404" spans="1:59" x14ac:dyDescent="0.35">
      <c r="A404" s="22"/>
      <c r="B404" s="22"/>
      <c r="C404" s="22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9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</row>
    <row r="405" spans="1:59" x14ac:dyDescent="0.35">
      <c r="A405" s="22"/>
      <c r="B405" s="22"/>
      <c r="C405" s="22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9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</row>
    <row r="406" spans="1:59" x14ac:dyDescent="0.35">
      <c r="A406" s="22"/>
      <c r="B406" s="22"/>
      <c r="C406" s="22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9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</row>
    <row r="407" spans="1:59" x14ac:dyDescent="0.35">
      <c r="A407" s="22"/>
      <c r="B407" s="22"/>
      <c r="C407" s="22"/>
      <c r="D407" s="22"/>
      <c r="E407" s="22"/>
      <c r="F407" s="22"/>
      <c r="G407" s="22"/>
      <c r="H407" s="22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9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</row>
    <row r="408" spans="1:59" x14ac:dyDescent="0.35">
      <c r="A408" s="22"/>
      <c r="B408" s="22"/>
      <c r="C408" s="22"/>
      <c r="D408" s="22"/>
      <c r="E408" s="22"/>
      <c r="F408" s="22"/>
      <c r="G408" s="22"/>
      <c r="H408" s="22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9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</row>
    <row r="409" spans="1:59" x14ac:dyDescent="0.3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9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59"/>
  <sheetViews>
    <sheetView workbookViewId="0">
      <selection activeCell="J6" sqref="J6"/>
    </sheetView>
  </sheetViews>
  <sheetFormatPr defaultColWidth="9.1796875" defaultRowHeight="14.5" x14ac:dyDescent="0.35"/>
  <cols>
    <col min="1" max="2" width="9.1796875" style="8"/>
    <col min="3" max="3" width="9.54296875" style="8" bestFit="1" customWidth="1"/>
    <col min="4" max="4" width="9.7265625" style="8" bestFit="1" customWidth="1"/>
    <col min="5" max="11" width="9.453125" style="8" bestFit="1" customWidth="1"/>
    <col min="12" max="31" width="9.1796875" style="8"/>
    <col min="32" max="32" width="13.453125" style="8" bestFit="1" customWidth="1"/>
    <col min="33" max="33" width="9.1796875" style="8"/>
    <col min="34" max="43" width="9.1796875" style="8" customWidth="1"/>
    <col min="44" max="52" width="9.1796875" style="8"/>
    <col min="53" max="53" width="12.453125" style="8" bestFit="1" customWidth="1"/>
    <col min="54" max="70" width="9.1796875" style="8"/>
    <col min="71" max="71" width="10.26953125" style="8" bestFit="1" customWidth="1"/>
    <col min="72" max="16384" width="9.1796875" style="8"/>
  </cols>
  <sheetData>
    <row r="1" spans="1:63" x14ac:dyDescent="0.35">
      <c r="A1" s="8" t="s">
        <v>0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63" x14ac:dyDescent="0.35">
      <c r="A2" s="8" t="s">
        <v>1</v>
      </c>
      <c r="C2" s="8" t="s">
        <v>3</v>
      </c>
      <c r="K2" s="35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63" x14ac:dyDescent="0.35">
      <c r="C3" s="8" t="s">
        <v>2</v>
      </c>
    </row>
    <row r="4" spans="1:63" x14ac:dyDescent="0.35">
      <c r="A4" s="8" t="s">
        <v>4</v>
      </c>
      <c r="C4" s="1">
        <v>43030</v>
      </c>
    </row>
    <row r="5" spans="1:63" x14ac:dyDescent="0.35">
      <c r="A5" s="8" t="s">
        <v>5</v>
      </c>
      <c r="C5" s="8" t="s">
        <v>6</v>
      </c>
      <c r="D5" s="8" t="s">
        <v>40</v>
      </c>
      <c r="E5" s="8" t="s">
        <v>7</v>
      </c>
      <c r="G5" s="8" t="s">
        <v>9</v>
      </c>
      <c r="I5" s="8" t="s">
        <v>10</v>
      </c>
    </row>
    <row r="6" spans="1:63" x14ac:dyDescent="0.35">
      <c r="D6" s="8" t="s">
        <v>18</v>
      </c>
    </row>
    <row r="7" spans="1:63" x14ac:dyDescent="0.35">
      <c r="D7" s="8" t="s">
        <v>38</v>
      </c>
      <c r="N7" s="8" t="s">
        <v>47</v>
      </c>
      <c r="X7" s="8" t="s">
        <v>46</v>
      </c>
      <c r="AH7" s="8" t="s">
        <v>45</v>
      </c>
      <c r="AR7" s="8" t="s">
        <v>54</v>
      </c>
      <c r="BB7" s="22" t="s">
        <v>44</v>
      </c>
      <c r="BC7" s="22"/>
      <c r="BD7" s="22"/>
      <c r="BE7" s="22"/>
      <c r="BF7" s="22"/>
      <c r="BG7" s="22"/>
      <c r="BH7" s="22"/>
      <c r="BI7" s="22"/>
      <c r="BJ7" s="22"/>
      <c r="BK7" s="22"/>
    </row>
    <row r="8" spans="1:63" x14ac:dyDescent="0.35">
      <c r="C8" s="8" t="s">
        <v>12</v>
      </c>
      <c r="D8" s="11">
        <f>10^0</f>
        <v>1</v>
      </c>
      <c r="E8" s="11">
        <f>10^-1</f>
        <v>0.1</v>
      </c>
      <c r="F8" s="11">
        <f>10^-2</f>
        <v>0.01</v>
      </c>
      <c r="G8" s="11">
        <f>10^-3</f>
        <v>1E-3</v>
      </c>
      <c r="H8" s="11">
        <f>10^-4</f>
        <v>1E-4</v>
      </c>
      <c r="I8" s="11">
        <f>10^-5</f>
        <v>1.0000000000000001E-5</v>
      </c>
      <c r="J8" s="11">
        <f>10^-6</f>
        <v>9.9999999999999995E-7</v>
      </c>
      <c r="K8" s="11">
        <f>10^-7</f>
        <v>9.9999999999999995E-8</v>
      </c>
      <c r="L8" s="15" t="s">
        <v>20</v>
      </c>
      <c r="M8" s="17" t="s">
        <v>17</v>
      </c>
      <c r="N8" s="11">
        <f>10^0</f>
        <v>1</v>
      </c>
      <c r="O8" s="11">
        <f>10^-1</f>
        <v>0.1</v>
      </c>
      <c r="P8" s="11">
        <f>10^-2</f>
        <v>0.01</v>
      </c>
      <c r="Q8" s="11">
        <f>10^-3</f>
        <v>1E-3</v>
      </c>
      <c r="R8" s="11">
        <f>10^-4</f>
        <v>1E-4</v>
      </c>
      <c r="S8" s="11">
        <f>10^-5</f>
        <v>1.0000000000000001E-5</v>
      </c>
      <c r="T8" s="11">
        <f>10^-6</f>
        <v>9.9999999999999995E-7</v>
      </c>
      <c r="U8" s="11">
        <f>10^-7</f>
        <v>9.9999999999999995E-8</v>
      </c>
      <c r="V8" s="15" t="s">
        <v>20</v>
      </c>
      <c r="W8" s="17" t="s">
        <v>17</v>
      </c>
      <c r="X8" s="11">
        <f>10^0</f>
        <v>1</v>
      </c>
      <c r="Y8" s="11">
        <f>10^-1</f>
        <v>0.1</v>
      </c>
      <c r="Z8" s="11">
        <f>10^-2</f>
        <v>0.01</v>
      </c>
      <c r="AA8" s="11">
        <f>10^-3</f>
        <v>1E-3</v>
      </c>
      <c r="AB8" s="11">
        <f>10^-4</f>
        <v>1E-4</v>
      </c>
      <c r="AC8" s="11">
        <f>10^-5</f>
        <v>1.0000000000000001E-5</v>
      </c>
      <c r="AD8" s="11">
        <f>10^-6</f>
        <v>9.9999999999999995E-7</v>
      </c>
      <c r="AE8" s="11">
        <f>10^-7</f>
        <v>9.9999999999999995E-8</v>
      </c>
      <c r="AF8" s="15" t="s">
        <v>20</v>
      </c>
      <c r="AG8" s="17" t="s">
        <v>17</v>
      </c>
      <c r="AH8" s="11">
        <f>10^0</f>
        <v>1</v>
      </c>
      <c r="AI8" s="11">
        <f>10^-1</f>
        <v>0.1</v>
      </c>
      <c r="AJ8" s="11">
        <f>10^-2</f>
        <v>0.01</v>
      </c>
      <c r="AK8" s="11">
        <f>10^-3</f>
        <v>1E-3</v>
      </c>
      <c r="AL8" s="11">
        <f>10^-4</f>
        <v>1E-4</v>
      </c>
      <c r="AM8" s="11">
        <f>10^-5</f>
        <v>1.0000000000000001E-5</v>
      </c>
      <c r="AN8" s="11">
        <f>10^-6</f>
        <v>9.9999999999999995E-7</v>
      </c>
      <c r="AO8" s="11">
        <f>10^-7</f>
        <v>9.9999999999999995E-8</v>
      </c>
      <c r="AP8" s="15" t="s">
        <v>20</v>
      </c>
      <c r="AQ8" s="17" t="s">
        <v>17</v>
      </c>
      <c r="AR8" s="11">
        <f>10^0</f>
        <v>1</v>
      </c>
      <c r="AS8" s="11">
        <f>10^-1</f>
        <v>0.1</v>
      </c>
      <c r="AT8" s="11">
        <f>10^-2</f>
        <v>0.01</v>
      </c>
      <c r="AU8" s="11">
        <f>10^-3</f>
        <v>1E-3</v>
      </c>
      <c r="AV8" s="11">
        <f>10^-4</f>
        <v>1E-4</v>
      </c>
      <c r="AW8" s="11">
        <f>10^-5</f>
        <v>1.0000000000000001E-5</v>
      </c>
      <c r="AX8" s="11">
        <f>10^-6</f>
        <v>9.9999999999999995E-7</v>
      </c>
      <c r="AY8" s="11">
        <f>10^-7</f>
        <v>9.9999999999999995E-8</v>
      </c>
      <c r="AZ8" s="15" t="s">
        <v>20</v>
      </c>
      <c r="BA8" s="17" t="s">
        <v>17</v>
      </c>
      <c r="BB8" s="11">
        <f>10^0</f>
        <v>1</v>
      </c>
      <c r="BC8" s="11">
        <f>10^-1</f>
        <v>0.1</v>
      </c>
      <c r="BD8" s="11">
        <f>10^-2</f>
        <v>0.01</v>
      </c>
      <c r="BE8" s="11">
        <f>10^-3</f>
        <v>1E-3</v>
      </c>
      <c r="BF8" s="11">
        <f>10^-4</f>
        <v>1E-4</v>
      </c>
      <c r="BG8" s="11">
        <f>10^-5</f>
        <v>1.0000000000000001E-5</v>
      </c>
      <c r="BH8" s="11">
        <f>10^-6</f>
        <v>9.9999999999999995E-7</v>
      </c>
      <c r="BI8" s="11">
        <f>10^-7</f>
        <v>9.9999999999999995E-8</v>
      </c>
      <c r="BJ8" s="15" t="s">
        <v>20</v>
      </c>
      <c r="BK8" s="17" t="s">
        <v>17</v>
      </c>
    </row>
    <row r="9" spans="1:63" x14ac:dyDescent="0.35">
      <c r="C9" s="8" t="s">
        <v>13</v>
      </c>
      <c r="D9" s="9">
        <f>'[1]Survivalexp RAW Feb 2018'!I13</f>
        <v>0</v>
      </c>
      <c r="E9" s="8">
        <f>'[1]Survivalexp RAW Feb 2018'!P13</f>
        <v>0</v>
      </c>
      <c r="F9" s="9">
        <f>'[1]Survivalexp RAW Feb 2018'!W13</f>
        <v>0</v>
      </c>
      <c r="G9" s="9">
        <f>'[1]Survivalexp RAW Feb 2018'!AD13</f>
        <v>0</v>
      </c>
      <c r="H9" s="9">
        <f>'[1]Survivalexp RAW Feb 2018'!AK13</f>
        <v>0</v>
      </c>
      <c r="I9" s="9">
        <f>'[1]Survivalexp RAW Feb 2018'!AR13</f>
        <v>0</v>
      </c>
      <c r="J9" s="9">
        <f>'[1]Survivalexp RAW Feb 2018'!AY13</f>
        <v>0</v>
      </c>
      <c r="K9" s="9">
        <f>'[1]Survivalexp RAW Feb 2018'!BF13</f>
        <v>0</v>
      </c>
      <c r="N9" s="9">
        <f>'[1]Survivalexp RAW Feb 2018'!I52</f>
        <v>0</v>
      </c>
      <c r="O9" s="9">
        <f>'[1]Survivalexp RAW Feb 2018'!P52</f>
        <v>0</v>
      </c>
      <c r="P9" s="9">
        <f>'[1]Survivalexp RAW Feb 2018'!W52</f>
        <v>0</v>
      </c>
      <c r="Q9" s="9">
        <f>'[1]Survivalexp RAW Feb 2018'!AD52</f>
        <v>0</v>
      </c>
      <c r="R9" s="9">
        <f>'[1]Survivalexp RAW Feb 2018'!AK52</f>
        <v>0</v>
      </c>
      <c r="S9" s="9">
        <f>'[1]Survivalexp RAW Feb 2018'!AR52</f>
        <v>0</v>
      </c>
      <c r="T9" s="9">
        <f>'[1]Survivalexp RAW Feb 2018'!AY52</f>
        <v>0</v>
      </c>
      <c r="U9" s="9">
        <f>'[1]Survivalexp RAW Feb 2018'!BF52</f>
        <v>0</v>
      </c>
      <c r="X9" s="9">
        <f>'[1]Survivalexp RAW Feb 2018'!I91</f>
        <v>0</v>
      </c>
      <c r="Y9" s="9">
        <f>'[1]Survivalexp RAW Feb 2018'!P91</f>
        <v>0</v>
      </c>
      <c r="Z9" s="9">
        <v>0</v>
      </c>
      <c r="AA9" s="9">
        <f>'[1]Survivalexp RAW Feb 2018'!AD91</f>
        <v>0</v>
      </c>
      <c r="AB9" s="9">
        <f>'[1]Survivalexp RAW Feb 2018'!AK91</f>
        <v>0</v>
      </c>
      <c r="AC9" s="9">
        <f>'[1]Survivalexp RAW Feb 2018'!AR91</f>
        <v>0</v>
      </c>
      <c r="AD9" s="9">
        <f>'[1]Survivalexp RAW Feb 2018'!AY91</f>
        <v>0</v>
      </c>
      <c r="AE9" s="9">
        <f>'[1]Survivalexp RAW Feb 2018'!BF91</f>
        <v>0</v>
      </c>
      <c r="AH9" s="9">
        <f>'[1]Survivalexp RAW Feb 2018'!I130</f>
        <v>0</v>
      </c>
      <c r="AI9" s="9">
        <f>'[1]Survivalexp RAW Feb 2018'!P130</f>
        <v>0</v>
      </c>
      <c r="AJ9" s="9">
        <f>'[1]Survivalexp RAW Feb 2018'!W130</f>
        <v>0</v>
      </c>
      <c r="AK9" s="9">
        <f>'[1]Survivalexp RAW Feb 2018'!AD130</f>
        <v>0</v>
      </c>
      <c r="AL9" s="9">
        <f>'[1]Survivalexp RAW Feb 2018'!AK130</f>
        <v>0</v>
      </c>
      <c r="AM9" s="9">
        <f>'[1]Survivalexp RAW Feb 2018'!AR130</f>
        <v>0</v>
      </c>
      <c r="AN9" s="9">
        <f>'[1]Survivalexp RAW Feb 2018'!AY130</f>
        <v>0</v>
      </c>
      <c r="AO9" s="9">
        <f>'[1]Survivalexp RAW Feb 2018'!BF130</f>
        <v>0</v>
      </c>
      <c r="AR9" s="9">
        <f>'[1]Survivalexp RAW Feb 2018'!S169</f>
        <v>0</v>
      </c>
      <c r="AS9" s="9">
        <f>'[1]Survivalexp RAW Feb 2018'!Z169</f>
        <v>0</v>
      </c>
      <c r="AT9" s="9">
        <f>'[1]Survivalexp RAW Feb 2018'!AG169</f>
        <v>0</v>
      </c>
      <c r="AU9" s="9">
        <f>'[1]Survivalexp RAW Feb 2018'!AN169</f>
        <v>0</v>
      </c>
      <c r="AV9" s="9">
        <f>'[1]Survivalexp RAW Feb 2018'!AU169</f>
        <v>0</v>
      </c>
      <c r="AW9" s="9">
        <f>'[1]Survivalexp RAW Feb 2018'!BB169</f>
        <v>0</v>
      </c>
      <c r="AX9" s="9">
        <f>'[1]Survivalexp RAW Feb 2018'!BI169</f>
        <v>0</v>
      </c>
      <c r="AY9" s="9">
        <f>'[1]Survivalexp RAW Feb 2018'!BP169</f>
        <v>0</v>
      </c>
      <c r="BB9" s="9">
        <f>'[1]Survivalexp RAW Feb 2018'!I207</f>
        <v>0</v>
      </c>
      <c r="BC9" s="9">
        <f>'[1]Survivalexp RAW Feb 2018'!P207</f>
        <v>0</v>
      </c>
      <c r="BD9" s="9">
        <f>'[1]Survivalexp RAW Feb 2018'!W207</f>
        <v>0</v>
      </c>
      <c r="BE9" s="9">
        <f>'[1]Survivalexp RAW Feb 2018'!AD207</f>
        <v>0</v>
      </c>
      <c r="BF9" s="9">
        <f>'[1]Survivalexp RAW Feb 2018'!AK207</f>
        <v>0</v>
      </c>
      <c r="BG9" s="9">
        <f>'[1]Survivalexp RAW Feb 2018'!AR207</f>
        <v>0</v>
      </c>
      <c r="BH9" s="9">
        <f>'[1]Survivalexp RAW Feb 2018'!AY207</f>
        <v>0</v>
      </c>
      <c r="BI9" s="9">
        <f>'[1]Survivalexp RAW Feb 2018'!BF207</f>
        <v>0</v>
      </c>
    </row>
    <row r="10" spans="1:63" x14ac:dyDescent="0.35">
      <c r="C10" s="8" t="s">
        <v>17</v>
      </c>
      <c r="D10" s="9">
        <f>'[1]Survivalexp RAW Feb 2018'!I14</f>
        <v>0</v>
      </c>
      <c r="E10" s="8">
        <f>'[1]Survivalexp RAW Feb 2018'!P14</f>
        <v>0</v>
      </c>
      <c r="F10" s="9">
        <f>'[1]Survivalexp RAW Feb 2018'!W14</f>
        <v>0</v>
      </c>
      <c r="G10" s="9">
        <f>'[1]Survivalexp RAW Feb 2018'!AD14</f>
        <v>0</v>
      </c>
      <c r="H10" s="9">
        <f>'[1]Survivalexp RAW Feb 2018'!AK14</f>
        <v>0</v>
      </c>
      <c r="I10" s="9">
        <f>'[1]Survivalexp RAW Feb 2018'!AR14</f>
        <v>0</v>
      </c>
      <c r="J10" s="9">
        <f>'[1]Survivalexp RAW Feb 2018'!AY14</f>
        <v>0</v>
      </c>
      <c r="K10" s="9">
        <f>'[1]Survivalexp RAW Feb 2018'!BF14</f>
        <v>0</v>
      </c>
      <c r="N10" s="9">
        <f>'[1]Survivalexp RAW Feb 2018'!I53</f>
        <v>0</v>
      </c>
      <c r="O10" s="9">
        <f>'[1]Survivalexp RAW Feb 2018'!P53</f>
        <v>0</v>
      </c>
      <c r="P10" s="9">
        <f>'[1]Survivalexp RAW Feb 2018'!W53</f>
        <v>0</v>
      </c>
      <c r="Q10" s="9">
        <f>'[1]Survivalexp RAW Feb 2018'!AD53</f>
        <v>0</v>
      </c>
      <c r="R10" s="9">
        <f>'[1]Survivalexp RAW Feb 2018'!AK53</f>
        <v>0</v>
      </c>
      <c r="S10" s="9">
        <f>'[1]Survivalexp RAW Feb 2018'!AR53</f>
        <v>0</v>
      </c>
      <c r="T10" s="9">
        <f>'[1]Survivalexp RAW Feb 2018'!AY53</f>
        <v>0</v>
      </c>
      <c r="U10" s="9">
        <f>'[1]Survivalexp RAW Feb 2018'!BF53</f>
        <v>0</v>
      </c>
      <c r="X10" s="9">
        <f>'[1]Survivalexp RAW Feb 2018'!I92</f>
        <v>0</v>
      </c>
      <c r="Y10" s="9">
        <f>'[1]Survivalexp RAW Feb 2018'!P92</f>
        <v>0</v>
      </c>
      <c r="Z10" s="9">
        <f>'[1]Survivalexp RAW Feb 2018'!W92</f>
        <v>0</v>
      </c>
      <c r="AA10" s="9">
        <f>'[1]Survivalexp RAW Feb 2018'!AD92</f>
        <v>0</v>
      </c>
      <c r="AB10" s="9">
        <f>'[1]Survivalexp RAW Feb 2018'!AK92</f>
        <v>0</v>
      </c>
      <c r="AC10" s="9">
        <f>'[1]Survivalexp RAW Feb 2018'!AR92</f>
        <v>0</v>
      </c>
      <c r="AD10" s="9">
        <f>'[1]Survivalexp RAW Feb 2018'!AY92</f>
        <v>0</v>
      </c>
      <c r="AE10" s="9">
        <f>'[1]Survivalexp RAW Feb 2018'!BF92</f>
        <v>0</v>
      </c>
      <c r="AH10" s="9">
        <f>'[1]Survivalexp RAW Feb 2018'!I131</f>
        <v>0</v>
      </c>
      <c r="AI10" s="9">
        <f>'[1]Survivalexp RAW Feb 2018'!P131</f>
        <v>0</v>
      </c>
      <c r="AJ10" s="9">
        <f>'[1]Survivalexp RAW Feb 2018'!W131</f>
        <v>0</v>
      </c>
      <c r="AK10" s="9">
        <f>'[1]Survivalexp RAW Feb 2018'!AD131</f>
        <v>0</v>
      </c>
      <c r="AL10" s="9">
        <f>'[1]Survivalexp RAW Feb 2018'!AK131</f>
        <v>0</v>
      </c>
      <c r="AM10" s="9">
        <f>'[1]Survivalexp RAW Feb 2018'!AR131</f>
        <v>0</v>
      </c>
      <c r="AN10" s="9">
        <f>'[1]Survivalexp RAW Feb 2018'!AY131</f>
        <v>0</v>
      </c>
      <c r="AO10" s="9">
        <f>'[1]Survivalexp RAW Feb 2018'!BF131</f>
        <v>0</v>
      </c>
      <c r="AR10" s="9">
        <f>'[1]Survivalexp RAW Feb 2018'!S170</f>
        <v>0</v>
      </c>
      <c r="AS10" s="9">
        <f>'[1]Survivalexp RAW Feb 2018'!Z170</f>
        <v>0</v>
      </c>
      <c r="AT10" s="9">
        <f>'[1]Survivalexp RAW Feb 2018'!AG170</f>
        <v>0</v>
      </c>
      <c r="AU10" s="9">
        <f>'[1]Survivalexp RAW Feb 2018'!AN170</f>
        <v>0</v>
      </c>
      <c r="AV10" s="9">
        <f>'[1]Survivalexp RAW Feb 2018'!AU170</f>
        <v>0</v>
      </c>
      <c r="AW10" s="9">
        <f>'[1]Survivalexp RAW Feb 2018'!BB170</f>
        <v>0</v>
      </c>
      <c r="AX10" s="9">
        <f>'[1]Survivalexp RAW Feb 2018'!BI170</f>
        <v>0</v>
      </c>
      <c r="AY10" s="9">
        <f>'[1]Survivalexp RAW Feb 2018'!BP170</f>
        <v>0</v>
      </c>
      <c r="BB10" s="9">
        <f>'[1]Survivalexp RAW Feb 2018'!I208</f>
        <v>0</v>
      </c>
      <c r="BC10" s="9">
        <f>'[1]Survivalexp RAW Feb 2018'!P208</f>
        <v>0</v>
      </c>
      <c r="BD10" s="9">
        <f>'[1]Survivalexp RAW Feb 2018'!W208</f>
        <v>0</v>
      </c>
      <c r="BE10" s="9">
        <f>'[1]Survivalexp RAW Feb 2018'!AD208</f>
        <v>0</v>
      </c>
      <c r="BF10" s="9">
        <f>'[1]Survivalexp RAW Feb 2018'!AK208</f>
        <v>0</v>
      </c>
      <c r="BG10" s="9">
        <f>'[1]Survivalexp RAW Feb 2018'!AR208</f>
        <v>0</v>
      </c>
      <c r="BH10" s="9">
        <f>'[1]Survivalexp RAW Feb 2018'!AY208</f>
        <v>0</v>
      </c>
      <c r="BI10" s="9">
        <f>'[1]Survivalexp RAW Feb 2018'!BF208</f>
        <v>0</v>
      </c>
    </row>
    <row r="11" spans="1:63" x14ac:dyDescent="0.35">
      <c r="B11" s="8" t="s">
        <v>19</v>
      </c>
      <c r="D11" s="18">
        <f>D9/$D$8</f>
        <v>0</v>
      </c>
      <c r="E11" s="19">
        <f>E9/$E$8</f>
        <v>0</v>
      </c>
      <c r="F11" s="19">
        <f>F9/$F$8</f>
        <v>0</v>
      </c>
      <c r="G11" s="19">
        <f>G9/$G$8</f>
        <v>0</v>
      </c>
      <c r="H11" s="19">
        <f>H9/$H$8</f>
        <v>0</v>
      </c>
      <c r="I11" s="19">
        <f>I9/$I$8</f>
        <v>0</v>
      </c>
      <c r="J11" s="19">
        <f>J9/$J$8</f>
        <v>0</v>
      </c>
      <c r="K11" s="21">
        <f>K9/$K$8</f>
        <v>0</v>
      </c>
      <c r="L11" s="16">
        <f>G11</f>
        <v>0</v>
      </c>
      <c r="M11" s="17">
        <f>G12</f>
        <v>0</v>
      </c>
      <c r="N11" s="19">
        <f>N9/$D$8</f>
        <v>0</v>
      </c>
      <c r="O11" s="19">
        <f>O9/$E$8</f>
        <v>0</v>
      </c>
      <c r="P11" s="19">
        <f>P9/$F$8</f>
        <v>0</v>
      </c>
      <c r="Q11" s="19">
        <f>Q9/$G$8</f>
        <v>0</v>
      </c>
      <c r="R11" s="19">
        <f>R9/$H$8</f>
        <v>0</v>
      </c>
      <c r="S11" s="19">
        <f>S9/$I$8</f>
        <v>0</v>
      </c>
      <c r="T11" s="19">
        <f>T9/$J$8</f>
        <v>0</v>
      </c>
      <c r="U11" s="19">
        <f>U9/$K$8</f>
        <v>0</v>
      </c>
      <c r="V11" s="15">
        <f>P11</f>
        <v>0</v>
      </c>
      <c r="W11" s="17">
        <f>P12</f>
        <v>0</v>
      </c>
      <c r="X11" s="21">
        <f>X9/$D$8</f>
        <v>0</v>
      </c>
      <c r="Y11" s="21">
        <f>Y9/$E$8</f>
        <v>0</v>
      </c>
      <c r="Z11" s="21">
        <f>Z9/F8</f>
        <v>0</v>
      </c>
      <c r="AA11" s="21">
        <f t="shared" ref="AA11:AD11" si="0">AA9/G8</f>
        <v>0</v>
      </c>
      <c r="AB11" s="21">
        <f t="shared" si="0"/>
        <v>0</v>
      </c>
      <c r="AC11" s="21">
        <f t="shared" si="0"/>
        <v>0</v>
      </c>
      <c r="AD11" s="21">
        <f t="shared" si="0"/>
        <v>0</v>
      </c>
      <c r="AE11" s="21">
        <f>AE9/K8</f>
        <v>0</v>
      </c>
      <c r="AF11" s="15">
        <f>AE11</f>
        <v>0</v>
      </c>
      <c r="AG11" s="17">
        <f>AE12</f>
        <v>0</v>
      </c>
      <c r="AH11" s="19">
        <f>AH9/$D$8</f>
        <v>0</v>
      </c>
      <c r="AI11" s="19">
        <f>AI9/$E$8</f>
        <v>0</v>
      </c>
      <c r="AJ11" s="19">
        <f>AJ9/$F$8</f>
        <v>0</v>
      </c>
      <c r="AK11" s="19">
        <f>AK9/$G$8</f>
        <v>0</v>
      </c>
      <c r="AL11" s="19">
        <f>AL9/$H$8</f>
        <v>0</v>
      </c>
      <c r="AM11" s="19">
        <f>AM9/$I$8</f>
        <v>0</v>
      </c>
      <c r="AN11" s="19">
        <f>AN9/$J$8</f>
        <v>0</v>
      </c>
      <c r="AO11" s="19">
        <f>AO9/$K$8</f>
        <v>0</v>
      </c>
      <c r="AP11" s="15">
        <f>AL11</f>
        <v>0</v>
      </c>
      <c r="AQ11" s="17">
        <f>AL12</f>
        <v>0</v>
      </c>
      <c r="AR11" s="19">
        <f>AR9/$D$8</f>
        <v>0</v>
      </c>
      <c r="AS11" s="19">
        <f>AS9/$E$8</f>
        <v>0</v>
      </c>
      <c r="AT11" s="19">
        <f>AT9/$F$8</f>
        <v>0</v>
      </c>
      <c r="AU11" s="19">
        <f>AU9/$G$8</f>
        <v>0</v>
      </c>
      <c r="AV11" s="19">
        <f>AV9/$H$8</f>
        <v>0</v>
      </c>
      <c r="AW11" s="19">
        <f>AW9/$I$8</f>
        <v>0</v>
      </c>
      <c r="AX11" s="19">
        <f>AX9/$J$8</f>
        <v>0</v>
      </c>
      <c r="AY11" s="19">
        <f>AY9/$K$8</f>
        <v>0</v>
      </c>
      <c r="AZ11" s="15">
        <f>AV11</f>
        <v>0</v>
      </c>
      <c r="BA11" s="17">
        <f>AV12</f>
        <v>0</v>
      </c>
      <c r="BB11" s="19">
        <f>BB9/$D$8</f>
        <v>0</v>
      </c>
      <c r="BC11" s="19">
        <f>BC9/$E$8</f>
        <v>0</v>
      </c>
      <c r="BD11" s="19">
        <f>BD9/$F$8</f>
        <v>0</v>
      </c>
      <c r="BE11" s="19">
        <f>BE9/$G$8</f>
        <v>0</v>
      </c>
      <c r="BF11" s="19">
        <f>BF9/$H$8</f>
        <v>0</v>
      </c>
      <c r="BG11" s="19">
        <f>BG9/$I$8</f>
        <v>0</v>
      </c>
      <c r="BH11" s="19">
        <f>BH9/$J$8</f>
        <v>0</v>
      </c>
      <c r="BI11" s="19">
        <f>BI9/$K$8</f>
        <v>0</v>
      </c>
      <c r="BJ11" s="15">
        <f>BF11</f>
        <v>0</v>
      </c>
      <c r="BK11" s="17">
        <f>BF12</f>
        <v>0</v>
      </c>
    </row>
    <row r="12" spans="1:63" x14ac:dyDescent="0.35">
      <c r="C12" s="8" t="s">
        <v>17</v>
      </c>
      <c r="D12" s="18">
        <f>D10/$D$8</f>
        <v>0</v>
      </c>
      <c r="E12" s="19">
        <f>E10/$E$8</f>
        <v>0</v>
      </c>
      <c r="F12" s="19">
        <f>F10/$F$8</f>
        <v>0</v>
      </c>
      <c r="G12" s="19">
        <f>G10/$G$8</f>
        <v>0</v>
      </c>
      <c r="H12" s="19">
        <f>H10/$H$8</f>
        <v>0</v>
      </c>
      <c r="I12" s="19">
        <f>I10/$I$8</f>
        <v>0</v>
      </c>
      <c r="J12" s="19">
        <f>J10/$J$8</f>
        <v>0</v>
      </c>
      <c r="K12" s="19">
        <f>K10/$K$8</f>
        <v>0</v>
      </c>
      <c r="N12" s="19">
        <f>N10/$D$8</f>
        <v>0</v>
      </c>
      <c r="O12" s="19">
        <f>O10/$E$8</f>
        <v>0</v>
      </c>
      <c r="P12" s="19">
        <f>P10/$F$8</f>
        <v>0</v>
      </c>
      <c r="Q12" s="19">
        <f>Q10/$G$8</f>
        <v>0</v>
      </c>
      <c r="R12" s="19">
        <f>R10/$H$8</f>
        <v>0</v>
      </c>
      <c r="S12" s="19">
        <f>S10/$I$8</f>
        <v>0</v>
      </c>
      <c r="T12" s="19">
        <f>T10/$J$8</f>
        <v>0</v>
      </c>
      <c r="U12" s="19">
        <f>U10/$K$8</f>
        <v>0</v>
      </c>
      <c r="X12" s="19">
        <f>X9/$D$8</f>
        <v>0</v>
      </c>
      <c r="Y12" s="19">
        <f>Y9/$E$8</f>
        <v>0</v>
      </c>
      <c r="Z12" s="19">
        <f>Z9/$F$8</f>
        <v>0</v>
      </c>
      <c r="AA12" s="18">
        <f>AA9/$G$8</f>
        <v>0</v>
      </c>
      <c r="AB12" s="19">
        <f>AB9/$H$8</f>
        <v>0</v>
      </c>
      <c r="AC12" s="19">
        <f>AC9/$I$8</f>
        <v>0</v>
      </c>
      <c r="AD12" s="19">
        <f>AD9/$J$8</f>
        <v>0</v>
      </c>
      <c r="AE12" s="19">
        <f>AE9/$K$8</f>
        <v>0</v>
      </c>
      <c r="AH12" s="19">
        <f>AH10/$D$8</f>
        <v>0</v>
      </c>
      <c r="AI12" s="19">
        <f>AI10/$E$8</f>
        <v>0</v>
      </c>
      <c r="AJ12" s="19">
        <f>AJ10/$F$8</f>
        <v>0</v>
      </c>
      <c r="AK12" s="19">
        <f>AK10/$G$8</f>
        <v>0</v>
      </c>
      <c r="AL12" s="19">
        <f>AL10/$H$8</f>
        <v>0</v>
      </c>
      <c r="AM12" s="19">
        <f>AM10/$I$8</f>
        <v>0</v>
      </c>
      <c r="AN12" s="19">
        <f>AN10/$J$8</f>
        <v>0</v>
      </c>
      <c r="AO12" s="19">
        <f>AO10/$K$8</f>
        <v>0</v>
      </c>
      <c r="AR12" s="19">
        <f>AR10/$D$8</f>
        <v>0</v>
      </c>
      <c r="AS12" s="19">
        <f>AS10/$E$8</f>
        <v>0</v>
      </c>
      <c r="AT12" s="19">
        <f>AT10/$F$8</f>
        <v>0</v>
      </c>
      <c r="AU12" s="19">
        <f>AU10/$G$8</f>
        <v>0</v>
      </c>
      <c r="AV12" s="19">
        <f>AV10/$H$8</f>
        <v>0</v>
      </c>
      <c r="AW12" s="19">
        <f>AW10/$I$8</f>
        <v>0</v>
      </c>
      <c r="AX12" s="19">
        <f>AX10/$J$8</f>
        <v>0</v>
      </c>
      <c r="AY12" s="19">
        <f>AY10/$K$8</f>
        <v>0</v>
      </c>
      <c r="BB12" s="19">
        <f>BB10/$D$8</f>
        <v>0</v>
      </c>
      <c r="BC12" s="19">
        <f>BC10/$E$8</f>
        <v>0</v>
      </c>
      <c r="BD12" s="19">
        <f>BD10/$F$8</f>
        <v>0</v>
      </c>
      <c r="BE12" s="19">
        <f>BE10/$G$8</f>
        <v>0</v>
      </c>
      <c r="BF12" s="19">
        <f>BF10/$H$8</f>
        <v>0</v>
      </c>
      <c r="BG12" s="19">
        <f>BG10/$I$8</f>
        <v>0</v>
      </c>
      <c r="BH12" s="19">
        <f>BH10/$J$8</f>
        <v>0</v>
      </c>
      <c r="BI12" s="19">
        <f>BI10/$K$8</f>
        <v>0</v>
      </c>
    </row>
    <row r="13" spans="1:63" x14ac:dyDescent="0.35">
      <c r="C13" s="8" t="s">
        <v>41</v>
      </c>
      <c r="D13" s="9" t="e">
        <f>'[1]Survivalexp RAW Feb 2018'!I18</f>
        <v>#DIV/0!</v>
      </c>
      <c r="E13" s="9" t="e">
        <f>'[1]Survivalexp RAW Feb 2018'!P18</f>
        <v>#DIV/0!</v>
      </c>
      <c r="F13" s="9" t="e">
        <f>'[1]Survivalexp RAW Feb 2018'!W18</f>
        <v>#DIV/0!</v>
      </c>
      <c r="G13" s="9" t="e">
        <f>'[1]Survivalexp RAW Feb 2018'!AD18</f>
        <v>#DIV/0!</v>
      </c>
      <c r="H13" s="9" t="e">
        <f>'[1]Survivalexp RAW Feb 2018'!AK18</f>
        <v>#DIV/0!</v>
      </c>
      <c r="I13" s="9">
        <f>'[1]Survivalexp RAW Feb 2018'!AR18</f>
        <v>68.933333333333323</v>
      </c>
      <c r="J13" s="9">
        <f>'[1]Survivalexp RAW Feb 2018'!AY18</f>
        <v>9.7999999999999989</v>
      </c>
      <c r="K13" s="9">
        <f>'[1]Survivalexp RAW Feb 2018'!BF18</f>
        <v>0.93333333333333346</v>
      </c>
      <c r="N13" s="9" t="e">
        <f>'[1]Survivalexp RAW Feb 2018'!I57</f>
        <v>#DIV/0!</v>
      </c>
      <c r="O13" s="9" t="e">
        <f>'[1]Survivalexp RAW Feb 2018'!P57</f>
        <v>#DIV/0!</v>
      </c>
      <c r="P13" s="9" t="e">
        <f>'[1]Survivalexp RAW Feb 2018'!W57</f>
        <v>#DIV/0!</v>
      </c>
      <c r="Q13" s="9" t="e">
        <f>'[1]Survivalexp RAW Feb 2018'!AD57</f>
        <v>#DIV/0!</v>
      </c>
      <c r="R13" s="9" t="e">
        <f>'[1]Survivalexp RAW Feb 2018'!AK57</f>
        <v>#DIV/0!</v>
      </c>
      <c r="S13" s="9">
        <f>'[1]Survivalexp RAW Feb 2018'!AR57</f>
        <v>45.933333333333337</v>
      </c>
      <c r="T13" s="9">
        <f>'[1]Survivalexp RAW Feb 2018'!AY57</f>
        <v>4.8000000000000007</v>
      </c>
      <c r="U13" s="9">
        <f>'[1]Survivalexp RAW Feb 2018'!BF57</f>
        <v>0.86666666666666659</v>
      </c>
      <c r="X13" s="9" t="e">
        <f>'[1]Survivalexp RAW Feb 2018'!I96</f>
        <v>#DIV/0!</v>
      </c>
      <c r="Y13" s="9" t="e">
        <f>'[1]Survivalexp RAW Feb 2018'!P96</f>
        <v>#DIV/0!</v>
      </c>
      <c r="Z13" s="9" t="e">
        <f>'[1]Survivalexp RAW Feb 2018'!W96</f>
        <v>#DIV/0!</v>
      </c>
      <c r="AA13" s="9" t="e">
        <f>'[1]Survivalexp RAW Feb 2018'!AD96</f>
        <v>#DIV/0!</v>
      </c>
      <c r="AB13" s="9">
        <f>'[1]Survivalexp RAW Feb 2018'!AK96</f>
        <v>242.06666666666669</v>
      </c>
      <c r="AC13" s="9">
        <f>'[1]Survivalexp RAW Feb 2018'!AR96</f>
        <v>44.533333333333331</v>
      </c>
      <c r="AD13" s="9">
        <f>'[1]Survivalexp RAW Feb 2018'!AY96</f>
        <v>5.2</v>
      </c>
      <c r="AE13" s="9">
        <f>'[1]Survivalexp RAW Feb 2018'!BF96</f>
        <v>0.33333333333333331</v>
      </c>
      <c r="AH13" s="9" t="e">
        <f>'[1]Survivalexp RAW Feb 2018'!I135</f>
        <v>#DIV/0!</v>
      </c>
      <c r="AI13" s="9" t="e">
        <f>'[1]Survivalexp RAW Feb 2018'!P135</f>
        <v>#DIV/0!</v>
      </c>
      <c r="AJ13" s="9" t="e">
        <f>'[1]Survivalexp RAW Feb 2018'!W135</f>
        <v>#DIV/0!</v>
      </c>
      <c r="AK13" s="9" t="e">
        <f>'[1]Survivalexp RAW Feb 2018'!AD135</f>
        <v>#DIV/0!</v>
      </c>
      <c r="AL13" s="9">
        <f>'[1]Survivalexp RAW Feb 2018'!AK135</f>
        <v>262.26666666666665</v>
      </c>
      <c r="AM13" s="9">
        <f>'[1]Survivalexp RAW Feb 2018'!AR135</f>
        <v>55.800000000000004</v>
      </c>
      <c r="AN13" s="9">
        <f>'[1]Survivalexp RAW Feb 2018'!AY135</f>
        <v>4.4666666666666668</v>
      </c>
      <c r="AO13" s="9">
        <f>'[1]Survivalexp RAW Feb 2018'!BF135</f>
        <v>0.53333333333333333</v>
      </c>
      <c r="AR13" s="9" t="e">
        <f>'[1]Survivalexp RAW Feb 2018'!I174</f>
        <v>#DIV/0!</v>
      </c>
      <c r="AS13" s="9" t="e">
        <f>'[1]Survivalexp RAW Feb 2018'!P174</f>
        <v>#DIV/0!</v>
      </c>
      <c r="AT13" s="9" t="e">
        <f>'[1]Survivalexp RAW Feb 2018'!W174</f>
        <v>#DIV/0!</v>
      </c>
      <c r="AU13" s="9" t="e">
        <f>'[1]Survivalexp RAW Feb 2018'!AD174</f>
        <v>#DIV/0!</v>
      </c>
      <c r="AV13" s="9" t="e">
        <f>'[1]Survivalexp RAW Feb 2018'!AK174</f>
        <v>#DIV/0!</v>
      </c>
      <c r="AW13" s="9">
        <f>'[1]Survivalexp RAW Feb 2018'!AR174</f>
        <v>44.6</v>
      </c>
      <c r="AX13" s="9">
        <f>'[1]Survivalexp RAW Feb 2018'!AY174</f>
        <v>6.9333333333333336</v>
      </c>
      <c r="AY13" s="9">
        <f>'[1]Survivalexp RAW Feb 2018'!BF174</f>
        <v>0.53333333333333333</v>
      </c>
      <c r="BB13" s="9" t="e">
        <f>'[1]Survivalexp RAW Feb 2018'!I212</f>
        <v>#DIV/0!</v>
      </c>
      <c r="BC13" s="9" t="e">
        <f>'[1]Survivalexp RAW Feb 2018'!P212</f>
        <v>#DIV/0!</v>
      </c>
      <c r="BD13" s="9" t="e">
        <f>'[1]Survivalexp RAW Feb 2018'!W212</f>
        <v>#DIV/0!</v>
      </c>
      <c r="BE13" s="9" t="e">
        <f>'[1]Survivalexp RAW Feb 2018'!AD212</f>
        <v>#DIV/0!</v>
      </c>
      <c r="BF13" s="9">
        <f>'[1]Survivalexp RAW Feb 2018'!AK212</f>
        <v>0</v>
      </c>
      <c r="BG13" s="9">
        <f>'[1]Survivalexp RAW Feb 2018'!AR212</f>
        <v>0</v>
      </c>
      <c r="BH13" s="9">
        <f>'[1]Survivalexp RAW Feb 2018'!AY212</f>
        <v>0</v>
      </c>
      <c r="BI13" s="9">
        <f>'[1]Survivalexp RAW Feb 2018'!BF212</f>
        <v>0</v>
      </c>
    </row>
    <row r="14" spans="1:63" x14ac:dyDescent="0.35">
      <c r="C14" s="8" t="s">
        <v>17</v>
      </c>
      <c r="D14" s="9" t="e">
        <f>'[1]Survivalexp RAW Feb 2018'!I19</f>
        <v>#DIV/0!</v>
      </c>
      <c r="E14" s="9" t="e">
        <f>'[1]Survivalexp RAW Feb 2018'!P19</f>
        <v>#DIV/0!</v>
      </c>
      <c r="F14" s="9" t="e">
        <f>'[1]Survivalexp RAW Feb 2018'!W19</f>
        <v>#DIV/0!</v>
      </c>
      <c r="G14" s="9" t="e">
        <f>'[1]Survivalexp RAW Feb 2018'!AD19</f>
        <v>#DIV/0!</v>
      </c>
      <c r="H14" s="9" t="e">
        <f>'[1]Survivalexp RAW Feb 2018'!AK19</f>
        <v>#DIV/0!</v>
      </c>
      <c r="I14" s="9">
        <f>'[1]Survivalexp RAW Feb 2018'!AR19</f>
        <v>19.602654586439996</v>
      </c>
      <c r="J14" s="9">
        <f>'[1]Survivalexp RAW Feb 2018'!AY19</f>
        <v>9.1610412850555498</v>
      </c>
      <c r="K14" s="9">
        <f>'[1]Survivalexp RAW Feb 2018'!BF19</f>
        <v>1.9898723060102479</v>
      </c>
      <c r="N14" s="9" t="e">
        <f>'[1]Survivalexp RAW Feb 2018'!I58</f>
        <v>#DIV/0!</v>
      </c>
      <c r="O14" s="9" t="e">
        <f>'[1]Survivalexp RAW Feb 2018'!P58</f>
        <v>#DIV/0!</v>
      </c>
      <c r="P14" s="9" t="e">
        <f>'[1]Survivalexp RAW Feb 2018'!W58</f>
        <v>#DIV/0!</v>
      </c>
      <c r="Q14" s="9" t="e">
        <f>'[1]Survivalexp RAW Feb 2018'!AD58</f>
        <v>#DIV/0!</v>
      </c>
      <c r="R14" s="9" t="e">
        <f>'[1]Survivalexp RAW Feb 2018'!AK58</f>
        <v>#DIV/0!</v>
      </c>
      <c r="S14" s="9">
        <f>'[1]Survivalexp RAW Feb 2018'!AR58</f>
        <v>16.967630499694678</v>
      </c>
      <c r="T14" s="9">
        <f>'[1]Survivalexp RAW Feb 2018'!AY58</f>
        <v>7.4582353771980969</v>
      </c>
      <c r="U14" s="9">
        <f>'[1]Survivalexp RAW Feb 2018'!BF58</f>
        <v>2.9898723060102479</v>
      </c>
      <c r="X14" s="9" t="e">
        <f>'[1]Survivalexp RAW Feb 2018'!I97</f>
        <v>#DIV/0!</v>
      </c>
      <c r="Y14" s="9" t="e">
        <f>'[1]Survivalexp RAW Feb 2018'!P97</f>
        <v>#DIV/0!</v>
      </c>
      <c r="Z14" s="9" t="e">
        <f>'[1]Survivalexp RAW Feb 2018'!W97</f>
        <v>#DIV/0!</v>
      </c>
      <c r="AA14" s="9" t="e">
        <f>'[1]Survivalexp RAW Feb 2018'!AD97</f>
        <v>#DIV/0!</v>
      </c>
      <c r="AB14" s="9" t="e">
        <f>'[1]Survivalexp RAW Feb 2018'!AK97</f>
        <v>#DIV/0!</v>
      </c>
      <c r="AC14" s="9">
        <f>'[1]Survivalexp RAW Feb 2018'!AR97</f>
        <v>23.261736565965656</v>
      </c>
      <c r="AD14" s="9">
        <f>'[1]Survivalexp RAW Feb 2018'!AY97</f>
        <v>7.8038555227443958</v>
      </c>
      <c r="AE14" s="9">
        <f>'[1]Survivalexp RAW Feb 2018'!BF97</f>
        <v>1.0954451150103321</v>
      </c>
      <c r="AH14" s="9" t="e">
        <f>'[1]Survivalexp RAW Feb 2018'!I136</f>
        <v>#DIV/0!</v>
      </c>
      <c r="AI14" s="9" t="e">
        <f>'[1]Survivalexp RAW Feb 2018'!P136</f>
        <v>#DIV/0!</v>
      </c>
      <c r="AJ14" s="9" t="e">
        <f>'[1]Survivalexp RAW Feb 2018'!W136</f>
        <v>#DIV/0!</v>
      </c>
      <c r="AK14" s="9" t="e">
        <f>'[1]Survivalexp RAW Feb 2018'!AD136</f>
        <v>#DIV/0!</v>
      </c>
      <c r="AL14" s="9">
        <f>'[1]Survivalexp RAW Feb 2018'!AK136</f>
        <v>78.532899481909212</v>
      </c>
      <c r="AM14" s="9">
        <f>'[1]Survivalexp RAW Feb 2018'!AR136</f>
        <v>22.716912378811781</v>
      </c>
      <c r="AN14" s="9">
        <f>'[1]Survivalexp RAW Feb 2018'!AY136</f>
        <v>7.6403303305620458</v>
      </c>
      <c r="AO14" s="9">
        <f>'[1]Survivalexp RAW Feb 2018'!BF136</f>
        <v>1.8893633440050399</v>
      </c>
      <c r="AR14" s="9" t="e">
        <f>'[1]Survivalexp RAW Feb 2018'!I175</f>
        <v>#DIV/0!</v>
      </c>
      <c r="AS14" s="9" t="e">
        <f>'[1]Survivalexp RAW Feb 2018'!P175</f>
        <v>#DIV/0!</v>
      </c>
      <c r="AT14" s="9" t="e">
        <f>'[1]Survivalexp RAW Feb 2018'!W175</f>
        <v>#DIV/0!</v>
      </c>
      <c r="AU14" s="9" t="e">
        <f>'[1]Survivalexp RAW Feb 2018'!AD175</f>
        <v>#DIV/0!</v>
      </c>
      <c r="AV14" s="9" t="e">
        <f>'[1]Survivalexp RAW Feb 2018'!AK175</f>
        <v>#DIV/0!</v>
      </c>
      <c r="AW14" s="9">
        <f>'[1]Survivalexp RAW Feb 2018'!AR175</f>
        <v>17.59171280446823</v>
      </c>
      <c r="AX14" s="9">
        <f>'[1]Survivalexp RAW Feb 2018'!AY175</f>
        <v>7.8638293600252513</v>
      </c>
      <c r="AY14" s="9">
        <f>'[1]Survivalexp RAW Feb 2018'!BF175</f>
        <v>2.1783008130339496</v>
      </c>
      <c r="BB14" s="9" t="e">
        <f>'[1]Survivalexp RAW Feb 2018'!I213</f>
        <v>#DIV/0!</v>
      </c>
      <c r="BC14" s="9" t="e">
        <f>'[1]Survivalexp RAW Feb 2018'!P213</f>
        <v>#DIV/0!</v>
      </c>
      <c r="BD14" s="9" t="e">
        <f>'[1]Survivalexp RAW Feb 2018'!W213</f>
        <v>#DIV/0!</v>
      </c>
      <c r="BE14" s="9" t="e">
        <f>'[1]Survivalexp RAW Feb 2018'!AD213</f>
        <v>#DIV/0!</v>
      </c>
      <c r="BF14" s="9">
        <f>'[1]Survivalexp RAW Feb 2018'!AK213</f>
        <v>0</v>
      </c>
      <c r="BG14" s="9">
        <f>'[1]Survivalexp RAW Feb 2018'!AR213</f>
        <v>0</v>
      </c>
      <c r="BH14" s="9">
        <f>'[1]Survivalexp RAW Feb 2018'!AY213</f>
        <v>0</v>
      </c>
      <c r="BI14" s="9">
        <f>'[1]Survivalexp RAW Feb 2018'!BF213</f>
        <v>0</v>
      </c>
    </row>
    <row r="15" spans="1:63" x14ac:dyDescent="0.35">
      <c r="B15" s="8" t="s">
        <v>19</v>
      </c>
      <c r="D15" s="18" t="e">
        <f>D13/$D$8</f>
        <v>#DIV/0!</v>
      </c>
      <c r="E15" s="19" t="e">
        <f>E13/$E$8</f>
        <v>#DIV/0!</v>
      </c>
      <c r="F15" s="19" t="e">
        <f>F13/$F$8</f>
        <v>#DIV/0!</v>
      </c>
      <c r="G15" s="19" t="e">
        <f>G13/$G$8</f>
        <v>#DIV/0!</v>
      </c>
      <c r="H15" s="19" t="e">
        <f>H13/$H$8</f>
        <v>#DIV/0!</v>
      </c>
      <c r="I15" s="19">
        <f>I13/$I$8</f>
        <v>6893333.3333333321</v>
      </c>
      <c r="J15" s="19">
        <f>J13/$J$8</f>
        <v>9800000</v>
      </c>
      <c r="K15" s="21">
        <f>K13/$K$8</f>
        <v>9333333.3333333358</v>
      </c>
      <c r="L15" s="16">
        <f>I15</f>
        <v>6893333.3333333321</v>
      </c>
      <c r="M15" s="17">
        <f>I16</f>
        <v>1960265.4586439994</v>
      </c>
      <c r="N15" s="19" t="e">
        <f>N13/$D$8</f>
        <v>#DIV/0!</v>
      </c>
      <c r="O15" s="19" t="e">
        <f>O13/$E$8</f>
        <v>#DIV/0!</v>
      </c>
      <c r="P15" s="19" t="e">
        <f>P13/$F$8</f>
        <v>#DIV/0!</v>
      </c>
      <c r="Q15" s="19" t="e">
        <f>Q13/$G$8</f>
        <v>#DIV/0!</v>
      </c>
      <c r="R15" s="19" t="e">
        <f>R13/$H$8</f>
        <v>#DIV/0!</v>
      </c>
      <c r="S15" s="19">
        <f>S13/$I$8</f>
        <v>4593333.333333333</v>
      </c>
      <c r="T15" s="19">
        <f>T13/$J$8</f>
        <v>4800000.0000000009</v>
      </c>
      <c r="U15" s="19">
        <f>U13/$K$8</f>
        <v>8666666.666666666</v>
      </c>
      <c r="V15" s="15">
        <f>S15</f>
        <v>4593333.333333333</v>
      </c>
      <c r="W15" s="17">
        <f>S16</f>
        <v>1696763.0499694678</v>
      </c>
      <c r="X15" s="21" t="e">
        <f>X13/$D$8</f>
        <v>#DIV/0!</v>
      </c>
      <c r="Y15" s="19" t="e">
        <f>Y13/$E$8</f>
        <v>#DIV/0!</v>
      </c>
      <c r="Z15" s="19" t="e">
        <f>Z13/$F$8</f>
        <v>#DIV/0!</v>
      </c>
      <c r="AA15" s="18" t="e">
        <f>AA13/$G$8</f>
        <v>#DIV/0!</v>
      </c>
      <c r="AB15" s="21">
        <f>AB13/$H$8</f>
        <v>2420666.666666667</v>
      </c>
      <c r="AC15" s="19">
        <f>AC13/$I$8</f>
        <v>4453333.333333333</v>
      </c>
      <c r="AD15" s="19">
        <f>AD13/$J$8</f>
        <v>5200000</v>
      </c>
      <c r="AE15" s="19">
        <f>AE13/$K$8</f>
        <v>3333333.3333333335</v>
      </c>
      <c r="AF15" s="15">
        <f>AB15</f>
        <v>2420666.666666667</v>
      </c>
      <c r="AG15" s="17" t="e">
        <f>AB16</f>
        <v>#DIV/0!</v>
      </c>
      <c r="AH15" s="19" t="e">
        <f>AH13/$D$8</f>
        <v>#DIV/0!</v>
      </c>
      <c r="AI15" s="19" t="e">
        <f>AI13/$E$8</f>
        <v>#DIV/0!</v>
      </c>
      <c r="AJ15" s="19" t="e">
        <f>AJ13/$F$8</f>
        <v>#DIV/0!</v>
      </c>
      <c r="AK15" s="19" t="e">
        <f>AK13/$G$8</f>
        <v>#DIV/0!</v>
      </c>
      <c r="AL15" s="19">
        <f>AL13/$H$8</f>
        <v>2622666.6666666665</v>
      </c>
      <c r="AM15" s="19">
        <f>AM13/$I$8</f>
        <v>5580000</v>
      </c>
      <c r="AN15" s="19">
        <f>AN13/$J$8</f>
        <v>4466666.666666667</v>
      </c>
      <c r="AO15" s="19">
        <f>AO13/$K$8</f>
        <v>5333333.333333334</v>
      </c>
      <c r="AP15" s="15">
        <f>AL15</f>
        <v>2622666.6666666665</v>
      </c>
      <c r="AQ15" s="17">
        <f>AL16</f>
        <v>785328.9948190921</v>
      </c>
      <c r="AR15" s="19" t="e">
        <f>AR13/$D$8</f>
        <v>#DIV/0!</v>
      </c>
      <c r="AS15" s="19" t="e">
        <f>AS13/$E$8</f>
        <v>#DIV/0!</v>
      </c>
      <c r="AT15" s="19" t="e">
        <f>AT13/$F$8</f>
        <v>#DIV/0!</v>
      </c>
      <c r="AU15" s="19" t="e">
        <f>AU13/$G$8</f>
        <v>#DIV/0!</v>
      </c>
      <c r="AV15" s="19" t="e">
        <f>AV13/$H$8</f>
        <v>#DIV/0!</v>
      </c>
      <c r="AW15" s="19">
        <f>AW13/$I$8</f>
        <v>4460000</v>
      </c>
      <c r="AX15" s="19">
        <f>AX13/$J$8</f>
        <v>6933333.333333334</v>
      </c>
      <c r="AY15" s="19">
        <f>AY13/$K$8</f>
        <v>5333333.333333334</v>
      </c>
      <c r="AZ15" s="15">
        <f>AW15</f>
        <v>4460000</v>
      </c>
      <c r="BA15" s="17">
        <f>AW16</f>
        <v>1759171.2804468228</v>
      </c>
      <c r="BB15" s="19" t="e">
        <f>BB13/$D$8</f>
        <v>#DIV/0!</v>
      </c>
      <c r="BC15" s="19" t="e">
        <f>BC13/$E$8</f>
        <v>#DIV/0!</v>
      </c>
      <c r="BD15" s="19" t="e">
        <f>BD13/$F$8</f>
        <v>#DIV/0!</v>
      </c>
      <c r="BE15" s="19" t="e">
        <f>BE13/$G$8</f>
        <v>#DIV/0!</v>
      </c>
      <c r="BF15" s="19">
        <f>BF13/$H$8</f>
        <v>0</v>
      </c>
      <c r="BG15" s="19">
        <f>BG13/$I$8</f>
        <v>0</v>
      </c>
      <c r="BH15" s="19">
        <f>BH13/$J$8</f>
        <v>0</v>
      </c>
      <c r="BI15" s="19">
        <f>BI13/$K$8</f>
        <v>0</v>
      </c>
      <c r="BJ15" s="15" t="e">
        <f>BE15</f>
        <v>#DIV/0!</v>
      </c>
      <c r="BK15" s="17" t="e">
        <f>BE16</f>
        <v>#DIV/0!</v>
      </c>
    </row>
    <row r="16" spans="1:63" x14ac:dyDescent="0.35">
      <c r="C16" s="8" t="s">
        <v>17</v>
      </c>
      <c r="D16" s="18" t="e">
        <f>D14/$D$8</f>
        <v>#DIV/0!</v>
      </c>
      <c r="E16" s="19" t="e">
        <f>E14/$E$8</f>
        <v>#DIV/0!</v>
      </c>
      <c r="F16" s="19" t="e">
        <f>F14/$F$8</f>
        <v>#DIV/0!</v>
      </c>
      <c r="G16" s="19" t="e">
        <f>G14/$G$8</f>
        <v>#DIV/0!</v>
      </c>
      <c r="H16" s="19" t="e">
        <f>H14/$H$8</f>
        <v>#DIV/0!</v>
      </c>
      <c r="I16" s="19">
        <f>I14/$I$8</f>
        <v>1960265.4586439994</v>
      </c>
      <c r="J16" s="19">
        <f>J14/$J$8</f>
        <v>9161041.2850555498</v>
      </c>
      <c r="K16" s="19">
        <f>K14/$K$8</f>
        <v>19898723.060102481</v>
      </c>
      <c r="N16" s="19" t="e">
        <f>N14/$D$8</f>
        <v>#DIV/0!</v>
      </c>
      <c r="O16" s="19" t="e">
        <f>O14/$E$8</f>
        <v>#DIV/0!</v>
      </c>
      <c r="P16" s="19" t="e">
        <f>P14/$F$8</f>
        <v>#DIV/0!</v>
      </c>
      <c r="Q16" s="19" t="e">
        <f>Q14/$G$8</f>
        <v>#DIV/0!</v>
      </c>
      <c r="R16" s="19" t="e">
        <f>R14/$H$8</f>
        <v>#DIV/0!</v>
      </c>
      <c r="S16" s="19">
        <f>S14/$I$8</f>
        <v>1696763.0499694678</v>
      </c>
      <c r="T16" s="19">
        <f>T14/$J$8</f>
        <v>7458235.3771980973</v>
      </c>
      <c r="U16" s="19">
        <f>U14/$K$8</f>
        <v>29898723.060102481</v>
      </c>
      <c r="X16" s="19" t="e">
        <f>X14/$D$8</f>
        <v>#DIV/0!</v>
      </c>
      <c r="Y16" s="19" t="e">
        <f>Y14/$E$8</f>
        <v>#DIV/0!</v>
      </c>
      <c r="Z16" s="19" t="e">
        <f>Z14/$F$8</f>
        <v>#DIV/0!</v>
      </c>
      <c r="AA16" s="18" t="e">
        <f>AA14/$G$8</f>
        <v>#DIV/0!</v>
      </c>
      <c r="AB16" s="32" t="e">
        <f>AB14/$H$8</f>
        <v>#DIV/0!</v>
      </c>
      <c r="AC16" s="19">
        <f>AC14/$I$8</f>
        <v>2326173.6565965652</v>
      </c>
      <c r="AD16" s="19">
        <f>AD14/$J$8</f>
        <v>7803855.5227443958</v>
      </c>
      <c r="AE16" s="19">
        <f>AE14/$K$8</f>
        <v>10954451.150103321</v>
      </c>
      <c r="AH16" s="19" t="e">
        <f>AH14/$D$8</f>
        <v>#DIV/0!</v>
      </c>
      <c r="AI16" s="19" t="e">
        <f>AI14/$E$8</f>
        <v>#DIV/0!</v>
      </c>
      <c r="AJ16" s="19" t="e">
        <f>AJ14/$F$8</f>
        <v>#DIV/0!</v>
      </c>
      <c r="AK16" s="19" t="e">
        <f>AK14/$G$8</f>
        <v>#DIV/0!</v>
      </c>
      <c r="AL16" s="19">
        <f>AL14/$H$8</f>
        <v>785328.9948190921</v>
      </c>
      <c r="AM16" s="19">
        <f>AM14/$I$8</f>
        <v>2271691.237881178</v>
      </c>
      <c r="AN16" s="19">
        <f>AN14/$J$8</f>
        <v>7640330.3305620458</v>
      </c>
      <c r="AO16" s="19">
        <f>AO14/$K$8</f>
        <v>18893633.440050401</v>
      </c>
      <c r="AR16" s="19" t="e">
        <f>AR14/$D$8</f>
        <v>#DIV/0!</v>
      </c>
      <c r="AS16" s="19" t="e">
        <f>AS14/$E$8</f>
        <v>#DIV/0!</v>
      </c>
      <c r="AT16" s="19" t="e">
        <f>AT14/$F$8</f>
        <v>#DIV/0!</v>
      </c>
      <c r="AU16" s="19" t="e">
        <f>AU14/$G$8</f>
        <v>#DIV/0!</v>
      </c>
      <c r="AV16" s="19" t="e">
        <f>AV14/$H$8</f>
        <v>#DIV/0!</v>
      </c>
      <c r="AW16" s="19">
        <f>AW14/$I$8</f>
        <v>1759171.2804468228</v>
      </c>
      <c r="AX16" s="19">
        <f>AX14/$J$8</f>
        <v>7863829.3600252513</v>
      </c>
      <c r="AY16" s="19">
        <f>AY14/$K$8</f>
        <v>21783008.130339496</v>
      </c>
      <c r="BB16" s="19" t="e">
        <f>BB14/$D$8</f>
        <v>#DIV/0!</v>
      </c>
      <c r="BC16" s="19" t="e">
        <f>BC14/$E$8</f>
        <v>#DIV/0!</v>
      </c>
      <c r="BD16" s="19" t="e">
        <f>BD14/$F$8</f>
        <v>#DIV/0!</v>
      </c>
      <c r="BE16" s="19" t="e">
        <f>BE14/$G$8</f>
        <v>#DIV/0!</v>
      </c>
      <c r="BF16" s="19">
        <f>BF14/$H$8</f>
        <v>0</v>
      </c>
      <c r="BG16" s="19">
        <f>BG14/$I$8</f>
        <v>0</v>
      </c>
      <c r="BH16" s="19">
        <f>BH14/$J$8</f>
        <v>0</v>
      </c>
      <c r="BI16" s="19">
        <f>BI14/$K$8</f>
        <v>0</v>
      </c>
    </row>
    <row r="17" spans="2:63" x14ac:dyDescent="0.35">
      <c r="B17" s="8" t="s">
        <v>14</v>
      </c>
      <c r="C17" s="8" t="s">
        <v>8</v>
      </c>
      <c r="D17" s="9" t="e">
        <f>'[1]Survivalexp RAW Feb 2018'!I23</f>
        <v>#DIV/0!</v>
      </c>
      <c r="E17" s="9" t="e">
        <f>'[1]Survivalexp RAW Feb 2018'!P23</f>
        <v>#DIV/0!</v>
      </c>
      <c r="F17" s="9" t="e">
        <f>'[1]Survivalexp RAW Feb 2018'!W23</f>
        <v>#DIV/0!</v>
      </c>
      <c r="G17" s="9" t="e">
        <f>'[1]Survivalexp RAW Feb 2018'!AD23</f>
        <v>#DIV/0!</v>
      </c>
      <c r="H17" s="9" t="e">
        <f>'[1]Survivalexp RAW Feb 2018'!AK23</f>
        <v>#DIV/0!</v>
      </c>
      <c r="I17" s="9">
        <f>'[1]Survivalexp RAW Feb 2018'!AR23</f>
        <v>60</v>
      </c>
      <c r="J17" s="9">
        <f>'[1]Survivalexp RAW Feb 2018'!AY23</f>
        <v>10.200000000000001</v>
      </c>
      <c r="K17" s="9">
        <f>'[1]Survivalexp RAW Feb 2018'!BF23</f>
        <v>1.3333333333333333</v>
      </c>
      <c r="N17" s="9" t="e">
        <f>'[1]Survivalexp RAW Feb 2018'!I62</f>
        <v>#DIV/0!</v>
      </c>
      <c r="O17" s="9" t="e">
        <f>'[1]Survivalexp RAW Feb 2018'!P62</f>
        <v>#DIV/0!</v>
      </c>
      <c r="P17" s="9" t="e">
        <f>'[1]Survivalexp RAW Feb 2018'!W62</f>
        <v>#DIV/0!</v>
      </c>
      <c r="Q17" s="9" t="e">
        <f>'[1]Survivalexp RAW Feb 2018'!AD62</f>
        <v>#DIV/0!</v>
      </c>
      <c r="R17" s="9">
        <f>'[1]Survivalexp RAW Feb 2018'!AK62</f>
        <v>25.866666666666664</v>
      </c>
      <c r="S17" s="9">
        <f>'[1]Survivalexp RAW Feb 2018'!AR62</f>
        <v>4.0666666666666664</v>
      </c>
      <c r="T17" s="9">
        <f>'[1]Survivalexp RAW Feb 2018'!AY62</f>
        <v>0.46666666666666662</v>
      </c>
      <c r="U17" s="9">
        <f>'[1]Survivalexp RAW Feb 2018'!BF62</f>
        <v>0</v>
      </c>
      <c r="X17" s="9" t="e">
        <f>'[1]Survivalexp RAW Feb 2018'!I101</f>
        <v>#DIV/0!</v>
      </c>
      <c r="Y17" s="9" t="e">
        <f>'[1]Survivalexp RAW Feb 2018'!P101</f>
        <v>#DIV/0!</v>
      </c>
      <c r="Z17" s="9">
        <f>'[1]Survivalexp RAW Feb 2018'!W101</f>
        <v>35.93333333333333</v>
      </c>
      <c r="AA17" s="9">
        <f>'[1]Survivalexp RAW Feb 2018'!AD101</f>
        <v>3.7333333333333338</v>
      </c>
      <c r="AB17" s="9">
        <f>'[1]Survivalexp RAW Feb 2018'!AK101</f>
        <v>0.26666666666666666</v>
      </c>
      <c r="AC17" s="9">
        <f>'[1]Survivalexp RAW Feb 2018'!AR101</f>
        <v>0</v>
      </c>
      <c r="AD17" s="9">
        <f>'[1]Survivalexp RAW Feb 2018'!AY101</f>
        <v>0</v>
      </c>
      <c r="AE17" s="9">
        <f>'[1]Survivalexp RAW Feb 2018'!BF101</f>
        <v>0</v>
      </c>
      <c r="AH17" s="9" t="e">
        <f>'[1]Survivalexp RAW Feb 2018'!I140</f>
        <v>#DIV/0!</v>
      </c>
      <c r="AI17" s="9">
        <f>'[1]Survivalexp RAW Feb 2018'!P140</f>
        <v>69.533333333333331</v>
      </c>
      <c r="AJ17" s="9">
        <f>'[1]Survivalexp RAW Feb 2018'!W140</f>
        <v>8.6</v>
      </c>
      <c r="AK17" s="9">
        <f>'[1]Survivalexp RAW Feb 2018'!AD140</f>
        <v>0.46666666666666662</v>
      </c>
      <c r="AL17" s="9">
        <f>'[1]Survivalexp RAW Feb 2018'!AK140</f>
        <v>0</v>
      </c>
      <c r="AM17" s="9">
        <f>'[1]Survivalexp RAW Feb 2018'!AR140</f>
        <v>0</v>
      </c>
      <c r="AN17" s="9">
        <f>'[1]Survivalexp RAW Feb 2018'!AY140</f>
        <v>0</v>
      </c>
      <c r="AO17" s="9">
        <f>'[1]Survivalexp RAW Feb 2018'!BF140</f>
        <v>0</v>
      </c>
      <c r="AR17" s="9" t="e">
        <f>'[1]Survivalexp RAW Feb 2018'!I179</f>
        <v>#DIV/0!</v>
      </c>
      <c r="AS17" s="9">
        <f>'[1]Survivalexp RAW Feb 2018'!P179</f>
        <v>28.6</v>
      </c>
      <c r="AT17" s="9">
        <f>'[1]Survivalexp RAW Feb 2018'!W179</f>
        <v>1.4666666666666668</v>
      </c>
      <c r="AU17" s="9">
        <f>'[1]Survivalexp RAW Feb 2018'!AD179</f>
        <v>0.13333333333333333</v>
      </c>
      <c r="AV17" s="9">
        <f>'[1]Survivalexp RAW Feb 2018'!AK179</f>
        <v>0</v>
      </c>
      <c r="AW17" s="9">
        <f>'[1]Survivalexp RAW Feb 2018'!AR179</f>
        <v>0</v>
      </c>
      <c r="AX17" s="9">
        <f>'[1]Survivalexp RAW Feb 2018'!AY179</f>
        <v>0</v>
      </c>
      <c r="AY17" s="9">
        <f>'[1]Survivalexp RAW Feb 2018'!BF179</f>
        <v>0</v>
      </c>
      <c r="BB17" s="9" t="e">
        <f>'[1]Survivalexp RAW Feb 2018'!I217</f>
        <v>#DIV/0!</v>
      </c>
      <c r="BC17" s="9" t="e">
        <f>'[1]Survivalexp RAW Feb 2018'!P217</f>
        <v>#DIV/0!</v>
      </c>
      <c r="BD17" s="9">
        <f>'[1]Survivalexp RAW Feb 2018'!W217</f>
        <v>0</v>
      </c>
      <c r="BE17" s="9">
        <f>'[1]Survivalexp RAW Feb 2018'!AD217</f>
        <v>0</v>
      </c>
      <c r="BF17" s="9">
        <f>'[1]Survivalexp RAW Feb 2018'!AK217</f>
        <v>0</v>
      </c>
      <c r="BG17" s="9">
        <f>'[1]Survivalexp RAW Feb 2018'!AR217</f>
        <v>0</v>
      </c>
      <c r="BH17" s="9">
        <f>'[1]Survivalexp RAW Feb 2018'!AY217</f>
        <v>0</v>
      </c>
      <c r="BI17" s="9">
        <f>'[1]Survivalexp RAW Feb 2018'!BF217</f>
        <v>0</v>
      </c>
    </row>
    <row r="18" spans="2:63" x14ac:dyDescent="0.35">
      <c r="C18" s="8" t="s">
        <v>17</v>
      </c>
      <c r="D18" s="9" t="e">
        <f>'[1]Survivalexp RAW Feb 2018'!I24</f>
        <v>#DIV/0!</v>
      </c>
      <c r="E18" s="9" t="e">
        <f>'[1]Survivalexp RAW Feb 2018'!P24</f>
        <v>#DIV/0!</v>
      </c>
      <c r="F18" s="9" t="e">
        <f>'[1]Survivalexp RAW Feb 2018'!W24</f>
        <v>#DIV/0!</v>
      </c>
      <c r="G18" s="9" t="e">
        <f>'[1]Survivalexp RAW Feb 2018'!AD24</f>
        <v>#DIV/0!</v>
      </c>
      <c r="H18" s="9" t="e">
        <f>'[1]Survivalexp RAW Feb 2018'!AK24</f>
        <v>#DIV/0!</v>
      </c>
      <c r="I18" s="9">
        <f>'[1]Survivalexp RAW Feb 2018'!AR24</f>
        <v>26.685469548318558</v>
      </c>
      <c r="J18" s="9">
        <f>'[1]Survivalexp RAW Feb 2018'!AY24</f>
        <v>9.897600353918012</v>
      </c>
      <c r="K18" s="9">
        <f>'[1]Survivalexp RAW Feb 2018'!BF24</f>
        <v>3.6157414461832431</v>
      </c>
      <c r="N18" s="9" t="e">
        <f>'[1]Survivalexp RAW Feb 2018'!I63</f>
        <v>#DIV/0!</v>
      </c>
      <c r="O18" s="9" t="e">
        <f>'[1]Survivalexp RAW Feb 2018'!P63</f>
        <v>#DIV/0!</v>
      </c>
      <c r="P18" s="9" t="e">
        <f>'[1]Survivalexp RAW Feb 2018'!W63</f>
        <v>#DIV/0!</v>
      </c>
      <c r="Q18" s="9" t="e">
        <f>'[1]Survivalexp RAW Feb 2018'!AD63</f>
        <v>#DIV/0!</v>
      </c>
      <c r="R18" s="9">
        <f>'[1]Survivalexp RAW Feb 2018'!AK63</f>
        <v>10.387218481080533</v>
      </c>
      <c r="S18" s="9">
        <f>'[1]Survivalexp RAW Feb 2018'!AR63</f>
        <v>4.2598819543041575</v>
      </c>
      <c r="T18" s="9">
        <f>'[1]Survivalexp RAW Feb 2018'!AY63</f>
        <v>1.2838736220340334</v>
      </c>
      <c r="U18" s="9">
        <f>'[1]Survivalexp RAW Feb 2018'!BF63</f>
        <v>0</v>
      </c>
      <c r="X18" s="9" t="e">
        <f>'[1]Survivalexp RAW Feb 2018'!I102</f>
        <v>#DIV/0!</v>
      </c>
      <c r="Y18" s="9" t="e">
        <f>'[1]Survivalexp RAW Feb 2018'!P102</f>
        <v>#DIV/0!</v>
      </c>
      <c r="Z18" s="9">
        <f>'[1]Survivalexp RAW Feb 2018'!W102</f>
        <v>17.172100779377704</v>
      </c>
      <c r="AA18" s="9">
        <f>'[1]Survivalexp RAW Feb 2018'!AD102</f>
        <v>5.6722577397706058</v>
      </c>
      <c r="AB18" s="9">
        <f>'[1]Survivalexp RAW Feb 2018'!AK102</f>
        <v>1.442149748505082</v>
      </c>
      <c r="AC18" s="9">
        <f>'[1]Survivalexp RAW Feb 2018'!AR102</f>
        <v>0</v>
      </c>
      <c r="AD18" s="9">
        <f>'[1]Survivalexp RAW Feb 2018'!AY102</f>
        <v>0</v>
      </c>
      <c r="AE18" s="9">
        <f>'[1]Survivalexp RAW Feb 2018'!BF102</f>
        <v>0</v>
      </c>
      <c r="AH18" s="9" t="e">
        <f>'[1]Survivalexp RAW Feb 2018'!I141</f>
        <v>#DIV/0!</v>
      </c>
      <c r="AI18" s="9">
        <f>'[1]Survivalexp RAW Feb 2018'!P141</f>
        <v>24.993248812212457</v>
      </c>
      <c r="AJ18" s="9">
        <f>'[1]Survivalexp RAW Feb 2018'!W141</f>
        <v>9.8383070510496378</v>
      </c>
      <c r="AK18" s="9">
        <f>'[1]Survivalexp RAW Feb 2018'!AD141</f>
        <v>1.7510540765404876</v>
      </c>
      <c r="AL18" s="9">
        <f>'[1]Survivalexp RAW Feb 2018'!AK141</f>
        <v>0</v>
      </c>
      <c r="AM18" s="9">
        <f>'[1]Survivalexp RAW Feb 2018'!AR141</f>
        <v>0</v>
      </c>
      <c r="AN18" s="9">
        <f>'[1]Survivalexp RAW Feb 2018'!AY141</f>
        <v>0</v>
      </c>
      <c r="AO18" s="9">
        <f>'[1]Survivalexp RAW Feb 2018'!BF141</f>
        <v>0</v>
      </c>
      <c r="AR18" s="9" t="e">
        <f>'[1]Survivalexp RAW Feb 2018'!I180</f>
        <v>#DIV/0!</v>
      </c>
      <c r="AS18" s="9">
        <f>'[1]Survivalexp RAW Feb 2018'!P180</f>
        <v>4.8270073544588632</v>
      </c>
      <c r="AT18" s="9">
        <f>'[1]Survivalexp RAW Feb 2018'!W180</f>
        <v>1.5165750888103104</v>
      </c>
      <c r="AU18" s="9">
        <f>'[1]Survivalexp RAW Feb 2018'!AD180</f>
        <v>0.54772255750516607</v>
      </c>
      <c r="AV18" s="9">
        <f>'[1]Survivalexp RAW Feb 2018'!AK180</f>
        <v>0</v>
      </c>
      <c r="AW18" s="9">
        <f>'[1]Survivalexp RAW Feb 2018'!AR180</f>
        <v>0</v>
      </c>
      <c r="AX18" s="9">
        <f>'[1]Survivalexp RAW Feb 2018'!AY180</f>
        <v>0</v>
      </c>
      <c r="AY18" s="9">
        <f>'[1]Survivalexp RAW Feb 2018'!BF180</f>
        <v>0</v>
      </c>
      <c r="BB18" s="9" t="e">
        <f>'[1]Survivalexp RAW Feb 2018'!I218</f>
        <v>#DIV/0!</v>
      </c>
      <c r="BC18" s="9" t="e">
        <f>'[1]Survivalexp RAW Feb 2018'!P218</f>
        <v>#DIV/0!</v>
      </c>
      <c r="BD18" s="9">
        <f>'[1]Survivalexp RAW Feb 2018'!W218</f>
        <v>0</v>
      </c>
      <c r="BE18" s="9">
        <f>'[1]Survivalexp RAW Feb 2018'!AD218</f>
        <v>0</v>
      </c>
      <c r="BF18" s="9">
        <f>'[1]Survivalexp RAW Feb 2018'!AK218</f>
        <v>0</v>
      </c>
      <c r="BG18" s="9">
        <f>'[1]Survivalexp RAW Feb 2018'!AR218</f>
        <v>0</v>
      </c>
      <c r="BH18" s="9">
        <f>'[1]Survivalexp RAW Feb 2018'!AY218</f>
        <v>0</v>
      </c>
      <c r="BI18" s="9">
        <f>'[1]Survivalexp RAW Feb 2018'!BF218</f>
        <v>0</v>
      </c>
    </row>
    <row r="19" spans="2:63" x14ac:dyDescent="0.35">
      <c r="B19" s="8" t="s">
        <v>19</v>
      </c>
      <c r="D19" s="19" t="e">
        <f>D17/$D$8</f>
        <v>#DIV/0!</v>
      </c>
      <c r="E19" s="19" t="e">
        <f>E17/$E$8</f>
        <v>#DIV/0!</v>
      </c>
      <c r="F19" s="19" t="e">
        <f>F17/$F$8</f>
        <v>#DIV/0!</v>
      </c>
      <c r="G19" s="19" t="e">
        <f>G17/$G$8</f>
        <v>#DIV/0!</v>
      </c>
      <c r="H19" s="19" t="e">
        <f>H17/$H$8</f>
        <v>#DIV/0!</v>
      </c>
      <c r="I19" s="19">
        <f>I17/$I$8</f>
        <v>5999999.9999999991</v>
      </c>
      <c r="J19" s="19">
        <f t="shared" ref="J19:J20" si="1">J17/$J$8</f>
        <v>10200000.000000002</v>
      </c>
      <c r="K19" s="19">
        <f>K17/$K$8</f>
        <v>13333333.333333334</v>
      </c>
      <c r="L19" s="15">
        <f>I19</f>
        <v>5999999.9999999991</v>
      </c>
      <c r="M19" s="17">
        <f>I20</f>
        <v>2668546.9548318554</v>
      </c>
      <c r="N19" s="19" t="e">
        <f>N17/$D$8</f>
        <v>#DIV/0!</v>
      </c>
      <c r="O19" s="19" t="e">
        <f>O17/$E$8</f>
        <v>#DIV/0!</v>
      </c>
      <c r="P19" s="19" t="e">
        <f>P17/$F$8</f>
        <v>#DIV/0!</v>
      </c>
      <c r="Q19" s="19" t="e">
        <f>Q17/$G$8</f>
        <v>#DIV/0!</v>
      </c>
      <c r="R19" s="19">
        <f>R17/$H$8</f>
        <v>258666.66666666663</v>
      </c>
      <c r="S19" s="19">
        <f>S17/$I$8</f>
        <v>406666.66666666663</v>
      </c>
      <c r="T19" s="19">
        <f t="shared" ref="T19:T20" si="2">T17/$J$8</f>
        <v>466666.66666666663</v>
      </c>
      <c r="U19" s="19">
        <f>U17/$K$8</f>
        <v>0</v>
      </c>
      <c r="V19" s="15">
        <f>AVERAGE(R19)</f>
        <v>258666.66666666663</v>
      </c>
      <c r="W19" s="17">
        <f>R20</f>
        <v>103872.18481080532</v>
      </c>
      <c r="X19" s="32" t="e">
        <f>X17/$D$8</f>
        <v>#DIV/0!</v>
      </c>
      <c r="Y19" s="32" t="e">
        <f>Y17/$E$8</f>
        <v>#DIV/0!</v>
      </c>
      <c r="Z19" s="21">
        <f>Z17/$F$8</f>
        <v>3593.333333333333</v>
      </c>
      <c r="AA19" s="21">
        <f>AA17/$G$8</f>
        <v>3733.3333333333339</v>
      </c>
      <c r="AB19" s="21">
        <f>AB17/$H$8</f>
        <v>2666.6666666666665</v>
      </c>
      <c r="AC19" s="21">
        <f>AC17/$I$8</f>
        <v>0</v>
      </c>
      <c r="AD19" s="21">
        <f>AD17/$J$8</f>
        <v>0</v>
      </c>
      <c r="AE19" s="21">
        <f>AE17/$K$8</f>
        <v>0</v>
      </c>
      <c r="AF19" s="33">
        <f>Z19</f>
        <v>3593.333333333333</v>
      </c>
      <c r="AG19" s="34">
        <f>Z20</f>
        <v>1717.2100779377704</v>
      </c>
      <c r="AH19" s="19" t="e">
        <f>AH17/$D$8</f>
        <v>#DIV/0!</v>
      </c>
      <c r="AI19" s="19">
        <f>AI17/$E$8</f>
        <v>695.33333333333326</v>
      </c>
      <c r="AJ19" s="19">
        <f>AJ17/$F$8</f>
        <v>860</v>
      </c>
      <c r="AK19" s="19">
        <f>AK17/$G$8</f>
        <v>466.66666666666663</v>
      </c>
      <c r="AL19" s="19">
        <f>AL17/$H$8</f>
        <v>0</v>
      </c>
      <c r="AM19" s="19">
        <f>AM17/$I$8</f>
        <v>0</v>
      </c>
      <c r="AN19" s="19">
        <f t="shared" ref="AN19:AN20" si="3">AN17/$J$8</f>
        <v>0</v>
      </c>
      <c r="AO19" s="19">
        <f>AO17/$K$8</f>
        <v>0</v>
      </c>
      <c r="AP19" s="15">
        <f>AI19</f>
        <v>695.33333333333326</v>
      </c>
      <c r="AQ19" s="17">
        <f>AI20</f>
        <v>249.93248812212457</v>
      </c>
      <c r="AR19" s="19" t="e">
        <f>AR17/$D$8</f>
        <v>#DIV/0!</v>
      </c>
      <c r="AS19" s="19">
        <f>AS17/$E$8</f>
        <v>286</v>
      </c>
      <c r="AT19" s="19">
        <f>AT17/$F$8</f>
        <v>146.66666666666669</v>
      </c>
      <c r="AU19" s="19">
        <f>AU17/$G$8</f>
        <v>133.33333333333334</v>
      </c>
      <c r="AV19" s="19">
        <f>AV17/$H$8</f>
        <v>0</v>
      </c>
      <c r="AW19" s="19">
        <f>AW17/$I$8</f>
        <v>0</v>
      </c>
      <c r="AX19" s="19">
        <f t="shared" ref="AX19:AX20" si="4">AX17/$J$8</f>
        <v>0</v>
      </c>
      <c r="AY19" s="19">
        <f>AY17/$K$8</f>
        <v>0</v>
      </c>
      <c r="AZ19" s="15">
        <f>AS19</f>
        <v>286</v>
      </c>
      <c r="BA19" s="17">
        <f>AS20</f>
        <v>48.270073544588627</v>
      </c>
      <c r="BB19" s="19" t="e">
        <f>BB17/$D$8</f>
        <v>#DIV/0!</v>
      </c>
      <c r="BC19" s="19" t="e">
        <f>BC17/$E$8</f>
        <v>#DIV/0!</v>
      </c>
      <c r="BD19" s="19">
        <f>BD17/$F$8</f>
        <v>0</v>
      </c>
      <c r="BE19" s="19">
        <f>BE17/$G$8</f>
        <v>0</v>
      </c>
      <c r="BF19" s="19">
        <f>BF17/$H$8</f>
        <v>0</v>
      </c>
      <c r="BG19" s="19">
        <f>BG17/$I$8</f>
        <v>0</v>
      </c>
      <c r="BH19" s="19">
        <f t="shared" ref="BH19:BH20" si="5">BH17/$J$8</f>
        <v>0</v>
      </c>
      <c r="BI19" s="19">
        <f>BI17/$K$8</f>
        <v>0</v>
      </c>
      <c r="BJ19" s="15">
        <f>BE19</f>
        <v>0</v>
      </c>
      <c r="BK19" s="17">
        <f>BE20</f>
        <v>0</v>
      </c>
    </row>
    <row r="20" spans="2:63" x14ac:dyDescent="0.35">
      <c r="C20" s="8" t="s">
        <v>17</v>
      </c>
      <c r="D20" s="19" t="e">
        <f>D18/$D$8</f>
        <v>#DIV/0!</v>
      </c>
      <c r="E20" s="19" t="e">
        <f>E18/$E$8</f>
        <v>#DIV/0!</v>
      </c>
      <c r="F20" s="19" t="e">
        <f>F18/$F$8</f>
        <v>#DIV/0!</v>
      </c>
      <c r="G20" s="19" t="e">
        <f>G18/$G$8</f>
        <v>#DIV/0!</v>
      </c>
      <c r="H20" s="19" t="e">
        <f>H18/$H$8</f>
        <v>#DIV/0!</v>
      </c>
      <c r="I20" s="19">
        <f>I18/$I$8</f>
        <v>2668546.9548318554</v>
      </c>
      <c r="J20" s="19">
        <f t="shared" si="1"/>
        <v>9897600.3539180122</v>
      </c>
      <c r="K20" s="19">
        <f>K18/$K$8</f>
        <v>36157414.461832434</v>
      </c>
      <c r="N20" s="19" t="e">
        <f>N18/$D$8</f>
        <v>#DIV/0!</v>
      </c>
      <c r="O20" s="19" t="e">
        <f>O18/$E$8</f>
        <v>#DIV/0!</v>
      </c>
      <c r="P20" s="19" t="e">
        <f>P18/$F$8</f>
        <v>#DIV/0!</v>
      </c>
      <c r="Q20" s="19" t="e">
        <f>Q18/$G$8</f>
        <v>#DIV/0!</v>
      </c>
      <c r="R20" s="19">
        <f>R18/$H$8</f>
        <v>103872.18481080532</v>
      </c>
      <c r="S20" s="19">
        <f>S18/$I$8</f>
        <v>425988.19543041574</v>
      </c>
      <c r="T20" s="19">
        <f t="shared" si="2"/>
        <v>1283873.6220340335</v>
      </c>
      <c r="U20" s="19">
        <f>U18/$K$8</f>
        <v>0</v>
      </c>
      <c r="X20" s="19" t="e">
        <f>X17/$D$8</f>
        <v>#DIV/0!</v>
      </c>
      <c r="Y20" s="19" t="e">
        <f>Y17/$E$8</f>
        <v>#DIV/0!</v>
      </c>
      <c r="Z20" s="21">
        <f>Z18/$F$8</f>
        <v>1717.2100779377704</v>
      </c>
      <c r="AA20" s="21">
        <f>AA18/$G$8</f>
        <v>5672.2577397706054</v>
      </c>
      <c r="AB20" s="21">
        <f>AB18/$H$8</f>
        <v>14421.497485050821</v>
      </c>
      <c r="AC20" s="21">
        <f>AC18/$I$8</f>
        <v>0</v>
      </c>
      <c r="AD20" s="21">
        <f>AD18/$J$8</f>
        <v>0</v>
      </c>
      <c r="AE20" s="21">
        <f>AE18/$K$8</f>
        <v>0</v>
      </c>
      <c r="AH20" s="19" t="e">
        <f>AH18/$D$8</f>
        <v>#DIV/0!</v>
      </c>
      <c r="AI20" s="19">
        <f>AI18/$E$8</f>
        <v>249.93248812212457</v>
      </c>
      <c r="AJ20" s="19">
        <f>AJ18/$F$8</f>
        <v>983.83070510496373</v>
      </c>
      <c r="AK20" s="19">
        <f>AK18/$G$8</f>
        <v>1751.0540765404876</v>
      </c>
      <c r="AL20" s="19">
        <f>AL18/$H$8</f>
        <v>0</v>
      </c>
      <c r="AM20" s="19">
        <f>AM18/$I$8</f>
        <v>0</v>
      </c>
      <c r="AN20" s="19">
        <f t="shared" si="3"/>
        <v>0</v>
      </c>
      <c r="AO20" s="19">
        <f>AO18/$K$8</f>
        <v>0</v>
      </c>
      <c r="AR20" s="19" t="e">
        <f>AR18/$D$8</f>
        <v>#DIV/0!</v>
      </c>
      <c r="AS20" s="19">
        <f>AS18/$E$8</f>
        <v>48.270073544588627</v>
      </c>
      <c r="AT20" s="19">
        <f>AT18/$F$8</f>
        <v>151.65750888103105</v>
      </c>
      <c r="AU20" s="19">
        <f>AU18/$G$8</f>
        <v>547.72255750516604</v>
      </c>
      <c r="AV20" s="19">
        <f>AV18/$H$8</f>
        <v>0</v>
      </c>
      <c r="AW20" s="19">
        <f>AW18/$I$8</f>
        <v>0</v>
      </c>
      <c r="AX20" s="19">
        <f t="shared" si="4"/>
        <v>0</v>
      </c>
      <c r="AY20" s="19">
        <f>AY18/$K$8</f>
        <v>0</v>
      </c>
      <c r="BB20" s="19" t="e">
        <f>BB18/$D$8</f>
        <v>#DIV/0!</v>
      </c>
      <c r="BC20" s="19" t="e">
        <f>BC18/$E$8</f>
        <v>#DIV/0!</v>
      </c>
      <c r="BD20" s="19">
        <f>BD18/$F$8</f>
        <v>0</v>
      </c>
      <c r="BE20" s="19">
        <f>BE18/$G$8</f>
        <v>0</v>
      </c>
      <c r="BF20" s="19">
        <f>BF18/$H$8</f>
        <v>0</v>
      </c>
      <c r="BG20" s="19">
        <f>BG18/$I$8</f>
        <v>0</v>
      </c>
      <c r="BH20" s="19">
        <f t="shared" si="5"/>
        <v>0</v>
      </c>
      <c r="BI20" s="19">
        <f>BI18/$K$8</f>
        <v>0</v>
      </c>
    </row>
    <row r="21" spans="2:63" x14ac:dyDescent="0.35">
      <c r="B21" s="8" t="s">
        <v>9</v>
      </c>
      <c r="C21" s="8" t="s">
        <v>8</v>
      </c>
      <c r="D21" s="9" t="e">
        <f>'[1]Survivalexp RAW Feb 2018'!I28</f>
        <v>#DIV/0!</v>
      </c>
      <c r="E21" s="9" t="e">
        <f>'[1]Survivalexp RAW Feb 2018'!P28</f>
        <v>#DIV/0!</v>
      </c>
      <c r="F21" s="9" t="e">
        <f>'[1]Survivalexp RAW Feb 2018'!W28</f>
        <v>#DIV/0!</v>
      </c>
      <c r="G21" s="9" t="e">
        <f>'[1]Survivalexp RAW Feb 2018'!AD28</f>
        <v>#DIV/0!</v>
      </c>
      <c r="H21" s="9" t="e">
        <f>'[1]Survivalexp RAW Feb 2018'!AK28</f>
        <v>#DIV/0!</v>
      </c>
      <c r="I21" s="9">
        <f>'[1]Survivalexp RAW Feb 2018'!AR28</f>
        <v>55.466666666666669</v>
      </c>
      <c r="J21" s="9">
        <f>'[1]Survivalexp RAW Feb 2018'!AY28</f>
        <v>9.0666666666666682</v>
      </c>
      <c r="K21" s="9">
        <f>'[1]Survivalexp RAW Feb 2018'!BF28</f>
        <v>0.8666666666666667</v>
      </c>
      <c r="N21" s="9" t="e">
        <f>'[1]Survivalexp RAW Feb 2018'!I67</f>
        <v>#DIV/0!</v>
      </c>
      <c r="O21" s="9" t="e">
        <f>'[1]Survivalexp RAW Feb 2018'!P67</f>
        <v>#DIV/0!</v>
      </c>
      <c r="P21" s="9" t="e">
        <f>'[1]Survivalexp RAW Feb 2018'!W67</f>
        <v>#DIV/0!</v>
      </c>
      <c r="Q21" s="9" t="e">
        <f>'[1]Survivalexp RAW Feb 2018'!AD67</f>
        <v>#DIV/0!</v>
      </c>
      <c r="R21" s="9" t="e">
        <f>'[1]Survivalexp RAW Feb 2018'!AK67</f>
        <v>#DIV/0!</v>
      </c>
      <c r="S21" s="9">
        <f>'[1]Survivalexp RAW Feb 2018'!AR67</f>
        <v>8.0666666666666682</v>
      </c>
      <c r="T21" s="9">
        <f>'[1]Survivalexp RAW Feb 2018'!AY67</f>
        <v>1.4000000000000001</v>
      </c>
      <c r="U21" s="9">
        <f>'[1]Survivalexp RAW Feb 2018'!BF67</f>
        <v>6.6666666666666666E-2</v>
      </c>
      <c r="X21" s="9" t="e">
        <f>'[1]Survivalexp RAW Feb 2018'!I106</f>
        <v>#DIV/0!</v>
      </c>
      <c r="Y21" s="9" t="e">
        <f>'[1]Survivalexp RAW Feb 2018'!P106</f>
        <v>#DIV/0!</v>
      </c>
      <c r="Z21" s="9">
        <f>'[1]Survivalexp RAW Feb 2018'!W106</f>
        <v>18.599999999999998</v>
      </c>
      <c r="AA21" s="9">
        <f>'[1]Survivalexp RAW Feb 2018'!AD106</f>
        <v>2.8000000000000003</v>
      </c>
      <c r="AB21" s="9">
        <f>'[1]Survivalexp RAW Feb 2018'!AK106</f>
        <v>0</v>
      </c>
      <c r="AC21" s="9">
        <f>'[1]Survivalexp RAW Feb 2018'!AR106</f>
        <v>0</v>
      </c>
      <c r="AD21" s="9">
        <f>'[1]Survivalexp RAW Feb 2018'!AY106</f>
        <v>0</v>
      </c>
      <c r="AE21" s="9">
        <f>'[1]Survivalexp RAW Feb 2018'!BF106</f>
        <v>0</v>
      </c>
      <c r="AH21" s="9" t="e">
        <f>'[1]Survivalexp RAW Feb 2018'!I145</f>
        <v>#DIV/0!</v>
      </c>
      <c r="AI21" s="9">
        <f>'[1]Survivalexp RAW Feb 2018'!P145</f>
        <v>57.199999999999996</v>
      </c>
      <c r="AJ21" s="9">
        <f>'[1]Survivalexp RAW Feb 2018'!W145</f>
        <v>7.4666666666666677</v>
      </c>
      <c r="AK21" s="9">
        <f>'[1]Survivalexp RAW Feb 2018'!AD145</f>
        <v>0.80000000000000016</v>
      </c>
      <c r="AL21" s="9">
        <f>'[1]Survivalexp RAW Feb 2018'!AK145</f>
        <v>0.13333333333333333</v>
      </c>
      <c r="AM21" s="9">
        <f>'[1]Survivalexp RAW Feb 2018'!AR145</f>
        <v>6.6666666666666666E-2</v>
      </c>
      <c r="AN21" s="9">
        <f>'[1]Survivalexp RAW Feb 2018'!AY145</f>
        <v>0</v>
      </c>
      <c r="AO21" s="9">
        <f>'[1]Survivalexp RAW Feb 2018'!BF145</f>
        <v>0</v>
      </c>
      <c r="AR21" s="9" t="e">
        <f>'[1]Survivalexp RAW Feb 2018'!I184</f>
        <v>#DIV/0!</v>
      </c>
      <c r="AS21" s="9">
        <f>'[1]Survivalexp RAW Feb 2018'!P184</f>
        <v>43.06666666666667</v>
      </c>
      <c r="AT21" s="9">
        <f>'[1]Survivalexp RAW Feb 2018'!W184</f>
        <v>5.8666666666666671</v>
      </c>
      <c r="AU21" s="9">
        <f>'[1]Survivalexp RAW Feb 2018'!AD184</f>
        <v>0.26666666666666666</v>
      </c>
      <c r="AV21" s="9">
        <f>'[1]Survivalexp RAW Feb 2018'!AK184</f>
        <v>0</v>
      </c>
      <c r="AW21" s="9">
        <f>'[1]Survivalexp RAW Feb 2018'!AR184</f>
        <v>0</v>
      </c>
      <c r="AX21" s="9">
        <f>'[1]Survivalexp RAW Feb 2018'!AY184</f>
        <v>0</v>
      </c>
      <c r="AY21" s="9">
        <f>'[1]Survivalexp RAW Feb 2018'!BF184</f>
        <v>0</v>
      </c>
      <c r="BB21" s="9" t="e">
        <f>'[1]Survivalexp RAW Feb 2018'!I222</f>
        <v>#DIV/0!</v>
      </c>
      <c r="BC21" s="9" t="e">
        <f>'[1]Survivalexp RAW Feb 2018'!P222</f>
        <v>#DIV/0!</v>
      </c>
      <c r="BD21" s="9">
        <f>'[1]Survivalexp RAW Feb 2018'!W222</f>
        <v>0</v>
      </c>
      <c r="BE21" s="9">
        <f>'[1]Survivalexp RAW Feb 2018'!AD222</f>
        <v>0</v>
      </c>
      <c r="BF21" s="9">
        <f>'[1]Survivalexp RAW Feb 2018'!AK222</f>
        <v>0</v>
      </c>
      <c r="BG21" s="9">
        <f>'[1]Survivalexp RAW Feb 2018'!AR222</f>
        <v>0</v>
      </c>
      <c r="BH21" s="9">
        <f>'[1]Survivalexp RAW Feb 2018'!AY222</f>
        <v>0</v>
      </c>
      <c r="BI21" s="9">
        <f>'[1]Survivalexp RAW Feb 2018'!BF222</f>
        <v>0</v>
      </c>
    </row>
    <row r="22" spans="2:63" x14ac:dyDescent="0.35">
      <c r="C22" s="8" t="s">
        <v>17</v>
      </c>
      <c r="D22" s="9" t="e">
        <f>'[1]Survivalexp RAW Feb 2018'!I29</f>
        <v>#DIV/0!</v>
      </c>
      <c r="E22" s="9" t="e">
        <f>'[1]Survivalexp RAW Feb 2018'!P29</f>
        <v>#DIV/0!</v>
      </c>
      <c r="F22" s="9" t="e">
        <f>'[1]Survivalexp RAW Feb 2018'!W29</f>
        <v>#DIV/0!</v>
      </c>
      <c r="G22" s="9" t="e">
        <f>'[1]Survivalexp RAW Feb 2018'!AD29</f>
        <v>#DIV/0!</v>
      </c>
      <c r="H22" s="9" t="e">
        <f>'[1]Survivalexp RAW Feb 2018'!AK29</f>
        <v>#DIV/0!</v>
      </c>
      <c r="I22" s="9">
        <f>'[1]Survivalexp RAW Feb 2018'!AR29</f>
        <v>14.443928657058883</v>
      </c>
      <c r="J22" s="9">
        <f>'[1]Survivalexp RAW Feb 2018'!AY29</f>
        <v>6.1544010631111838</v>
      </c>
      <c r="K22" s="9">
        <f>'[1]Survivalexp RAW Feb 2018'!BF29</f>
        <v>2.3086407533730111</v>
      </c>
      <c r="N22" s="9" t="e">
        <f>'[1]Survivalexp RAW Feb 2018'!I68</f>
        <v>#DIV/0!</v>
      </c>
      <c r="O22" s="9" t="e">
        <f>'[1]Survivalexp RAW Feb 2018'!P68</f>
        <v>#DIV/0!</v>
      </c>
      <c r="P22" s="9" t="e">
        <f>'[1]Survivalexp RAW Feb 2018'!W68</f>
        <v>#DIV/0!</v>
      </c>
      <c r="Q22" s="9" t="e">
        <f>'[1]Survivalexp RAW Feb 2018'!AD68</f>
        <v>#DIV/0!</v>
      </c>
      <c r="R22" s="9" t="e">
        <f>'[1]Survivalexp RAW Feb 2018'!AK68</f>
        <v>#DIV/0!</v>
      </c>
      <c r="S22" s="9">
        <f>'[1]Survivalexp RAW Feb 2018'!AR68</f>
        <v>2.5677472440680669</v>
      </c>
      <c r="T22" s="9">
        <f>'[1]Survivalexp RAW Feb 2018'!AY68</f>
        <v>2.0283524255841479</v>
      </c>
      <c r="U22" s="9">
        <f>'[1]Survivalexp RAW Feb 2018'!BF68</f>
        <v>0.44721359549995793</v>
      </c>
      <c r="X22" s="9" t="e">
        <f>'[1]Survivalexp RAW Feb 2018'!I107</f>
        <v>#DIV/0!</v>
      </c>
      <c r="Y22" s="9" t="e">
        <f>'[1]Survivalexp RAW Feb 2018'!P107</f>
        <v>#DIV/0!</v>
      </c>
      <c r="Z22" s="9">
        <f>'[1]Survivalexp RAW Feb 2018'!W107</f>
        <v>9.3962265388895538</v>
      </c>
      <c r="AA22" s="9">
        <f>'[1]Survivalexp RAW Feb 2018'!AD107</f>
        <v>4.6882475916381923</v>
      </c>
      <c r="AB22" s="9">
        <f>'[1]Survivalexp RAW Feb 2018'!AK107</f>
        <v>0</v>
      </c>
      <c r="AC22" s="9">
        <f>'[1]Survivalexp RAW Feb 2018'!AR107</f>
        <v>0</v>
      </c>
      <c r="AD22" s="9">
        <f>'[1]Survivalexp RAW Feb 2018'!AY107</f>
        <v>0</v>
      </c>
      <c r="AE22" s="9">
        <f>'[1]Survivalexp RAW Feb 2018'!BF107</f>
        <v>0</v>
      </c>
      <c r="AH22" s="9" t="e">
        <f>'[1]Survivalexp RAW Feb 2018'!I146</f>
        <v>#DIV/0!</v>
      </c>
      <c r="AI22" s="9">
        <f>'[1]Survivalexp RAW Feb 2018'!P146</f>
        <v>16.7609956662134</v>
      </c>
      <c r="AJ22" s="9">
        <f>'[1]Survivalexp RAW Feb 2018'!W146</f>
        <v>6.1162606074714603</v>
      </c>
      <c r="AK22" s="9">
        <f>'[1]Survivalexp RAW Feb 2018'!AD146</f>
        <v>1.6015339721864634</v>
      </c>
      <c r="AL22" s="9">
        <f>'[1]Survivalexp RAW Feb 2018'!AK146</f>
        <v>0.54772255750516607</v>
      </c>
      <c r="AM22" s="9">
        <f>'[1]Survivalexp RAW Feb 2018'!AR146</f>
        <v>0.44721359549995793</v>
      </c>
      <c r="AN22" s="9">
        <f>'[1]Survivalexp RAW Feb 2018'!AY146</f>
        <v>0</v>
      </c>
      <c r="AO22" s="9">
        <f>'[1]Survivalexp RAW Feb 2018'!BF146</f>
        <v>0</v>
      </c>
      <c r="AR22" s="9" t="e">
        <f>'[1]Survivalexp RAW Feb 2018'!I185</f>
        <v>#DIV/0!</v>
      </c>
      <c r="AS22" s="9">
        <f>'[1]Survivalexp RAW Feb 2018'!P185</f>
        <v>23.762969483308289</v>
      </c>
      <c r="AT22" s="9">
        <f>'[1]Survivalexp RAW Feb 2018'!W185</f>
        <v>5.0987246511812847</v>
      </c>
      <c r="AU22" s="9">
        <f>'[1]Survivalexp RAW Feb 2018'!AD185</f>
        <v>0.99493615300512395</v>
      </c>
      <c r="AV22" s="9">
        <f>'[1]Survivalexp RAW Feb 2018'!AK185</f>
        <v>0</v>
      </c>
      <c r="AW22" s="9">
        <f>'[1]Survivalexp RAW Feb 2018'!AR185</f>
        <v>0</v>
      </c>
      <c r="AX22" s="9">
        <f>'[1]Survivalexp RAW Feb 2018'!AY185</f>
        <v>0</v>
      </c>
      <c r="AY22" s="9">
        <f>'[1]Survivalexp RAW Feb 2018'!BF185</f>
        <v>0</v>
      </c>
      <c r="BB22" s="9" t="e">
        <f>'[1]Survivalexp RAW Feb 2018'!I223</f>
        <v>#DIV/0!</v>
      </c>
      <c r="BC22" s="9" t="e">
        <f>'[1]Survivalexp RAW Feb 2018'!P223</f>
        <v>#DIV/0!</v>
      </c>
      <c r="BD22" s="9">
        <f>'[1]Survivalexp RAW Feb 2018'!W223</f>
        <v>0</v>
      </c>
      <c r="BE22" s="9">
        <f>'[1]Survivalexp RAW Feb 2018'!AD223</f>
        <v>0</v>
      </c>
      <c r="BF22" s="9">
        <f>'[1]Survivalexp RAW Feb 2018'!AK223</f>
        <v>0</v>
      </c>
      <c r="BG22" s="9">
        <f>'[1]Survivalexp RAW Feb 2018'!AR223</f>
        <v>0</v>
      </c>
      <c r="BH22" s="9">
        <f>'[1]Survivalexp RAW Feb 2018'!AY223</f>
        <v>0</v>
      </c>
      <c r="BI22" s="9">
        <f>'[1]Survivalexp RAW Feb 2018'!BF223</f>
        <v>0</v>
      </c>
    </row>
    <row r="23" spans="2:63" x14ac:dyDescent="0.35">
      <c r="B23" s="8" t="s">
        <v>19</v>
      </c>
      <c r="D23" s="19" t="e">
        <f>D21/$D$8</f>
        <v>#DIV/0!</v>
      </c>
      <c r="E23" s="19" t="e">
        <f>E21/$E$8</f>
        <v>#DIV/0!</v>
      </c>
      <c r="F23" s="19" t="e">
        <f>F21/$F$8</f>
        <v>#DIV/0!</v>
      </c>
      <c r="G23" s="19" t="e">
        <f>G21/$G$8</f>
        <v>#DIV/0!</v>
      </c>
      <c r="H23" s="19" t="e">
        <f>H21/$H$8</f>
        <v>#DIV/0!</v>
      </c>
      <c r="I23" s="19">
        <f>I21/$I$8</f>
        <v>5546666.666666666</v>
      </c>
      <c r="J23" s="19">
        <f>J21/$J$8</f>
        <v>9066666.6666666679</v>
      </c>
      <c r="K23" s="19">
        <f>K21/$K$8</f>
        <v>8666666.6666666679</v>
      </c>
      <c r="L23" s="15">
        <f>I23</f>
        <v>5546666.666666666</v>
      </c>
      <c r="M23" s="17">
        <f>I24</f>
        <v>1444392.8657058883</v>
      </c>
      <c r="N23" s="19" t="e">
        <f>N21/$D$8</f>
        <v>#DIV/0!</v>
      </c>
      <c r="O23" s="19" t="e">
        <f>O21/$E$8</f>
        <v>#DIV/0!</v>
      </c>
      <c r="P23" s="19" t="e">
        <f>P21/$F$8</f>
        <v>#DIV/0!</v>
      </c>
      <c r="Q23" s="19" t="e">
        <f>Q21/$G$8</f>
        <v>#DIV/0!</v>
      </c>
      <c r="R23" s="19" t="e">
        <f>R21/$H$8</f>
        <v>#DIV/0!</v>
      </c>
      <c r="S23" s="19">
        <f>S21/$I$8</f>
        <v>806666.66666666674</v>
      </c>
      <c r="T23" s="19">
        <f>T21/$J$8</f>
        <v>1400000.0000000002</v>
      </c>
      <c r="U23" s="19">
        <f>U21/$K$8</f>
        <v>666666.66666666674</v>
      </c>
      <c r="V23" s="15">
        <f>S23</f>
        <v>806666.66666666674</v>
      </c>
      <c r="W23" s="17">
        <f>S24</f>
        <v>256774.72440680666</v>
      </c>
      <c r="X23" s="21" t="e">
        <f>X21/$D$8</f>
        <v>#DIV/0!</v>
      </c>
      <c r="Y23" s="19" t="e">
        <f>Y21/$E$8</f>
        <v>#DIV/0!</v>
      </c>
      <c r="Z23" s="19">
        <f>Z21/$F$8</f>
        <v>1859.9999999999998</v>
      </c>
      <c r="AA23" s="19">
        <f>AA21/$G$8</f>
        <v>2800</v>
      </c>
      <c r="AB23" s="21">
        <f>AB21/$H$8</f>
        <v>0</v>
      </c>
      <c r="AC23" s="19">
        <f>AC21/$I$8</f>
        <v>0</v>
      </c>
      <c r="AD23" s="19">
        <f>AD21/$J$8</f>
        <v>0</v>
      </c>
      <c r="AE23" s="19">
        <f>AE21/$K$8</f>
        <v>0</v>
      </c>
      <c r="AF23" s="15">
        <f>Z23</f>
        <v>1859.9999999999998</v>
      </c>
      <c r="AG23" s="17">
        <f>Z24</f>
        <v>939.62265388895537</v>
      </c>
      <c r="AH23" s="19" t="e">
        <f>AH21/$D$8</f>
        <v>#DIV/0!</v>
      </c>
      <c r="AI23" s="19">
        <f>AI21/$E$8</f>
        <v>571.99999999999989</v>
      </c>
      <c r="AJ23" s="19">
        <f>AJ21/$F$8</f>
        <v>746.66666666666674</v>
      </c>
      <c r="AK23" s="19">
        <f>AK21/$G$8</f>
        <v>800.00000000000011</v>
      </c>
      <c r="AL23" s="19">
        <f>AL21/$H$8</f>
        <v>1333.3333333333333</v>
      </c>
      <c r="AM23" s="19">
        <f>AM21/$I$8</f>
        <v>6666.6666666666661</v>
      </c>
      <c r="AN23" s="19">
        <f>AN21/$J$8</f>
        <v>0</v>
      </c>
      <c r="AO23" s="19">
        <f>AO21/$K$8</f>
        <v>0</v>
      </c>
      <c r="AP23" s="15">
        <f>AI23</f>
        <v>571.99999999999989</v>
      </c>
      <c r="AQ23" s="17">
        <f>AI24</f>
        <v>167.60995666213398</v>
      </c>
      <c r="AR23" s="19" t="e">
        <f>AR21/$D$8</f>
        <v>#DIV/0!</v>
      </c>
      <c r="AS23" s="19">
        <f>AS21/$E$8</f>
        <v>430.66666666666669</v>
      </c>
      <c r="AT23" s="19">
        <f>AT21/$F$8</f>
        <v>586.66666666666674</v>
      </c>
      <c r="AU23" s="19">
        <f>AU21/$G$8</f>
        <v>266.66666666666669</v>
      </c>
      <c r="AV23" s="19">
        <f>AV21/$H$8</f>
        <v>0</v>
      </c>
      <c r="AW23" s="19">
        <f>AW21/$I$8</f>
        <v>0</v>
      </c>
      <c r="AX23" s="19">
        <f>AX21/$J$8</f>
        <v>0</v>
      </c>
      <c r="AY23" s="19">
        <f>AY21/$K$8</f>
        <v>0</v>
      </c>
      <c r="AZ23" s="15">
        <f>AS23</f>
        <v>430.66666666666669</v>
      </c>
      <c r="BA23" s="17">
        <f>AS24</f>
        <v>237.62969483308288</v>
      </c>
      <c r="BB23" s="19" t="e">
        <f>BB21/$D$8</f>
        <v>#DIV/0!</v>
      </c>
      <c r="BC23" s="19" t="e">
        <f>BC21/$E$8</f>
        <v>#DIV/0!</v>
      </c>
      <c r="BD23" s="19">
        <f>BD21/$F$8</f>
        <v>0</v>
      </c>
      <c r="BE23" s="19">
        <f>BE21/$G$8</f>
        <v>0</v>
      </c>
      <c r="BF23" s="19">
        <f>BF21/$H$8</f>
        <v>0</v>
      </c>
      <c r="BG23" s="19">
        <f>BG21/$I$8</f>
        <v>0</v>
      </c>
      <c r="BH23" s="19">
        <f>BH21/$J$8</f>
        <v>0</v>
      </c>
      <c r="BI23" s="19">
        <f>BI21/$K$8</f>
        <v>0</v>
      </c>
      <c r="BJ23" s="15">
        <f>BE23</f>
        <v>0</v>
      </c>
      <c r="BK23" s="17">
        <f>BE24</f>
        <v>0</v>
      </c>
    </row>
    <row r="24" spans="2:63" x14ac:dyDescent="0.35">
      <c r="C24" s="8" t="s">
        <v>17</v>
      </c>
      <c r="D24" s="19" t="e">
        <f>D22/$D$8</f>
        <v>#DIV/0!</v>
      </c>
      <c r="E24" s="19" t="e">
        <f>E22/$E$8</f>
        <v>#DIV/0!</v>
      </c>
      <c r="F24" s="19" t="e">
        <f>F22/$F$8</f>
        <v>#DIV/0!</v>
      </c>
      <c r="G24" s="19" t="e">
        <f>G22/$G$8</f>
        <v>#DIV/0!</v>
      </c>
      <c r="H24" s="19" t="e">
        <f>H22/$H$8</f>
        <v>#DIV/0!</v>
      </c>
      <c r="I24" s="19">
        <f>I22/$I$8</f>
        <v>1444392.8657058883</v>
      </c>
      <c r="J24" s="19">
        <f>J22/$J$8</f>
        <v>6154401.0631111842</v>
      </c>
      <c r="K24" s="19">
        <f>K22/$K$8</f>
        <v>23086407.533730112</v>
      </c>
      <c r="N24" s="19" t="e">
        <f>N22/$D$8</f>
        <v>#DIV/0!</v>
      </c>
      <c r="O24" s="19" t="e">
        <f>O22/$E$8</f>
        <v>#DIV/0!</v>
      </c>
      <c r="P24" s="19" t="e">
        <f>P22/$F$8</f>
        <v>#DIV/0!</v>
      </c>
      <c r="Q24" s="19" t="e">
        <f>Q22/$G$8</f>
        <v>#DIV/0!</v>
      </c>
      <c r="R24" s="19" t="e">
        <f>R22/$H$8</f>
        <v>#DIV/0!</v>
      </c>
      <c r="S24" s="19">
        <f>S22/$I$8</f>
        <v>256774.72440680666</v>
      </c>
      <c r="T24" s="19">
        <f>T22/$J$8</f>
        <v>2028352.4255841479</v>
      </c>
      <c r="U24" s="19">
        <f>U22/$K$8</f>
        <v>4472135.9549995791</v>
      </c>
      <c r="X24" s="21" t="e">
        <f>X22/$D$8</f>
        <v>#DIV/0!</v>
      </c>
      <c r="Y24" s="19" t="e">
        <f>Y22/$E$8</f>
        <v>#DIV/0!</v>
      </c>
      <c r="Z24" s="19">
        <f>Z22/$F$8</f>
        <v>939.62265388895537</v>
      </c>
      <c r="AA24" s="19">
        <f>AA22/$G$8</f>
        <v>4688.2475916381918</v>
      </c>
      <c r="AB24" s="19">
        <f>AB22/$H$8</f>
        <v>0</v>
      </c>
      <c r="AC24" s="19">
        <f>AC22/$I$8</f>
        <v>0</v>
      </c>
      <c r="AD24" s="19">
        <f>AD22/$J$8</f>
        <v>0</v>
      </c>
      <c r="AE24" s="19">
        <f>AE22/$K$8</f>
        <v>0</v>
      </c>
      <c r="AH24" s="19" t="e">
        <f>AH22/$D$8</f>
        <v>#DIV/0!</v>
      </c>
      <c r="AI24" s="19">
        <f>AI22/$E$8</f>
        <v>167.60995666213398</v>
      </c>
      <c r="AJ24" s="19">
        <f>AJ22/$F$8</f>
        <v>611.62606074714597</v>
      </c>
      <c r="AK24" s="19">
        <f>AK22/$G$8</f>
        <v>1601.5339721864634</v>
      </c>
      <c r="AL24" s="19">
        <f>AL22/$H$8</f>
        <v>5477.2255750516606</v>
      </c>
      <c r="AM24" s="19">
        <f>AM22/$I$8</f>
        <v>44721.359549995788</v>
      </c>
      <c r="AN24" s="19">
        <f>AN22/$J$8</f>
        <v>0</v>
      </c>
      <c r="AO24" s="19">
        <f>AO22/$K$8</f>
        <v>0</v>
      </c>
      <c r="AR24" s="19" t="e">
        <f>AR22/$D$8</f>
        <v>#DIV/0!</v>
      </c>
      <c r="AS24" s="19">
        <f>AS22/$E$8</f>
        <v>237.62969483308288</v>
      </c>
      <c r="AT24" s="19">
        <f>AT22/$F$8</f>
        <v>509.87246511812845</v>
      </c>
      <c r="AU24" s="19">
        <f>AU22/$G$8</f>
        <v>994.93615300512397</v>
      </c>
      <c r="AV24" s="19">
        <f>AV22/$H$8</f>
        <v>0</v>
      </c>
      <c r="AW24" s="19">
        <f>AW22/$I$8</f>
        <v>0</v>
      </c>
      <c r="AX24" s="19">
        <f>AX22/$J$8</f>
        <v>0</v>
      </c>
      <c r="AY24" s="19">
        <f>AY22/$K$8</f>
        <v>0</v>
      </c>
      <c r="BB24" s="19" t="e">
        <f>BB22/$D$8</f>
        <v>#DIV/0!</v>
      </c>
      <c r="BC24" s="19" t="e">
        <f>BC22/$E$8</f>
        <v>#DIV/0!</v>
      </c>
      <c r="BD24" s="19">
        <f>BD22/$F$8</f>
        <v>0</v>
      </c>
      <c r="BE24" s="19">
        <f>BE22/$G$8</f>
        <v>0</v>
      </c>
      <c r="BF24" s="19">
        <f>BF22/$H$8</f>
        <v>0</v>
      </c>
      <c r="BG24" s="19">
        <f>BG22/$I$8</f>
        <v>0</v>
      </c>
      <c r="BH24" s="19">
        <f>BH22/$J$8</f>
        <v>0</v>
      </c>
      <c r="BI24" s="19">
        <f>BI22/$K$8</f>
        <v>0</v>
      </c>
    </row>
    <row r="25" spans="2:63" x14ac:dyDescent="0.35">
      <c r="C25" s="8" t="s">
        <v>60</v>
      </c>
      <c r="D25" s="9" t="e">
        <f>'[1]Survivalexp RAW Feb 2018'!I33</f>
        <v>#DIV/0!</v>
      </c>
      <c r="E25" s="9" t="e">
        <f>'[1]Survivalexp RAW Feb 2018'!P33</f>
        <v>#DIV/0!</v>
      </c>
      <c r="F25" s="9" t="e">
        <f>'[1]Survivalexp RAW Feb 2018'!W33</f>
        <v>#DIV/0!</v>
      </c>
      <c r="G25" s="9" t="e">
        <f>'[1]Survivalexp RAW Feb 2018'!AD33</f>
        <v>#DIV/0!</v>
      </c>
      <c r="H25" s="9" t="e">
        <f>'[1]Survivalexp RAW Feb 2018'!AK33</f>
        <v>#DIV/0!</v>
      </c>
      <c r="I25" s="9" t="e">
        <f>'[1]Survivalexp RAW Feb 2018'!AR33</f>
        <v>#DIV/0!</v>
      </c>
      <c r="J25" s="9">
        <f>'[1]Survivalexp RAW Feb 2018'!AY33</f>
        <v>17.066666666666666</v>
      </c>
      <c r="K25" s="9">
        <f>'[1]Survivalexp RAW Feb 2018'!BF33</f>
        <v>2</v>
      </c>
      <c r="N25" s="9" t="e">
        <f>'[1]Survivalexp RAW Feb 2018'!I72</f>
        <v>#DIV/0!</v>
      </c>
      <c r="O25" s="9" t="e">
        <f>'[1]Survivalexp RAW Feb 2018'!P72</f>
        <v>#DIV/0!</v>
      </c>
      <c r="P25" s="9" t="e">
        <f>'[1]Survivalexp RAW Feb 2018'!W72</f>
        <v>#DIV/0!</v>
      </c>
      <c r="Q25" s="9" t="e">
        <f>'[1]Survivalexp RAW Feb 2018'!AD72</f>
        <v>#DIV/0!</v>
      </c>
      <c r="R25" s="9">
        <f>'[1]Survivalexp RAW Feb 2018'!AK72</f>
        <v>29.066666666666666</v>
      </c>
      <c r="S25" s="9">
        <f>'[1]Survivalexp RAW Feb 2018'!AR72</f>
        <v>4.0666666666666664</v>
      </c>
      <c r="T25" s="9">
        <f>'[1]Survivalexp RAW Feb 2018'!AY72</f>
        <v>6.6666666666666666E-2</v>
      </c>
      <c r="U25" s="9">
        <f>'[1]Survivalexp RAW Feb 2018'!BF72</f>
        <v>6.6666666666666666E-2</v>
      </c>
      <c r="X25" s="9" t="e">
        <f>'[1]Survivalexp RAW Feb 2018'!I111</f>
        <v>#DIV/0!</v>
      </c>
      <c r="Y25" s="9">
        <f>'[1]Survivalexp RAW Feb 2018'!P111</f>
        <v>97.466666666666654</v>
      </c>
      <c r="Z25" s="9">
        <f>'[1]Survivalexp RAW Feb 2018'!W111</f>
        <v>15.133333333333333</v>
      </c>
      <c r="AA25" s="9">
        <f>'[1]Survivalexp RAW Feb 2018'!AD111</f>
        <v>1.9333333333333333</v>
      </c>
      <c r="AB25" s="9">
        <f>'[1]Survivalexp RAW Feb 2018'!AK111</f>
        <v>6.6666666666666666E-2</v>
      </c>
      <c r="AC25" s="9">
        <f>'[1]Survivalexp RAW Feb 2018'!AR111</f>
        <v>0</v>
      </c>
      <c r="AD25" s="9">
        <f>'[1]Survivalexp RAW Feb 2018'!AY111</f>
        <v>0</v>
      </c>
      <c r="AE25" s="9">
        <f>'[1]Survivalexp RAW Feb 2018'!BF111</f>
        <v>0</v>
      </c>
      <c r="AH25" s="9" t="e">
        <f>'[1]Survivalexp RAW Feb 2018'!I150</f>
        <v>#DIV/0!</v>
      </c>
      <c r="AI25" s="9">
        <f>'[1]Survivalexp RAW Feb 2018'!P150</f>
        <v>25.466666666666669</v>
      </c>
      <c r="AJ25" s="9">
        <f>'[1]Survivalexp RAW Feb 2018'!W150</f>
        <v>2.3333333333333335</v>
      </c>
      <c r="AK25" s="9">
        <f>'[1]Survivalexp RAW Feb 2018'!AD150</f>
        <v>0</v>
      </c>
      <c r="AL25" s="9">
        <f>'[1]Survivalexp RAW Feb 2018'!AK150</f>
        <v>0</v>
      </c>
      <c r="AM25" s="9">
        <f>'[1]Survivalexp RAW Feb 2018'!AR150</f>
        <v>0</v>
      </c>
      <c r="AN25" s="9">
        <f>'[1]Survivalexp RAW Feb 2018'!AY150</f>
        <v>0</v>
      </c>
      <c r="AO25" s="9">
        <f>'[1]Survivalexp RAW Feb 2018'!BF150</f>
        <v>0</v>
      </c>
      <c r="AR25" s="9" t="e">
        <f>'[1]Survivalexp RAW Feb 2018'!I189</f>
        <v>#DIV/0!</v>
      </c>
      <c r="AS25" s="9">
        <f>'[1]Survivalexp RAW Feb 2018'!P189</f>
        <v>17.066666666666666</v>
      </c>
      <c r="AT25" s="9">
        <f>'[1]Survivalexp RAW Feb 2018'!W189</f>
        <v>2.1333333333333333</v>
      </c>
      <c r="AU25" s="9">
        <f>'[1]Survivalexp RAW Feb 2018'!AD189</f>
        <v>6.6666666666666666E-2</v>
      </c>
      <c r="AV25" s="9">
        <f>'[1]Survivalexp RAW Feb 2018'!AK189</f>
        <v>0</v>
      </c>
      <c r="AW25" s="9">
        <f>'[1]Survivalexp RAW Feb 2018'!AR189</f>
        <v>0</v>
      </c>
      <c r="AX25" s="9">
        <f>'[1]Survivalexp RAW Feb 2018'!AY189</f>
        <v>0</v>
      </c>
      <c r="AY25" s="9">
        <f>'[1]Survivalexp RAW Feb 2018'!BF189</f>
        <v>0</v>
      </c>
      <c r="BB25" s="9" t="e">
        <f>'[1]Survivalexp RAW Feb 2018'!I227</f>
        <v>#DIV/0!</v>
      </c>
      <c r="BC25" s="9" t="e">
        <f>'[1]Survivalexp RAW Feb 2018'!P227</f>
        <v>#DIV/0!</v>
      </c>
      <c r="BD25" s="9">
        <f>'[1]Survivalexp RAW Feb 2018'!W227</f>
        <v>0</v>
      </c>
      <c r="BE25" s="9">
        <f>'[1]Survivalexp RAW Feb 2018'!AD227</f>
        <v>0</v>
      </c>
      <c r="BF25" s="9">
        <f>'[1]Survivalexp RAW Feb 2018'!AK227</f>
        <v>0</v>
      </c>
      <c r="BG25" s="9">
        <f>'[1]Survivalexp RAW Feb 2018'!AR227</f>
        <v>0</v>
      </c>
      <c r="BH25" s="9">
        <f>'[1]Survivalexp RAW Feb 2018'!AY227</f>
        <v>0</v>
      </c>
      <c r="BI25" s="9">
        <f>'[1]Survivalexp RAW Feb 2018'!BF227</f>
        <v>0</v>
      </c>
    </row>
    <row r="26" spans="2:63" x14ac:dyDescent="0.35">
      <c r="C26" s="8" t="s">
        <v>17</v>
      </c>
      <c r="D26" s="9" t="e">
        <f>'[1]Survivalexp RAW Feb 2018'!I34</f>
        <v>#DIV/0!</v>
      </c>
      <c r="E26" s="9" t="e">
        <f>'[1]Survivalexp RAW Feb 2018'!P34</f>
        <v>#DIV/0!</v>
      </c>
      <c r="F26" s="9" t="e">
        <f>'[1]Survivalexp RAW Feb 2018'!W34</f>
        <v>#DIV/0!</v>
      </c>
      <c r="G26" s="9" t="e">
        <f>'[1]Survivalexp RAW Feb 2018'!AD34</f>
        <v>#DIV/0!</v>
      </c>
      <c r="H26" s="9" t="e">
        <f>'[1]Survivalexp RAW Feb 2018'!AK34</f>
        <v>#DIV/0!</v>
      </c>
      <c r="I26" s="9" t="e">
        <f>'[1]Survivalexp RAW Feb 2018'!AR34</f>
        <v>#DIV/0!</v>
      </c>
      <c r="J26" s="9">
        <f>'[1]Survivalexp RAW Feb 2018'!AY34</f>
        <v>9.6164027471023132</v>
      </c>
      <c r="K26" s="9">
        <f>'[1]Survivalexp RAW Feb 2018'!BF34</f>
        <v>3.2803508501982761</v>
      </c>
      <c r="N26" s="9" t="e">
        <f>'[1]Survivalexp RAW Feb 2018'!I73</f>
        <v>#DIV/0!</v>
      </c>
      <c r="O26" s="9" t="e">
        <f>'[1]Survivalexp RAW Feb 2018'!P73</f>
        <v>#DIV/0!</v>
      </c>
      <c r="P26" s="9" t="e">
        <f>'[1]Survivalexp RAW Feb 2018'!W73</f>
        <v>#DIV/0!</v>
      </c>
      <c r="Q26" s="9" t="e">
        <f>'[1]Survivalexp RAW Feb 2018'!AD73</f>
        <v>#DIV/0!</v>
      </c>
      <c r="R26" s="9">
        <f>'[1]Survivalexp RAW Feb 2018'!AK73</f>
        <v>6.3337510170242464</v>
      </c>
      <c r="S26" s="9">
        <f>'[1]Survivalexp RAW Feb 2018'!AR73</f>
        <v>3.5294205969844459</v>
      </c>
      <c r="T26" s="9">
        <f>'[1]Survivalexp RAW Feb 2018'!AY73</f>
        <v>0.44721359549995793</v>
      </c>
      <c r="U26" s="9">
        <f>'[1]Survivalexp RAW Feb 2018'!BF73</f>
        <v>0.44721359549995793</v>
      </c>
      <c r="X26" s="9" t="e">
        <f>'[1]Survivalexp RAW Feb 2018'!I112</f>
        <v>#DIV/0!</v>
      </c>
      <c r="Y26" s="9">
        <f>'[1]Survivalexp RAW Feb 2018'!P112</f>
        <v>26.064218483564972</v>
      </c>
      <c r="Z26" s="9">
        <f>'[1]Survivalexp RAW Feb 2018'!W112</f>
        <v>10.63401633594828</v>
      </c>
      <c r="AA26" s="9">
        <f>'[1]Survivalexp RAW Feb 2018'!AD112</f>
        <v>3.2955426022955043</v>
      </c>
      <c r="AB26" s="9">
        <f>'[1]Survivalexp RAW Feb 2018'!AK112</f>
        <v>0.44721359549995793</v>
      </c>
      <c r="AC26" s="9">
        <f>'[1]Survivalexp RAW Feb 2018'!AR112</f>
        <v>0</v>
      </c>
      <c r="AD26" s="9">
        <f>'[1]Survivalexp RAW Feb 2018'!AY112</f>
        <v>0</v>
      </c>
      <c r="AE26" s="9">
        <f>'[1]Survivalexp RAW Feb 2018'!BF112</f>
        <v>0</v>
      </c>
      <c r="AH26" s="9" t="e">
        <f>'[1]Survivalexp RAW Feb 2018'!I151</f>
        <v>#DIV/0!</v>
      </c>
      <c r="AI26" s="9">
        <f>'[1]Survivalexp RAW Feb 2018'!P151</f>
        <v>16.700716035296672</v>
      </c>
      <c r="AJ26" s="9">
        <f>'[1]Survivalexp RAW Feb 2018'!W151</f>
        <v>2.6567505139094489</v>
      </c>
      <c r="AK26" s="9">
        <f>'[1]Survivalexp RAW Feb 2018'!AD151</f>
        <v>0</v>
      </c>
      <c r="AL26" s="9">
        <f>'[1]Survivalexp RAW Feb 2018'!AK151</f>
        <v>0</v>
      </c>
      <c r="AM26" s="9">
        <f>'[1]Survivalexp RAW Feb 2018'!AR151</f>
        <v>0</v>
      </c>
      <c r="AN26" s="9">
        <f>'[1]Survivalexp RAW Feb 2018'!AY151</f>
        <v>0</v>
      </c>
      <c r="AO26" s="9">
        <f>'[1]Survivalexp RAW Feb 2018'!BF151</f>
        <v>0</v>
      </c>
      <c r="AR26" s="9" t="e">
        <f>'[1]Survivalexp RAW Feb 2018'!I190</f>
        <v>#DIV/0!</v>
      </c>
      <c r="AS26" s="9">
        <f>'[1]Survivalexp RAW Feb 2018'!P190</f>
        <v>9.4453484232858926</v>
      </c>
      <c r="AT26" s="9">
        <f>'[1]Survivalexp RAW Feb 2018'!W190</f>
        <v>4.7275644456982331</v>
      </c>
      <c r="AU26" s="9">
        <f>'[1]Survivalexp RAW Feb 2018'!AD190</f>
        <v>0.44721359549995793</v>
      </c>
      <c r="AV26" s="9">
        <f>'[1]Survivalexp RAW Feb 2018'!AK190</f>
        <v>0</v>
      </c>
      <c r="AW26" s="9">
        <f>'[1]Survivalexp RAW Feb 2018'!AR190</f>
        <v>0</v>
      </c>
      <c r="AX26" s="9">
        <f>'[1]Survivalexp RAW Feb 2018'!AY190</f>
        <v>0</v>
      </c>
      <c r="AY26" s="9">
        <f>'[1]Survivalexp RAW Feb 2018'!BF190</f>
        <v>0</v>
      </c>
      <c r="BB26" s="9" t="e">
        <f>'[1]Survivalexp RAW Feb 2018'!I228</f>
        <v>#DIV/0!</v>
      </c>
      <c r="BC26" s="9" t="e">
        <f>'[1]Survivalexp RAW Feb 2018'!P228</f>
        <v>#DIV/0!</v>
      </c>
      <c r="BD26" s="9">
        <f>'[1]Survivalexp RAW Feb 2018'!W228</f>
        <v>0</v>
      </c>
      <c r="BE26" s="9">
        <f>'[1]Survivalexp RAW Feb 2018'!AD228</f>
        <v>0</v>
      </c>
      <c r="BF26" s="9">
        <f>'[1]Survivalexp RAW Feb 2018'!AK228</f>
        <v>0</v>
      </c>
      <c r="BG26" s="9">
        <f>'[1]Survivalexp RAW Feb 2018'!AR228</f>
        <v>0</v>
      </c>
      <c r="BH26" s="9">
        <f>'[1]Survivalexp RAW Feb 2018'!AY228</f>
        <v>0</v>
      </c>
      <c r="BI26" s="9">
        <f>'[1]Survivalexp RAW Feb 2018'!BF228</f>
        <v>0</v>
      </c>
    </row>
    <row r="27" spans="2:63" x14ac:dyDescent="0.35">
      <c r="B27" s="8" t="s">
        <v>19</v>
      </c>
      <c r="D27" s="19" t="e">
        <f>D25/$D$8</f>
        <v>#DIV/0!</v>
      </c>
      <c r="E27" s="19" t="e">
        <f>E25/$E$8</f>
        <v>#DIV/0!</v>
      </c>
      <c r="F27" s="19" t="e">
        <f>F25/$F$8</f>
        <v>#DIV/0!</v>
      </c>
      <c r="G27" s="19" t="e">
        <f>G25/$G$8</f>
        <v>#DIV/0!</v>
      </c>
      <c r="H27" s="19" t="e">
        <f>H25/$H$8</f>
        <v>#DIV/0!</v>
      </c>
      <c r="I27" s="19" t="e">
        <f>I25/$I$8</f>
        <v>#DIV/0!</v>
      </c>
      <c r="J27" s="19">
        <f>J25/$J$8</f>
        <v>17066666.666666668</v>
      </c>
      <c r="K27" s="19">
        <f>K25/$K$8</f>
        <v>20000000</v>
      </c>
      <c r="L27" s="15">
        <f>J27</f>
        <v>17066666.666666668</v>
      </c>
      <c r="M27" s="17">
        <f>J28</f>
        <v>9616402.7471023146</v>
      </c>
      <c r="N27" s="19" t="e">
        <f>N25/$D$8</f>
        <v>#DIV/0!</v>
      </c>
      <c r="O27" s="19" t="e">
        <f>O25/$E$8</f>
        <v>#DIV/0!</v>
      </c>
      <c r="P27" s="19" t="e">
        <f>P25/$F$8</f>
        <v>#DIV/0!</v>
      </c>
      <c r="Q27" s="19" t="e">
        <f>Q25/$G$8</f>
        <v>#DIV/0!</v>
      </c>
      <c r="R27" s="19">
        <f>R25/$H$8</f>
        <v>290666.66666666663</v>
      </c>
      <c r="S27" s="19">
        <f>S25/$I$8</f>
        <v>406666.66666666663</v>
      </c>
      <c r="T27" s="19">
        <f>T25/$J$8</f>
        <v>66666.666666666672</v>
      </c>
      <c r="U27" s="19">
        <f>U25/$K$8</f>
        <v>666666.66666666674</v>
      </c>
      <c r="V27" s="15">
        <f>R27</f>
        <v>290666.66666666663</v>
      </c>
      <c r="W27" s="17">
        <f>R28</f>
        <v>63337.510170242458</v>
      </c>
      <c r="X27" s="32" t="e">
        <f>X25/$D$8</f>
        <v>#DIV/0!</v>
      </c>
      <c r="Y27" s="19">
        <f>Y25/$E$8</f>
        <v>974.66666666666652</v>
      </c>
      <c r="Z27" s="19">
        <f>Z25/$F$8</f>
        <v>1513.3333333333333</v>
      </c>
      <c r="AA27" s="19">
        <f>AA25/$G$8</f>
        <v>1933.3333333333333</v>
      </c>
      <c r="AB27" s="19">
        <f>AB25/$H$8</f>
        <v>666.66666666666663</v>
      </c>
      <c r="AC27" s="19">
        <f>AC25/$I$8</f>
        <v>0</v>
      </c>
      <c r="AD27" s="19">
        <f>AD25/$J$8</f>
        <v>0</v>
      </c>
      <c r="AE27" s="19">
        <f>AE25/$K$8</f>
        <v>0</v>
      </c>
      <c r="AF27" s="15">
        <f>Y27</f>
        <v>974.66666666666652</v>
      </c>
      <c r="AG27" s="17">
        <f>Y28</f>
        <v>260.64218483564969</v>
      </c>
      <c r="AH27" s="32" t="e">
        <f>AH25/$D$8</f>
        <v>#DIV/0!</v>
      </c>
      <c r="AI27" s="19">
        <f>AI25/$E$8</f>
        <v>254.66666666666669</v>
      </c>
      <c r="AJ27" s="19">
        <f>AJ25/$F$8</f>
        <v>233.33333333333334</v>
      </c>
      <c r="AK27" s="19">
        <f>AK25/$G$8</f>
        <v>0</v>
      </c>
      <c r="AL27" s="19">
        <f>AL25/$H$8</f>
        <v>0</v>
      </c>
      <c r="AM27" s="19">
        <f>AM25/$I$8</f>
        <v>0</v>
      </c>
      <c r="AN27" s="19">
        <f>AN25/$J$8</f>
        <v>0</v>
      </c>
      <c r="AO27" s="19">
        <f>AO25/$K$8</f>
        <v>0</v>
      </c>
      <c r="AP27" s="15">
        <f>AI27</f>
        <v>254.66666666666669</v>
      </c>
      <c r="AQ27" s="17">
        <f>AI28</f>
        <v>167.00716035296671</v>
      </c>
      <c r="AR27" s="19" t="e">
        <f>AR25/$D$8</f>
        <v>#DIV/0!</v>
      </c>
      <c r="AS27" s="19">
        <f>AS25/$E$8</f>
        <v>170.66666666666666</v>
      </c>
      <c r="AT27" s="19">
        <f>AT25/$F$8</f>
        <v>213.33333333333331</v>
      </c>
      <c r="AU27" s="19">
        <f>AU25/$G$8</f>
        <v>66.666666666666671</v>
      </c>
      <c r="AV27" s="19">
        <f>AV25/$H$8</f>
        <v>0</v>
      </c>
      <c r="AW27" s="19">
        <f>AW25/$I$8</f>
        <v>0</v>
      </c>
      <c r="AX27" s="19">
        <f>AX25/$J$8</f>
        <v>0</v>
      </c>
      <c r="AY27" s="19">
        <f>AY25/$K$8</f>
        <v>0</v>
      </c>
      <c r="AZ27" s="15">
        <f>AS27</f>
        <v>170.66666666666666</v>
      </c>
      <c r="BA27" s="17">
        <f>AS28</f>
        <v>94.453484232858926</v>
      </c>
      <c r="BB27" s="19" t="e">
        <f>BB25/$D$8</f>
        <v>#DIV/0!</v>
      </c>
      <c r="BC27" s="19" t="e">
        <f>BC25/$E$8</f>
        <v>#DIV/0!</v>
      </c>
      <c r="BD27" s="19">
        <f>BD25/$F$8</f>
        <v>0</v>
      </c>
      <c r="BE27" s="19">
        <f>BE25/$G$8</f>
        <v>0</v>
      </c>
      <c r="BF27" s="19">
        <f>BF25/$H$8</f>
        <v>0</v>
      </c>
      <c r="BG27" s="19">
        <f>BG25/$I$8</f>
        <v>0</v>
      </c>
      <c r="BH27" s="19">
        <f>BH25/$J$8</f>
        <v>0</v>
      </c>
      <c r="BI27" s="19">
        <f>BI25/$K$8</f>
        <v>0</v>
      </c>
      <c r="BJ27" s="15">
        <f>BE27</f>
        <v>0</v>
      </c>
      <c r="BK27" s="17">
        <f>BE28</f>
        <v>0</v>
      </c>
    </row>
    <row r="28" spans="2:63" x14ac:dyDescent="0.35">
      <c r="C28" s="8" t="s">
        <v>17</v>
      </c>
      <c r="D28" s="19" t="e">
        <f>D26/$D$8</f>
        <v>#DIV/0!</v>
      </c>
      <c r="E28" s="19" t="e">
        <f>E26/$E$8</f>
        <v>#DIV/0!</v>
      </c>
      <c r="F28" s="19" t="e">
        <f>F26/$F$8</f>
        <v>#DIV/0!</v>
      </c>
      <c r="G28" s="19" t="e">
        <f>G26/$G$8</f>
        <v>#DIV/0!</v>
      </c>
      <c r="H28" s="19" t="e">
        <f>H26/$H$8</f>
        <v>#DIV/0!</v>
      </c>
      <c r="I28" s="19" t="e">
        <f>I26/$I$8</f>
        <v>#DIV/0!</v>
      </c>
      <c r="J28" s="19">
        <f>J26/$J$8</f>
        <v>9616402.7471023146</v>
      </c>
      <c r="K28" s="19">
        <f>K26/$K$8</f>
        <v>32803508.501982763</v>
      </c>
      <c r="N28" s="19" t="e">
        <f>N26/$D$8</f>
        <v>#DIV/0!</v>
      </c>
      <c r="O28" s="19" t="e">
        <f>O26/$E$8</f>
        <v>#DIV/0!</v>
      </c>
      <c r="P28" s="19" t="e">
        <f>P26/$F$8</f>
        <v>#DIV/0!</v>
      </c>
      <c r="Q28" s="19" t="e">
        <f>Q26/$G$8</f>
        <v>#DIV/0!</v>
      </c>
      <c r="R28" s="19">
        <f>R26/$H$8</f>
        <v>63337.510170242458</v>
      </c>
      <c r="S28" s="19">
        <f>S26/$I$8</f>
        <v>352942.05969844456</v>
      </c>
      <c r="T28" s="19">
        <f>T26/$J$8</f>
        <v>447213.59549995797</v>
      </c>
      <c r="U28" s="19">
        <f>U26/$K$8</f>
        <v>4472135.9549995791</v>
      </c>
      <c r="X28" s="32" t="e">
        <f>X26/$D$8</f>
        <v>#DIV/0!</v>
      </c>
      <c r="Y28" s="19">
        <f>Y26/$E$8</f>
        <v>260.64218483564969</v>
      </c>
      <c r="Z28" s="19">
        <f>Z26/$F$8</f>
        <v>1063.4016335948279</v>
      </c>
      <c r="AA28" s="19">
        <f>AA26/$G$8</f>
        <v>3295.5426022955044</v>
      </c>
      <c r="AB28" s="19">
        <f>AB26/$H$8</f>
        <v>4472.1359549995786</v>
      </c>
      <c r="AC28" s="19">
        <f>AC26/$I$8</f>
        <v>0</v>
      </c>
      <c r="AD28" s="19">
        <f>AD26/$J$8</f>
        <v>0</v>
      </c>
      <c r="AE28" s="19">
        <f>AE26/$K$8</f>
        <v>0</v>
      </c>
      <c r="AH28" s="19" t="e">
        <f>AH26/$D$8</f>
        <v>#DIV/0!</v>
      </c>
      <c r="AI28" s="19">
        <f>AI26/$E$8</f>
        <v>167.00716035296671</v>
      </c>
      <c r="AJ28" s="19">
        <f>AJ26/$F$8</f>
        <v>265.67505139094487</v>
      </c>
      <c r="AK28" s="19">
        <f>AK26/$G$8</f>
        <v>0</v>
      </c>
      <c r="AL28" s="19">
        <f>AL26/$H$8</f>
        <v>0</v>
      </c>
      <c r="AM28" s="19">
        <f>AM26/$I$8</f>
        <v>0</v>
      </c>
      <c r="AN28" s="19">
        <f>AN26/$J$8</f>
        <v>0</v>
      </c>
      <c r="AO28" s="19">
        <f>AO26/$K$8</f>
        <v>0</v>
      </c>
      <c r="AR28" s="19" t="e">
        <f>AR26/$D$8</f>
        <v>#DIV/0!</v>
      </c>
      <c r="AS28" s="19">
        <f>AS26/$E$8</f>
        <v>94.453484232858926</v>
      </c>
      <c r="AT28" s="19">
        <f>AT26/$F$8</f>
        <v>472.75644456982332</v>
      </c>
      <c r="AU28" s="19">
        <f>AU26/$G$8</f>
        <v>447.21359549995793</v>
      </c>
      <c r="AV28" s="19">
        <f>AV26/$H$8</f>
        <v>0</v>
      </c>
      <c r="AW28" s="19">
        <f>AW26/$I$8</f>
        <v>0</v>
      </c>
      <c r="AX28" s="19">
        <f>AX26/$J$8</f>
        <v>0</v>
      </c>
      <c r="AY28" s="19">
        <f>AY26/$K$8</f>
        <v>0</v>
      </c>
      <c r="BB28" s="19" t="e">
        <f>BB26/$D$8</f>
        <v>#DIV/0!</v>
      </c>
      <c r="BC28" s="19" t="e">
        <f>BC26/$E$8</f>
        <v>#DIV/0!</v>
      </c>
      <c r="BD28" s="19">
        <f>BD26/$F$8</f>
        <v>0</v>
      </c>
      <c r="BE28" s="19">
        <f>BE26/$G$8</f>
        <v>0</v>
      </c>
      <c r="BF28" s="19">
        <f>BF26/$H$8</f>
        <v>0</v>
      </c>
      <c r="BG28" s="19">
        <f>BG26/$I$8</f>
        <v>0</v>
      </c>
      <c r="BH28" s="19">
        <f>BH26/$J$8</f>
        <v>0</v>
      </c>
      <c r="BI28" s="19">
        <f>BI26/$K$8</f>
        <v>0</v>
      </c>
    </row>
    <row r="29" spans="2:63" x14ac:dyDescent="0.35">
      <c r="B29" s="8" t="s">
        <v>10</v>
      </c>
      <c r="C29" s="8" t="s">
        <v>8</v>
      </c>
      <c r="D29" s="9" t="e">
        <f>'[1]Survivalexp RAW Feb 2018'!I38</f>
        <v>#DIV/0!</v>
      </c>
      <c r="E29" s="9" t="e">
        <f>'[1]Survivalexp RAW Feb 2018'!P38</f>
        <v>#DIV/0!</v>
      </c>
      <c r="F29" s="9" t="e">
        <f>'[1]Survivalexp RAW Feb 2018'!W38</f>
        <v>#DIV/0!</v>
      </c>
      <c r="G29" s="9" t="e">
        <f>'[1]Survivalexp RAW Feb 2018'!AD38</f>
        <v>#DIV/0!</v>
      </c>
      <c r="H29" s="9" t="e">
        <f>'[1]Survivalexp RAW Feb 2018'!AK38</f>
        <v>#DIV/0!</v>
      </c>
      <c r="I29" s="9">
        <f>'[1]Survivalexp RAW Feb 2018'!AR38</f>
        <v>52.533333333333331</v>
      </c>
      <c r="J29" s="9">
        <f>'[1]Survivalexp RAW Feb 2018'!AY38</f>
        <v>7.1333333333333329</v>
      </c>
      <c r="K29" s="9">
        <f>'[1]Survivalexp RAW Feb 2018'!BF38</f>
        <v>0.66666666666666663</v>
      </c>
      <c r="N29" s="9" t="e">
        <f>'[1]Survivalexp RAW Feb 2018'!I77</f>
        <v>#DIV/0!</v>
      </c>
      <c r="O29" s="9" t="e">
        <f>'[1]Survivalexp RAW Feb 2018'!P77</f>
        <v>#DIV/0!</v>
      </c>
      <c r="P29" s="9" t="e">
        <f>'[1]Survivalexp RAW Feb 2018'!W77</f>
        <v>#DIV/0!</v>
      </c>
      <c r="Q29" s="9" t="e">
        <f>'[1]Survivalexp RAW Feb 2018'!AD77</f>
        <v>#DIV/0!</v>
      </c>
      <c r="R29" s="9">
        <f>'[1]Survivalexp RAW Feb 2018'!AK77</f>
        <v>15</v>
      </c>
      <c r="S29" s="9">
        <f>'[1]Survivalexp RAW Feb 2018'!AR77</f>
        <v>2.6</v>
      </c>
      <c r="T29" s="9">
        <f>'[1]Survivalexp RAW Feb 2018'!AY77</f>
        <v>0.13333333333333333</v>
      </c>
      <c r="U29" s="9">
        <f>'[1]Survivalexp RAW Feb 2018'!BF77</f>
        <v>0</v>
      </c>
      <c r="X29" s="9" t="e">
        <f>'[1]Survivalexp RAW Feb 2018'!I116</f>
        <v>#DIV/0!</v>
      </c>
      <c r="Y29" s="9" t="e">
        <f>'[1]Survivalexp RAW Feb 2018'!P116</f>
        <v>#DIV/0!</v>
      </c>
      <c r="Z29" s="9">
        <f>'[1]Survivalexp RAW Feb 2018'!W116</f>
        <v>19.533333333333331</v>
      </c>
      <c r="AA29" s="9">
        <f>'[1]Survivalexp RAW Feb 2018'!AD116</f>
        <v>1.3333333333333333</v>
      </c>
      <c r="AB29" s="9">
        <f>'[1]Survivalexp RAW Feb 2018'!AK116</f>
        <v>0.19999999999999998</v>
      </c>
      <c r="AC29" s="9">
        <f>'[1]Survivalexp RAW Feb 2018'!AR116</f>
        <v>0</v>
      </c>
      <c r="AD29" s="9">
        <f>'[1]Survivalexp RAW Feb 2018'!AY116</f>
        <v>0</v>
      </c>
      <c r="AE29" s="9">
        <f>'[1]Survivalexp RAW Feb 2018'!BF116</f>
        <v>0</v>
      </c>
      <c r="AH29" s="9" t="e">
        <f>'[1]Survivalexp RAW Feb 2018'!I155</f>
        <v>#DIV/0!</v>
      </c>
      <c r="AI29" s="9">
        <f>'[1]Survivalexp RAW Feb 2018'!P155</f>
        <v>24.599999999999998</v>
      </c>
      <c r="AJ29" s="9">
        <f>'[1]Survivalexp RAW Feb 2018'!W155</f>
        <v>2.3333333333333335</v>
      </c>
      <c r="AK29" s="9">
        <f>'[1]Survivalexp RAW Feb 2018'!AD155</f>
        <v>6.6666666666666666E-2</v>
      </c>
      <c r="AL29" s="9">
        <f>'[1]Survivalexp RAW Feb 2018'!AK155</f>
        <v>0.13333333333333333</v>
      </c>
      <c r="AM29" s="9">
        <f>'[1]Survivalexp RAW Feb 2018'!AR155</f>
        <v>0</v>
      </c>
      <c r="AN29" s="9">
        <f>'[1]Survivalexp RAW Feb 2018'!AY155</f>
        <v>0</v>
      </c>
      <c r="AO29" s="9">
        <f>'[1]Survivalexp RAW Feb 2018'!BF155</f>
        <v>0</v>
      </c>
      <c r="AR29" s="9" t="e">
        <f>'[1]Survivalexp RAW Feb 2018'!I194</f>
        <v>#DIV/0!</v>
      </c>
      <c r="AS29" s="9">
        <f>'[1]Survivalexp RAW Feb 2018'!P194</f>
        <v>25.133333333333336</v>
      </c>
      <c r="AT29" s="9">
        <f>'[1]Survivalexp RAW Feb 2018'!W194</f>
        <v>3.7333333333333329</v>
      </c>
      <c r="AU29" s="9">
        <f>'[1]Survivalexp RAW Feb 2018'!AD194</f>
        <v>0.33333333333333331</v>
      </c>
      <c r="AV29" s="9">
        <f>'[1]Survivalexp RAW Feb 2018'!AK194</f>
        <v>0</v>
      </c>
      <c r="AW29" s="9">
        <f>'[1]Survivalexp RAW Feb 2018'!AR194</f>
        <v>0</v>
      </c>
      <c r="AX29" s="9">
        <f>'[1]Survivalexp RAW Feb 2018'!AY194</f>
        <v>0</v>
      </c>
      <c r="AY29" s="9">
        <f>'[1]Survivalexp RAW Feb 2018'!BF194</f>
        <v>0</v>
      </c>
      <c r="BB29" s="9" t="e">
        <f>'[1]Survivalexp RAW Feb 2018'!I232</f>
        <v>#DIV/0!</v>
      </c>
      <c r="BC29" s="9" t="e">
        <f>'[1]Survivalexp RAW Feb 2018'!P232</f>
        <v>#DIV/0!</v>
      </c>
      <c r="BD29" s="9">
        <f>'[1]Survivalexp RAW Feb 2018'!W232</f>
        <v>0</v>
      </c>
      <c r="BE29" s="9">
        <f>'[1]Survivalexp RAW Feb 2018'!AD232</f>
        <v>0</v>
      </c>
      <c r="BF29" s="9">
        <f>'[1]Survivalexp RAW Feb 2018'!AK232</f>
        <v>0</v>
      </c>
      <c r="BG29" s="9">
        <f>'[1]Survivalexp RAW Feb 2018'!AR232</f>
        <v>0</v>
      </c>
      <c r="BH29" s="9">
        <f>'[1]Survivalexp RAW Feb 2018'!AY232</f>
        <v>0</v>
      </c>
      <c r="BI29" s="9">
        <f>'[1]Survivalexp RAW Feb 2018'!BF232</f>
        <v>0</v>
      </c>
    </row>
    <row r="30" spans="2:63" x14ac:dyDescent="0.35">
      <c r="C30" s="8" t="s">
        <v>17</v>
      </c>
      <c r="D30" s="9" t="e">
        <f>'[1]Survivalexp RAW Feb 2018'!I39</f>
        <v>#DIV/0!</v>
      </c>
      <c r="E30" s="9" t="e">
        <f>'[1]Survivalexp RAW Feb 2018'!P39</f>
        <v>#DIV/0!</v>
      </c>
      <c r="F30" s="9" t="e">
        <f>'[1]Survivalexp RAW Feb 2018'!W39</f>
        <v>#DIV/0!</v>
      </c>
      <c r="G30" s="9" t="e">
        <f>'[1]Survivalexp RAW Feb 2018'!AD39</f>
        <v>#DIV/0!</v>
      </c>
      <c r="H30" s="9" t="e">
        <f>'[1]Survivalexp RAW Feb 2018'!AK39</f>
        <v>#DIV/0!</v>
      </c>
      <c r="I30" s="9">
        <f>'[1]Survivalexp RAW Feb 2018'!AR39</f>
        <v>21.972073584716213</v>
      </c>
      <c r="J30" s="9">
        <f>'[1]Survivalexp RAW Feb 2018'!AY39</f>
        <v>7.2695737071856588</v>
      </c>
      <c r="K30" s="9">
        <f>'[1]Survivalexp RAW Feb 2018'!BF39</f>
        <v>2.6255144085339071</v>
      </c>
      <c r="N30" s="9" t="e">
        <f>'[1]Survivalexp RAW Feb 2018'!I78</f>
        <v>#DIV/0!</v>
      </c>
      <c r="O30" s="9" t="e">
        <f>'[1]Survivalexp RAW Feb 2018'!P78</f>
        <v>#DIV/0!</v>
      </c>
      <c r="P30" s="9" t="e">
        <f>'[1]Survivalexp RAW Feb 2018'!W78</f>
        <v>#DIV/0!</v>
      </c>
      <c r="Q30" s="9" t="e">
        <f>'[1]Survivalexp RAW Feb 2018'!AD78</f>
        <v>#DIV/0!</v>
      </c>
      <c r="R30" s="9">
        <f>'[1]Survivalexp RAW Feb 2018'!AK78</f>
        <v>6.5902336536279309</v>
      </c>
      <c r="S30" s="9">
        <f>'[1]Survivalexp RAW Feb 2018'!AR78</f>
        <v>2.8121338919906851</v>
      </c>
      <c r="T30" s="9">
        <f>'[1]Survivalexp RAW Feb 2018'!AY78</f>
        <v>0.89442719099991586</v>
      </c>
      <c r="U30" s="9">
        <f>'[1]Survivalexp RAW Feb 2018'!BF78</f>
        <v>0</v>
      </c>
      <c r="X30" s="9" t="e">
        <f>'[1]Survivalexp RAW Feb 2018'!I117</f>
        <v>#DIV/0!</v>
      </c>
      <c r="Y30" s="9" t="e">
        <f>'[1]Survivalexp RAW Feb 2018'!P117</f>
        <v>#DIV/0!</v>
      </c>
      <c r="Z30" s="9">
        <f>'[1]Survivalexp RAW Feb 2018'!W117</f>
        <v>14.65789943557632</v>
      </c>
      <c r="AA30" s="9">
        <f>'[1]Survivalexp RAW Feb 2018'!AD117</f>
        <v>1.9909804032205813</v>
      </c>
      <c r="AB30" s="9">
        <f>'[1]Survivalexp RAW Feb 2018'!AK117</f>
        <v>0.89442719099991586</v>
      </c>
      <c r="AC30" s="9">
        <f>'[1]Survivalexp RAW Feb 2018'!AR117</f>
        <v>0</v>
      </c>
      <c r="AD30" s="9">
        <f>'[1]Survivalexp RAW Feb 2018'!AY117</f>
        <v>0</v>
      </c>
      <c r="AE30" s="9">
        <f>'[1]Survivalexp RAW Feb 2018'!BF117</f>
        <v>0</v>
      </c>
      <c r="AH30" s="9" t="e">
        <f>'[1]Survivalexp RAW Feb 2018'!I156</f>
        <v>#DIV/0!</v>
      </c>
      <c r="AI30" s="9">
        <f>'[1]Survivalexp RAW Feb 2018'!P156</f>
        <v>18.915982633752623</v>
      </c>
      <c r="AJ30" s="9">
        <f>'[1]Survivalexp RAW Feb 2018'!W156</f>
        <v>4.4859906277548083</v>
      </c>
      <c r="AK30" s="9">
        <f>'[1]Survivalexp RAW Feb 2018'!AD156</f>
        <v>0.44721359549995793</v>
      </c>
      <c r="AL30" s="9">
        <f>'[1]Survivalexp RAW Feb 2018'!AK156</f>
        <v>0.89442719099991586</v>
      </c>
      <c r="AM30" s="9">
        <f>'[1]Survivalexp RAW Feb 2018'!AR156</f>
        <v>0</v>
      </c>
      <c r="AN30" s="9">
        <f>'[1]Survivalexp RAW Feb 2018'!AY156</f>
        <v>0</v>
      </c>
      <c r="AO30" s="9">
        <f>'[1]Survivalexp RAW Feb 2018'!BF156</f>
        <v>0</v>
      </c>
      <c r="AR30" s="9" t="e">
        <f>'[1]Survivalexp RAW Feb 2018'!I195</f>
        <v>#DIV/0!</v>
      </c>
      <c r="AS30" s="9">
        <f>'[1]Survivalexp RAW Feb 2018'!P195</f>
        <v>8.7128673168804145</v>
      </c>
      <c r="AT30" s="9">
        <f>'[1]Survivalexp RAW Feb 2018'!W195</f>
        <v>5.3132792062444025</v>
      </c>
      <c r="AU30" s="9">
        <f>'[1]Survivalexp RAW Feb 2018'!AD195</f>
        <v>1.8893633440050399</v>
      </c>
      <c r="AV30" s="9">
        <f>'[1]Survivalexp RAW Feb 2018'!AK195</f>
        <v>0</v>
      </c>
      <c r="AW30" s="9">
        <f>'[1]Survivalexp RAW Feb 2018'!AR195</f>
        <v>0</v>
      </c>
      <c r="AX30" s="9">
        <f>'[1]Survivalexp RAW Feb 2018'!AY195</f>
        <v>0</v>
      </c>
      <c r="AY30" s="9">
        <f>'[1]Survivalexp RAW Feb 2018'!BF195</f>
        <v>0</v>
      </c>
      <c r="BB30" s="9" t="e">
        <f>'[1]Survivalexp RAW Feb 2018'!I233</f>
        <v>#DIV/0!</v>
      </c>
      <c r="BC30" s="9" t="e">
        <f>'[1]Survivalexp RAW Feb 2018'!P233</f>
        <v>#DIV/0!</v>
      </c>
      <c r="BD30" s="9">
        <f>'[1]Survivalexp RAW Feb 2018'!W233</f>
        <v>0</v>
      </c>
      <c r="BE30" s="9">
        <f>'[1]Survivalexp RAW Feb 2018'!AD233</f>
        <v>0</v>
      </c>
      <c r="BF30" s="9">
        <f>'[1]Survivalexp RAW Feb 2018'!AK233</f>
        <v>0</v>
      </c>
      <c r="BG30" s="9">
        <f>'[1]Survivalexp RAW Feb 2018'!AR233</f>
        <v>0</v>
      </c>
      <c r="BH30" s="9">
        <f>'[1]Survivalexp RAW Feb 2018'!AY233</f>
        <v>0</v>
      </c>
      <c r="BI30" s="9">
        <f>'[1]Survivalexp RAW Feb 2018'!BF233</f>
        <v>0</v>
      </c>
    </row>
    <row r="31" spans="2:63" x14ac:dyDescent="0.35">
      <c r="B31" s="8" t="s">
        <v>19</v>
      </c>
      <c r="D31" s="19" t="e">
        <f>D29/$D$8</f>
        <v>#DIV/0!</v>
      </c>
      <c r="E31" s="19" t="e">
        <f>E29/$E$8</f>
        <v>#DIV/0!</v>
      </c>
      <c r="F31" s="19" t="e">
        <f>F29/$F$8</f>
        <v>#DIV/0!</v>
      </c>
      <c r="G31" s="19" t="e">
        <f>G29/$G$8</f>
        <v>#DIV/0!</v>
      </c>
      <c r="H31" s="19" t="e">
        <f>H29/$H$8</f>
        <v>#DIV/0!</v>
      </c>
      <c r="I31" s="19">
        <f>I29/$I$8</f>
        <v>5253333.333333333</v>
      </c>
      <c r="J31" s="19">
        <f>J29/$J$8</f>
        <v>7133333.333333333</v>
      </c>
      <c r="K31" s="19">
        <f>K29/$K$8</f>
        <v>6666666.666666667</v>
      </c>
      <c r="L31" s="15">
        <f>I31</f>
        <v>5253333.333333333</v>
      </c>
      <c r="M31" s="17">
        <f>I32</f>
        <v>2197207.3584716213</v>
      </c>
      <c r="N31" s="19" t="e">
        <f>N29/$D$8</f>
        <v>#DIV/0!</v>
      </c>
      <c r="O31" s="19" t="e">
        <f>O29/$E$8</f>
        <v>#DIV/0!</v>
      </c>
      <c r="P31" s="19" t="e">
        <f>P29/$F$8</f>
        <v>#DIV/0!</v>
      </c>
      <c r="Q31" s="19" t="e">
        <f>Q29/$G$8</f>
        <v>#DIV/0!</v>
      </c>
      <c r="R31" s="19">
        <f>R29/$H$8</f>
        <v>150000</v>
      </c>
      <c r="S31" s="19">
        <f>S29/$I$8</f>
        <v>260000</v>
      </c>
      <c r="T31" s="19">
        <f>T29/$J$8</f>
        <v>133333.33333333334</v>
      </c>
      <c r="U31" s="19">
        <f>U29/$K$8</f>
        <v>0</v>
      </c>
      <c r="V31" s="15">
        <f>R31</f>
        <v>150000</v>
      </c>
      <c r="W31" s="17">
        <f>R32</f>
        <v>65902.336536279312</v>
      </c>
      <c r="X31" s="32" t="e">
        <f>X29/$D$8</f>
        <v>#DIV/0!</v>
      </c>
      <c r="Y31" s="19" t="e">
        <f>Y29/$E$8</f>
        <v>#DIV/0!</v>
      </c>
      <c r="Z31" s="19">
        <f>Z29/$F$8</f>
        <v>1953.333333333333</v>
      </c>
      <c r="AA31" s="19">
        <f>AA29/$G$8</f>
        <v>1333.3333333333333</v>
      </c>
      <c r="AB31" s="19">
        <f>AB29/$H$8</f>
        <v>1999.9999999999998</v>
      </c>
      <c r="AC31" s="19">
        <f>AC29/$I$8</f>
        <v>0</v>
      </c>
      <c r="AD31" s="19">
        <f>AD29/$J$8</f>
        <v>0</v>
      </c>
      <c r="AE31" s="19">
        <f>AE29/$K$8</f>
        <v>0</v>
      </c>
      <c r="AF31" s="15">
        <f>Z31</f>
        <v>1953.333333333333</v>
      </c>
      <c r="AG31" s="17">
        <f>Z32</f>
        <v>1465.7899435576321</v>
      </c>
      <c r="AH31" s="19" t="e">
        <f>AH29/$D$8</f>
        <v>#DIV/0!</v>
      </c>
      <c r="AI31" s="19">
        <f>AI29/$E$8</f>
        <v>245.99999999999997</v>
      </c>
      <c r="AJ31" s="19">
        <f>AJ29/$F$8</f>
        <v>233.33333333333334</v>
      </c>
      <c r="AK31" s="19">
        <f>AK29/$G$8</f>
        <v>66.666666666666671</v>
      </c>
      <c r="AL31" s="19">
        <f>AL29/$H$8</f>
        <v>1333.3333333333333</v>
      </c>
      <c r="AM31" s="19">
        <f>AM29/$I$8</f>
        <v>0</v>
      </c>
      <c r="AN31" s="19">
        <f>AN29/$J$8</f>
        <v>0</v>
      </c>
      <c r="AO31" s="19">
        <f>AO29/$K$8</f>
        <v>0</v>
      </c>
      <c r="AP31" s="15">
        <f>AI31</f>
        <v>245.99999999999997</v>
      </c>
      <c r="AQ31" s="17">
        <f>AI32</f>
        <v>189.15982633752623</v>
      </c>
      <c r="AR31" s="19" t="e">
        <f>AR29/$D$8</f>
        <v>#DIV/0!</v>
      </c>
      <c r="AS31" s="19">
        <f>AS29/$E$8</f>
        <v>251.33333333333334</v>
      </c>
      <c r="AT31" s="19">
        <f>AT29/$F$8</f>
        <v>373.33333333333331</v>
      </c>
      <c r="AU31" s="19">
        <f>AU29/$G$8</f>
        <v>333.33333333333331</v>
      </c>
      <c r="AV31" s="19">
        <f>AV29/$H$8</f>
        <v>0</v>
      </c>
      <c r="AW31" s="19">
        <f>AW29/$I$8</f>
        <v>0</v>
      </c>
      <c r="AX31" s="19">
        <f>AX29/$J$8</f>
        <v>0</v>
      </c>
      <c r="AY31" s="19">
        <f>AY29/$K$8</f>
        <v>0</v>
      </c>
      <c r="AZ31" s="15">
        <f>AS31</f>
        <v>251.33333333333334</v>
      </c>
      <c r="BA31" s="17">
        <f>AS32</f>
        <v>87.128673168804141</v>
      </c>
      <c r="BB31" s="19" t="e">
        <f>BB29/$D$8</f>
        <v>#DIV/0!</v>
      </c>
      <c r="BC31" s="19" t="e">
        <f>BC29/$E$8</f>
        <v>#DIV/0!</v>
      </c>
      <c r="BD31" s="19">
        <f>BD29/$F$8</f>
        <v>0</v>
      </c>
      <c r="BE31" s="19">
        <f>BE29/$G$8</f>
        <v>0</v>
      </c>
      <c r="BF31" s="19">
        <f>BF29/$H$8</f>
        <v>0</v>
      </c>
      <c r="BG31" s="19">
        <f>BG29/$I$8</f>
        <v>0</v>
      </c>
      <c r="BH31" s="19">
        <f>BH29/$J$8</f>
        <v>0</v>
      </c>
      <c r="BI31" s="19">
        <f>BI29/$K$8</f>
        <v>0</v>
      </c>
      <c r="BJ31" s="15">
        <f>BE31</f>
        <v>0</v>
      </c>
      <c r="BK31" s="17">
        <f>BE32</f>
        <v>0</v>
      </c>
    </row>
    <row r="32" spans="2:63" x14ac:dyDescent="0.35">
      <c r="C32" s="8" t="s">
        <v>17</v>
      </c>
      <c r="D32" s="19" t="e">
        <f>D30/$D$8</f>
        <v>#DIV/0!</v>
      </c>
      <c r="E32" s="19" t="e">
        <f>E30/$E$8</f>
        <v>#DIV/0!</v>
      </c>
      <c r="F32" s="19" t="e">
        <f>F30/$F$8</f>
        <v>#DIV/0!</v>
      </c>
      <c r="G32" s="19" t="e">
        <f>G30/$G$8</f>
        <v>#DIV/0!</v>
      </c>
      <c r="H32" s="19" t="e">
        <f>H30/$H$8</f>
        <v>#DIV/0!</v>
      </c>
      <c r="I32" s="19">
        <f>I30/$I$8</f>
        <v>2197207.3584716213</v>
      </c>
      <c r="J32" s="19">
        <f>J30/$J$8</f>
        <v>7269573.7071856586</v>
      </c>
      <c r="K32" s="19">
        <f>K30/$K$8</f>
        <v>26255144.085339073</v>
      </c>
      <c r="N32" s="19" t="e">
        <f>N30/$D$8</f>
        <v>#DIV/0!</v>
      </c>
      <c r="O32" s="19" t="e">
        <f>O30/$E$8</f>
        <v>#DIV/0!</v>
      </c>
      <c r="P32" s="19" t="e">
        <f>P30/$F$8</f>
        <v>#DIV/0!</v>
      </c>
      <c r="Q32" s="19" t="e">
        <f>Q30/$G$8</f>
        <v>#DIV/0!</v>
      </c>
      <c r="R32" s="19">
        <f>R30/$H$8</f>
        <v>65902.336536279312</v>
      </c>
      <c r="S32" s="19">
        <f>S30/$I$8</f>
        <v>281213.38919906848</v>
      </c>
      <c r="T32" s="19">
        <f>T30/$J$8</f>
        <v>894427.19099991594</v>
      </c>
      <c r="U32" s="19">
        <f>U30/$K$8</f>
        <v>0</v>
      </c>
      <c r="X32" s="19" t="e">
        <f>X30/$D$8</f>
        <v>#DIV/0!</v>
      </c>
      <c r="Y32" s="19" t="e">
        <f>Y30/$E$8</f>
        <v>#DIV/0!</v>
      </c>
      <c r="Z32" s="19">
        <f>Z30/$F$8</f>
        <v>1465.7899435576321</v>
      </c>
      <c r="AA32" s="19">
        <f>AA30/$G$8</f>
        <v>1990.9804032205814</v>
      </c>
      <c r="AB32" s="19">
        <f>AB30/$H$8</f>
        <v>8944.2719099991573</v>
      </c>
      <c r="AC32" s="19">
        <f>AC30/$I$8</f>
        <v>0</v>
      </c>
      <c r="AD32" s="19">
        <f>AD30/$J$8</f>
        <v>0</v>
      </c>
      <c r="AE32" s="19">
        <f>AE30/$K$8</f>
        <v>0</v>
      </c>
      <c r="AH32" s="19" t="e">
        <f>AH30/$D$8</f>
        <v>#DIV/0!</v>
      </c>
      <c r="AI32" s="19">
        <f>AI30/$E$8</f>
        <v>189.15982633752623</v>
      </c>
      <c r="AJ32" s="19">
        <f>AJ30/$F$8</f>
        <v>448.59906277548083</v>
      </c>
      <c r="AK32" s="19">
        <f>AK30/$G$8</f>
        <v>447.21359549995793</v>
      </c>
      <c r="AL32" s="19">
        <f>AL30/$H$8</f>
        <v>8944.2719099991573</v>
      </c>
      <c r="AM32" s="19">
        <f>AM30/$I$8</f>
        <v>0</v>
      </c>
      <c r="AN32" s="19">
        <f>AN30/$J$8</f>
        <v>0</v>
      </c>
      <c r="AO32" s="19">
        <f>AO30/$K$8</f>
        <v>0</v>
      </c>
      <c r="AR32" s="19" t="e">
        <f>AR30/$D$8</f>
        <v>#DIV/0!</v>
      </c>
      <c r="AS32" s="19">
        <f>AS30/$E$8</f>
        <v>87.128673168804141</v>
      </c>
      <c r="AT32" s="19">
        <f>AT30/$F$8</f>
        <v>531.32792062444025</v>
      </c>
      <c r="AU32" s="19">
        <f>AU30/$G$8</f>
        <v>1889.3633440050398</v>
      </c>
      <c r="AV32" s="19">
        <f>AV30/$H$8</f>
        <v>0</v>
      </c>
      <c r="AW32" s="19">
        <f>AW30/$I$8</f>
        <v>0</v>
      </c>
      <c r="AX32" s="19">
        <f>AX30/$J$8</f>
        <v>0</v>
      </c>
      <c r="AY32" s="19">
        <f>AY30/$K$8</f>
        <v>0</v>
      </c>
      <c r="BB32" s="19" t="e">
        <f>BB30/$D$8</f>
        <v>#DIV/0!</v>
      </c>
      <c r="BC32" s="19" t="e">
        <f>BC30/$E$8</f>
        <v>#DIV/0!</v>
      </c>
      <c r="BD32" s="19">
        <f>BD30/$F$8</f>
        <v>0</v>
      </c>
      <c r="BE32" s="19">
        <f>BE30/$G$8</f>
        <v>0</v>
      </c>
      <c r="BF32" s="19">
        <f>BF30/$H$8</f>
        <v>0</v>
      </c>
      <c r="BG32" s="19">
        <f>BG30/$I$8</f>
        <v>0</v>
      </c>
      <c r="BH32" s="19">
        <f>BH30/$J$8</f>
        <v>0</v>
      </c>
      <c r="BI32" s="19">
        <f>BI30/$K$8</f>
        <v>0</v>
      </c>
    </row>
    <row r="33" spans="2:63" x14ac:dyDescent="0.35">
      <c r="C33" s="8" t="s">
        <v>60</v>
      </c>
      <c r="D33" s="9" t="e">
        <f>'[1]Survivalexp RAW Feb 2018'!I43</f>
        <v>#DIV/0!</v>
      </c>
      <c r="E33" s="9" t="e">
        <f>'[1]Survivalexp RAW Feb 2018'!P43</f>
        <v>#DIV/0!</v>
      </c>
      <c r="F33" s="9" t="e">
        <f>'[1]Survivalexp RAW Feb 2018'!W43</f>
        <v>#DIV/0!</v>
      </c>
      <c r="G33" s="9" t="e">
        <f>'[1]Survivalexp RAW Feb 2018'!AD43</f>
        <v>#DIV/0!</v>
      </c>
      <c r="H33" s="9" t="e">
        <f>'[1]Survivalexp RAW Feb 2018'!AK43</f>
        <v>#DIV/0!</v>
      </c>
      <c r="I33" s="9">
        <f>'[1]Survivalexp RAW Feb 2018'!AR43</f>
        <v>63.466666666666669</v>
      </c>
      <c r="J33" s="9">
        <f>'[1]Survivalexp RAW Feb 2018'!AY43</f>
        <v>7.8666666666666663</v>
      </c>
      <c r="K33" s="9">
        <f>'[1]Survivalexp RAW Feb 2018'!BF43</f>
        <v>1.1333333333333333</v>
      </c>
      <c r="N33" s="9" t="e">
        <f>'[1]Survivalexp RAW Feb 2018'!I82</f>
        <v>#DIV/0!</v>
      </c>
      <c r="O33" s="9" t="e">
        <f>'[1]Survivalexp RAW Feb 2018'!P82</f>
        <v>#DIV/0!</v>
      </c>
      <c r="P33" s="9" t="e">
        <f>'[1]Survivalexp RAW Feb 2018'!W82</f>
        <v>#DIV/0!</v>
      </c>
      <c r="Q33" s="9" t="e">
        <f>'[1]Survivalexp RAW Feb 2018'!AD82</f>
        <v>#DIV/0!</v>
      </c>
      <c r="R33" s="9">
        <f>'[1]Survivalexp RAW Feb 2018'!AK82</f>
        <v>6.6000000000000005</v>
      </c>
      <c r="S33" s="9">
        <f>'[1]Survivalexp RAW Feb 2018'!AR82</f>
        <v>1.0666666666666667</v>
      </c>
      <c r="T33" s="9">
        <f>'[1]Survivalexp RAW Feb 2018'!AY82</f>
        <v>0.19999999999999998</v>
      </c>
      <c r="U33" s="9">
        <f>'[1]Survivalexp RAW Feb 2018'!BF82</f>
        <v>6.6666666666666666E-2</v>
      </c>
      <c r="X33" s="9" t="e">
        <f>'[1]Survivalexp RAW Feb 2018'!I121</f>
        <v>#DIV/0!</v>
      </c>
      <c r="Y33" s="9" t="e">
        <f>'[1]Survivalexp RAW Feb 2018'!P121</f>
        <v>#DIV/0!</v>
      </c>
      <c r="Z33" s="9">
        <f>'[1]Survivalexp RAW Feb 2018'!W121</f>
        <v>32.133333333333333</v>
      </c>
      <c r="AA33" s="9">
        <f>'[1]Survivalexp RAW Feb 2018'!AD121</f>
        <v>2.4666666666666663</v>
      </c>
      <c r="AB33" s="9">
        <f>'[1]Survivalexp RAW Feb 2018'!AK121</f>
        <v>0</v>
      </c>
      <c r="AC33" s="9">
        <f>'[1]Survivalexp RAW Feb 2018'!AR121</f>
        <v>0</v>
      </c>
      <c r="AD33" s="9">
        <f>'[1]Survivalexp RAW Feb 2018'!AY121</f>
        <v>0</v>
      </c>
      <c r="AE33" s="9">
        <f>'[1]Survivalexp RAW Feb 2018'!BF121</f>
        <v>0</v>
      </c>
      <c r="AH33" s="9" t="e">
        <f>'[1]Survivalexp RAW Feb 2018'!I160</f>
        <v>#DIV/0!</v>
      </c>
      <c r="AI33" s="9">
        <f>'[1]Survivalexp RAW Feb 2018'!P160</f>
        <v>23.333333333333332</v>
      </c>
      <c r="AJ33" s="9">
        <f>'[1]Survivalexp RAW Feb 2018'!W160</f>
        <v>2.4666666666666668</v>
      </c>
      <c r="AK33" s="9">
        <f>'[1]Survivalexp RAW Feb 2018'!AD160</f>
        <v>6.6666666666666666E-2</v>
      </c>
      <c r="AL33" s="9">
        <f>'[1]Survivalexp RAW Feb 2018'!AK160</f>
        <v>0</v>
      </c>
      <c r="AM33" s="9">
        <f>'[1]Survivalexp RAW Feb 2018'!AR160</f>
        <v>0</v>
      </c>
      <c r="AN33" s="9">
        <f>'[1]Survivalexp RAW Feb 2018'!AY160</f>
        <v>0</v>
      </c>
      <c r="AO33" s="9">
        <f>'[1]Survivalexp RAW Feb 2018'!BF160</f>
        <v>0</v>
      </c>
      <c r="AR33" s="9">
        <f>'[1]Survivalexp RAW Feb 2018'!I199</f>
        <v>69.8</v>
      </c>
      <c r="AS33" s="9">
        <f>'[1]Survivalexp RAW Feb 2018'!P199</f>
        <v>6.8</v>
      </c>
      <c r="AT33" s="9">
        <f>'[1]Survivalexp RAW Feb 2018'!W199</f>
        <v>0.73333333333333339</v>
      </c>
      <c r="AU33" s="9">
        <f>'[1]Survivalexp RAW Feb 2018'!AD199</f>
        <v>0</v>
      </c>
      <c r="AV33" s="9">
        <f>'[1]Survivalexp RAW Feb 2018'!AK199</f>
        <v>0</v>
      </c>
      <c r="AW33" s="9">
        <f>'[1]Survivalexp RAW Feb 2018'!AR199</f>
        <v>0</v>
      </c>
      <c r="AX33" s="9">
        <f>'[1]Survivalexp RAW Feb 2018'!AY199</f>
        <v>0</v>
      </c>
      <c r="AY33" s="9">
        <f>'[1]Survivalexp RAW Feb 2018'!BF199</f>
        <v>0</v>
      </c>
      <c r="BB33" s="9" t="e">
        <f>'[1]Survivalexp RAW Feb 2018'!I237</f>
        <v>#DIV/0!</v>
      </c>
      <c r="BC33" s="9" t="e">
        <f>'[1]Survivalexp RAW Feb 2018'!P237</f>
        <v>#DIV/0!</v>
      </c>
      <c r="BD33" s="9">
        <f>'[1]Survivalexp RAW Feb 2018'!W237</f>
        <v>0</v>
      </c>
      <c r="BE33" s="9">
        <f>'[1]Survivalexp RAW Feb 2018'!AD237</f>
        <v>0</v>
      </c>
      <c r="BF33" s="9">
        <f>'[1]Survivalexp RAW Feb 2018'!AK237</f>
        <v>0</v>
      </c>
      <c r="BG33" s="9">
        <f>'[1]Survivalexp RAW Feb 2018'!AR237</f>
        <v>0</v>
      </c>
      <c r="BH33" s="9">
        <f>'[1]Survivalexp RAW Feb 2018'!AY237</f>
        <v>0</v>
      </c>
      <c r="BI33" s="9">
        <f>'[1]Survivalexp RAW Feb 2018'!BF237</f>
        <v>0</v>
      </c>
    </row>
    <row r="34" spans="2:63" x14ac:dyDescent="0.35">
      <c r="C34" s="8" t="s">
        <v>17</v>
      </c>
      <c r="D34" s="9" t="e">
        <f>'[1]Survivalexp RAW Feb 2018'!I44</f>
        <v>#DIV/0!</v>
      </c>
      <c r="E34" s="9" t="e">
        <f>'[1]Survivalexp RAW Feb 2018'!P44</f>
        <v>#DIV/0!</v>
      </c>
      <c r="F34" s="9" t="e">
        <f>'[1]Survivalexp RAW Feb 2018'!W44</f>
        <v>#DIV/0!</v>
      </c>
      <c r="G34" s="9" t="e">
        <f>'[1]Survivalexp RAW Feb 2018'!AD44</f>
        <v>#DIV/0!</v>
      </c>
      <c r="H34" s="9" t="e">
        <f>'[1]Survivalexp RAW Feb 2018'!AK44</f>
        <v>#DIV/0!</v>
      </c>
      <c r="I34" s="9">
        <f>'[1]Survivalexp RAW Feb 2018'!AR44</f>
        <v>19.189519561580834</v>
      </c>
      <c r="J34" s="9">
        <f>'[1]Survivalexp RAW Feb 2018'!AY44</f>
        <v>9.1263916603766866</v>
      </c>
      <c r="K34" s="9">
        <f>'[1]Survivalexp RAW Feb 2018'!BF44</f>
        <v>2.1191720623915047</v>
      </c>
      <c r="N34" s="9" t="e">
        <f>'[1]Survivalexp RAW Feb 2018'!I83</f>
        <v>#DIV/0!</v>
      </c>
      <c r="O34" s="9" t="e">
        <f>'[1]Survivalexp RAW Feb 2018'!P83</f>
        <v>#DIV/0!</v>
      </c>
      <c r="P34" s="9" t="e">
        <f>'[1]Survivalexp RAW Feb 2018'!W83</f>
        <v>#DIV/0!</v>
      </c>
      <c r="Q34" s="9" t="e">
        <f>'[1]Survivalexp RAW Feb 2018'!AD83</f>
        <v>#DIV/0!</v>
      </c>
      <c r="R34" s="9">
        <f>'[1]Survivalexp RAW Feb 2018'!AK83</f>
        <v>6.4845800602537871</v>
      </c>
      <c r="S34" s="9">
        <f>'[1]Survivalexp RAW Feb 2018'!AR83</f>
        <v>2.2360679774997902</v>
      </c>
      <c r="T34" s="9">
        <f>'[1]Survivalexp RAW Feb 2018'!AY83</f>
        <v>0.89442719099991586</v>
      </c>
      <c r="U34" s="9">
        <f>'[1]Survivalexp RAW Feb 2018'!BF83</f>
        <v>0.44721359549995793</v>
      </c>
      <c r="X34" s="9" t="e">
        <f>'[1]Survivalexp RAW Feb 2018'!I122</f>
        <v>#DIV/0!</v>
      </c>
      <c r="Y34" s="9" t="e">
        <f>'[1]Survivalexp RAW Feb 2018'!P122</f>
        <v>#DIV/0!</v>
      </c>
      <c r="Z34" s="9">
        <f>'[1]Survivalexp RAW Feb 2018'!W122</f>
        <v>6.5540553671893296</v>
      </c>
      <c r="AA34" s="9">
        <f>'[1]Survivalexp RAW Feb 2018'!AD122</f>
        <v>3.8204155698508386</v>
      </c>
      <c r="AB34" s="9">
        <f>'[1]Survivalexp RAW Feb 2018'!AK122</f>
        <v>0</v>
      </c>
      <c r="AC34" s="9">
        <f>'[1]Survivalexp RAW Feb 2018'!AR122</f>
        <v>0</v>
      </c>
      <c r="AD34" s="9">
        <f>'[1]Survivalexp RAW Feb 2018'!AY122</f>
        <v>0</v>
      </c>
      <c r="AE34" s="9">
        <f>'[1]Survivalexp RAW Feb 2018'!BF122</f>
        <v>0</v>
      </c>
      <c r="AH34" s="9" t="e">
        <f>'[1]Survivalexp RAW Feb 2018'!I161</f>
        <v>#DIV/0!</v>
      </c>
      <c r="AI34" s="9">
        <f>'[1]Survivalexp RAW Feb 2018'!P161</f>
        <v>18.910318387703605</v>
      </c>
      <c r="AJ34" s="9">
        <f>'[1]Survivalexp RAW Feb 2018'!W161</f>
        <v>3.2009727964977372</v>
      </c>
      <c r="AK34" s="9">
        <f>'[1]Survivalexp RAW Feb 2018'!AD161</f>
        <v>0.44721359549995793</v>
      </c>
      <c r="AL34" s="9">
        <f>'[1]Survivalexp RAW Feb 2018'!AK161</f>
        <v>0</v>
      </c>
      <c r="AM34" s="9">
        <f>'[1]Survivalexp RAW Feb 2018'!AR161</f>
        <v>0</v>
      </c>
      <c r="AN34" s="9">
        <f>'[1]Survivalexp RAW Feb 2018'!AY161</f>
        <v>0</v>
      </c>
      <c r="AO34" s="9">
        <f>'[1]Survivalexp RAW Feb 2018'!BF161</f>
        <v>0</v>
      </c>
      <c r="AR34" s="9">
        <f>'[1]Survivalexp RAW Feb 2018'!I200</f>
        <v>14.399609924823105</v>
      </c>
      <c r="AS34" s="9">
        <f>'[1]Survivalexp RAW Feb 2018'!P200</f>
        <v>5.9425042119150575</v>
      </c>
      <c r="AT34" s="9">
        <f>'[1]Survivalexp RAW Feb 2018'!W200</f>
        <v>1.7310872175339913</v>
      </c>
      <c r="AU34" s="9">
        <f>'[1]Survivalexp RAW Feb 2018'!AD200</f>
        <v>0</v>
      </c>
      <c r="AV34" s="9">
        <f>'[1]Survivalexp RAW Feb 2018'!AK200</f>
        <v>0</v>
      </c>
      <c r="AW34" s="9">
        <f>'[1]Survivalexp RAW Feb 2018'!AR200</f>
        <v>0</v>
      </c>
      <c r="AX34" s="9">
        <f>'[1]Survivalexp RAW Feb 2018'!AY200</f>
        <v>0</v>
      </c>
      <c r="AY34" s="9">
        <f>'[1]Survivalexp RAW Feb 2018'!BF200</f>
        <v>0</v>
      </c>
      <c r="BB34" s="9" t="e">
        <f>'[1]Survivalexp RAW Feb 2018'!I238</f>
        <v>#DIV/0!</v>
      </c>
      <c r="BC34" s="9" t="e">
        <f>'[1]Survivalexp RAW Feb 2018'!P238</f>
        <v>#DIV/0!</v>
      </c>
      <c r="BD34" s="9">
        <f>'[1]Survivalexp RAW Feb 2018'!W238</f>
        <v>0</v>
      </c>
      <c r="BE34" s="9">
        <f>'[1]Survivalexp RAW Feb 2018'!AD238</f>
        <v>0</v>
      </c>
      <c r="BF34" s="9">
        <f>'[1]Survivalexp RAW Feb 2018'!AK238</f>
        <v>0</v>
      </c>
      <c r="BG34" s="9">
        <f>'[1]Survivalexp RAW Feb 2018'!AR238</f>
        <v>0</v>
      </c>
      <c r="BH34" s="9">
        <f>'[1]Survivalexp RAW Feb 2018'!AY238</f>
        <v>0</v>
      </c>
      <c r="BI34" s="9">
        <f>'[1]Survivalexp RAW Feb 2018'!BF238</f>
        <v>0</v>
      </c>
    </row>
    <row r="35" spans="2:63" x14ac:dyDescent="0.35">
      <c r="B35" s="8" t="s">
        <v>19</v>
      </c>
      <c r="D35" s="19" t="e">
        <f>D33/$D$8</f>
        <v>#DIV/0!</v>
      </c>
      <c r="E35" s="19" t="e">
        <f>E33/$E$8</f>
        <v>#DIV/0!</v>
      </c>
      <c r="F35" s="19" t="e">
        <f>F33/$F$8</f>
        <v>#DIV/0!</v>
      </c>
      <c r="G35" s="19" t="e">
        <f>G33/$G$8</f>
        <v>#DIV/0!</v>
      </c>
      <c r="H35" s="19" t="e">
        <f>H33/$H$8</f>
        <v>#DIV/0!</v>
      </c>
      <c r="I35" s="19">
        <f>I33/$I$8</f>
        <v>6346666.666666666</v>
      </c>
      <c r="J35" s="19">
        <f>J33/$J$8</f>
        <v>7866666.666666667</v>
      </c>
      <c r="K35" s="19">
        <f>K33/$K$8</f>
        <v>11333333.333333334</v>
      </c>
      <c r="L35" s="15">
        <f>I35</f>
        <v>6346666.666666666</v>
      </c>
      <c r="M35" s="17">
        <f>I36</f>
        <v>1918951.9561580832</v>
      </c>
      <c r="N35" s="19" t="e">
        <f>N33/$D$8</f>
        <v>#DIV/0!</v>
      </c>
      <c r="O35" s="19" t="e">
        <f>O33/$E$8</f>
        <v>#DIV/0!</v>
      </c>
      <c r="P35" s="19" t="e">
        <f>P33/$F$8</f>
        <v>#DIV/0!</v>
      </c>
      <c r="Q35" s="19" t="e">
        <f>Q33/$G$8</f>
        <v>#DIV/0!</v>
      </c>
      <c r="R35" s="19">
        <f>R33/$H$8</f>
        <v>66000</v>
      </c>
      <c r="S35" s="19">
        <f>S33/$I$8</f>
        <v>106666.66666666666</v>
      </c>
      <c r="T35" s="19">
        <f>T33/$J$8</f>
        <v>200000</v>
      </c>
      <c r="U35" s="19">
        <f>U33/$K$8</f>
        <v>666666.66666666674</v>
      </c>
      <c r="V35" s="15">
        <f>R35</f>
        <v>66000</v>
      </c>
      <c r="W35" s="17">
        <f>R36</f>
        <v>64845.800602537871</v>
      </c>
      <c r="X35" s="19" t="e">
        <f>X33/$D$8</f>
        <v>#DIV/0!</v>
      </c>
      <c r="Y35" s="19" t="e">
        <f>Y33/$E$8</f>
        <v>#DIV/0!</v>
      </c>
      <c r="Z35" s="21">
        <f>Z33/$F$8</f>
        <v>3213.333333333333</v>
      </c>
      <c r="AA35" s="19">
        <f>AA33/$G$8</f>
        <v>2466.6666666666665</v>
      </c>
      <c r="AB35" s="19">
        <f>AB33/$H$8</f>
        <v>0</v>
      </c>
      <c r="AC35" s="19">
        <f>AC33/$I$8</f>
        <v>0</v>
      </c>
      <c r="AD35" s="19">
        <f>AD33/$J$8</f>
        <v>0</v>
      </c>
      <c r="AE35" s="19">
        <f>AE33/$K$8</f>
        <v>0</v>
      </c>
      <c r="AF35" s="33">
        <f>Z35</f>
        <v>3213.333333333333</v>
      </c>
      <c r="AG35" s="34">
        <f>Z36</f>
        <v>655.40553671893292</v>
      </c>
      <c r="AH35" s="19" t="e">
        <f>AH33/$D$8</f>
        <v>#DIV/0!</v>
      </c>
      <c r="AI35" s="19">
        <f>AI33/$E$8</f>
        <v>233.33333333333331</v>
      </c>
      <c r="AJ35" s="19">
        <f>AJ33/$F$8</f>
        <v>246.66666666666669</v>
      </c>
      <c r="AK35" s="19">
        <f>AK33/$G$8</f>
        <v>66.666666666666671</v>
      </c>
      <c r="AL35" s="19">
        <f>AL33/$H$8</f>
        <v>0</v>
      </c>
      <c r="AM35" s="19">
        <f>AM33/$I$8</f>
        <v>0</v>
      </c>
      <c r="AN35" s="19">
        <f>AN33/$J$8</f>
        <v>0</v>
      </c>
      <c r="AO35" s="19">
        <f>AO33/$K$8</f>
        <v>0</v>
      </c>
      <c r="AP35" s="15">
        <f>AI35</f>
        <v>233.33333333333331</v>
      </c>
      <c r="AQ35" s="17">
        <f>AI36</f>
        <v>189.10318387703603</v>
      </c>
      <c r="AR35" s="19">
        <f>AR33/$D$8</f>
        <v>69.8</v>
      </c>
      <c r="AS35" s="19">
        <f>AS33/$E$8</f>
        <v>68</v>
      </c>
      <c r="AT35" s="19">
        <f>AT33/$F$8</f>
        <v>73.333333333333343</v>
      </c>
      <c r="AU35" s="19">
        <f>AU33/$G$8</f>
        <v>0</v>
      </c>
      <c r="AV35" s="19">
        <f>AV33/$H$8</f>
        <v>0</v>
      </c>
      <c r="AW35" s="19">
        <f>AW33/$I$8</f>
        <v>0</v>
      </c>
      <c r="AX35" s="19">
        <f>AX33/$J$8</f>
        <v>0</v>
      </c>
      <c r="AY35" s="19">
        <f>AY33/$K$8</f>
        <v>0</v>
      </c>
      <c r="AZ35" s="15">
        <f>AR35</f>
        <v>69.8</v>
      </c>
      <c r="BA35" s="17">
        <f>AR36</f>
        <v>14.399609924823105</v>
      </c>
      <c r="BB35" s="19" t="e">
        <f>BB33/$D$8</f>
        <v>#DIV/0!</v>
      </c>
      <c r="BC35" s="19" t="e">
        <f>BC33/$E$8</f>
        <v>#DIV/0!</v>
      </c>
      <c r="BD35" s="19">
        <f>BD33/$F$8</f>
        <v>0</v>
      </c>
      <c r="BE35" s="19">
        <f>BE33/$G$8</f>
        <v>0</v>
      </c>
      <c r="BF35" s="19">
        <f>BF33/$H$8</f>
        <v>0</v>
      </c>
      <c r="BG35" s="19">
        <f>BG33/$I$8</f>
        <v>0</v>
      </c>
      <c r="BH35" s="19">
        <f>BH33/$J$8</f>
        <v>0</v>
      </c>
      <c r="BI35" s="19">
        <f>BI33/$K$8</f>
        <v>0</v>
      </c>
      <c r="BJ35" s="15">
        <f>BE35</f>
        <v>0</v>
      </c>
      <c r="BK35" s="17">
        <f>BE36</f>
        <v>0</v>
      </c>
    </row>
    <row r="36" spans="2:63" x14ac:dyDescent="0.35">
      <c r="C36" s="8" t="s">
        <v>17</v>
      </c>
      <c r="D36" s="19" t="e">
        <f>D34/$D$8</f>
        <v>#DIV/0!</v>
      </c>
      <c r="E36" s="19" t="e">
        <f>E34/$E$8</f>
        <v>#DIV/0!</v>
      </c>
      <c r="F36" s="19" t="e">
        <f>F34/$F$8</f>
        <v>#DIV/0!</v>
      </c>
      <c r="G36" s="19" t="e">
        <f>G34/$G$8</f>
        <v>#DIV/0!</v>
      </c>
      <c r="H36" s="19" t="e">
        <f>H34/$H$8</f>
        <v>#DIV/0!</v>
      </c>
      <c r="I36" s="19">
        <f>I34/$I$8</f>
        <v>1918951.9561580832</v>
      </c>
      <c r="J36" s="19">
        <f>J34/$J$8</f>
        <v>9126391.6603766866</v>
      </c>
      <c r="K36" s="19">
        <f>K34/$K$8</f>
        <v>21191720.623915046</v>
      </c>
      <c r="N36" s="19" t="e">
        <f>N34/$D$8</f>
        <v>#DIV/0!</v>
      </c>
      <c r="O36" s="19" t="e">
        <f>O34/$E$8</f>
        <v>#DIV/0!</v>
      </c>
      <c r="P36" s="19" t="e">
        <f>P34/$F$8</f>
        <v>#DIV/0!</v>
      </c>
      <c r="Q36" s="19" t="e">
        <f>Q34/$G$8</f>
        <v>#DIV/0!</v>
      </c>
      <c r="R36" s="19">
        <f>R34/$H$8</f>
        <v>64845.800602537871</v>
      </c>
      <c r="S36" s="19">
        <f>S34/$I$8</f>
        <v>223606.79774997901</v>
      </c>
      <c r="T36" s="19">
        <f>T34/$J$8</f>
        <v>894427.19099991594</v>
      </c>
      <c r="U36" s="19">
        <f>U34/$K$8</f>
        <v>4472135.9549995791</v>
      </c>
      <c r="X36" s="19" t="e">
        <f>X34/$D$8</f>
        <v>#DIV/0!</v>
      </c>
      <c r="Y36" s="19" t="e">
        <f>Y34/$E$8</f>
        <v>#DIV/0!</v>
      </c>
      <c r="Z36" s="21">
        <f>Z34/$F$8</f>
        <v>655.40553671893292</v>
      </c>
      <c r="AA36" s="19">
        <f>AA34/$G$8</f>
        <v>3820.4155698508384</v>
      </c>
      <c r="AB36" s="19">
        <f>AB34/$H$8</f>
        <v>0</v>
      </c>
      <c r="AC36" s="19">
        <f>AC34/$I$8</f>
        <v>0</v>
      </c>
      <c r="AD36" s="19">
        <f>AD34/$J$8</f>
        <v>0</v>
      </c>
      <c r="AE36" s="19">
        <f>AE34/$K$8</f>
        <v>0</v>
      </c>
      <c r="AH36" s="19" t="e">
        <f>AH34/$D$8</f>
        <v>#DIV/0!</v>
      </c>
      <c r="AI36" s="19">
        <f>AI34/$E$8</f>
        <v>189.10318387703603</v>
      </c>
      <c r="AJ36" s="19">
        <f>AJ34/$F$8</f>
        <v>320.09727964977372</v>
      </c>
      <c r="AK36" s="19">
        <f>AK34/$G$8</f>
        <v>447.21359549995793</v>
      </c>
      <c r="AL36" s="19">
        <f>AL34/$H$8</f>
        <v>0</v>
      </c>
      <c r="AM36" s="19">
        <f>AM34/$I$8</f>
        <v>0</v>
      </c>
      <c r="AN36" s="19">
        <f>AN34/$J$8</f>
        <v>0</v>
      </c>
      <c r="AO36" s="19">
        <f>AO34/$K$8</f>
        <v>0</v>
      </c>
      <c r="AR36" s="19">
        <f>AR34/$D$8</f>
        <v>14.399609924823105</v>
      </c>
      <c r="AS36" s="19">
        <f>AS34/$E$8</f>
        <v>59.425042119150575</v>
      </c>
      <c r="AT36" s="19">
        <f>AT34/$F$8</f>
        <v>173.10872175339912</v>
      </c>
      <c r="AU36" s="19">
        <f>AU34/$G$8</f>
        <v>0</v>
      </c>
      <c r="AV36" s="19">
        <f>AV34/$H$8</f>
        <v>0</v>
      </c>
      <c r="AW36" s="19">
        <f>AW34/$I$8</f>
        <v>0</v>
      </c>
      <c r="AX36" s="19">
        <f>AX34/$J$8</f>
        <v>0</v>
      </c>
      <c r="AY36" s="19">
        <f>AY34/$K$8</f>
        <v>0</v>
      </c>
      <c r="BB36" s="19" t="e">
        <f>BB34/$D$8</f>
        <v>#DIV/0!</v>
      </c>
      <c r="BC36" s="19" t="e">
        <f>BC34/$E$8</f>
        <v>#DIV/0!</v>
      </c>
      <c r="BD36" s="19">
        <f>BD34/$F$8</f>
        <v>0</v>
      </c>
      <c r="BE36" s="19">
        <f>BE34/$G$8</f>
        <v>0</v>
      </c>
      <c r="BF36" s="19">
        <f>BF34/$H$8</f>
        <v>0</v>
      </c>
      <c r="BG36" s="19">
        <f>BG34/$I$8</f>
        <v>0</v>
      </c>
      <c r="BH36" s="19">
        <f>BH34/$J$8</f>
        <v>0</v>
      </c>
      <c r="BI36" s="19">
        <f>BI34/$K$8</f>
        <v>0</v>
      </c>
    </row>
    <row r="42" spans="2:63" x14ac:dyDescent="0.35">
      <c r="E42" s="14">
        <v>0</v>
      </c>
      <c r="F42" s="14">
        <v>4</v>
      </c>
      <c r="G42" s="14">
        <v>7</v>
      </c>
      <c r="H42" s="14">
        <v>11</v>
      </c>
      <c r="I42" s="14">
        <v>14</v>
      </c>
      <c r="J42" s="14">
        <v>18</v>
      </c>
      <c r="O42" s="8" t="s">
        <v>26</v>
      </c>
      <c r="Q42" s="14">
        <v>0</v>
      </c>
      <c r="R42" s="14">
        <v>4</v>
      </c>
      <c r="S42" s="14">
        <v>7</v>
      </c>
      <c r="T42" s="14">
        <v>11</v>
      </c>
      <c r="U42" s="14">
        <v>14</v>
      </c>
      <c r="V42" s="14">
        <v>18</v>
      </c>
    </row>
    <row r="43" spans="2:63" x14ac:dyDescent="0.35">
      <c r="C43" s="12" t="s">
        <v>25</v>
      </c>
      <c r="D43" s="14" t="s">
        <v>13</v>
      </c>
      <c r="E43" s="9">
        <f>$L$11</f>
        <v>0</v>
      </c>
      <c r="F43" s="8">
        <f>$V$11</f>
        <v>0</v>
      </c>
      <c r="G43" s="8">
        <f>$AF$11</f>
        <v>0</v>
      </c>
      <c r="H43" s="9">
        <f>AP11</f>
        <v>0</v>
      </c>
      <c r="I43" s="8">
        <f>$AP$11</f>
        <v>0</v>
      </c>
      <c r="J43" s="8">
        <f>$AZ$11</f>
        <v>0</v>
      </c>
      <c r="O43" s="12" t="s">
        <v>25</v>
      </c>
      <c r="P43" s="14" t="s">
        <v>13</v>
      </c>
      <c r="Q43" s="8">
        <f>$M$11</f>
        <v>0</v>
      </c>
      <c r="R43" s="8">
        <f>$W$11</f>
        <v>0</v>
      </c>
      <c r="S43" s="8">
        <f>$AG$11</f>
        <v>0</v>
      </c>
      <c r="T43" s="9">
        <f>AQ11</f>
        <v>0</v>
      </c>
      <c r="U43" s="8">
        <f>$AQ$11</f>
        <v>0</v>
      </c>
      <c r="V43" s="8">
        <f>$BA$11</f>
        <v>0</v>
      </c>
    </row>
    <row r="44" spans="2:63" x14ac:dyDescent="0.35">
      <c r="D44" s="14" t="s">
        <v>41</v>
      </c>
      <c r="E44" s="9">
        <f>$L$15</f>
        <v>6893333.3333333321</v>
      </c>
      <c r="F44" s="8">
        <f>$V$15</f>
        <v>4593333.333333333</v>
      </c>
      <c r="G44" s="8">
        <f>$AF$15</f>
        <v>2420666.666666667</v>
      </c>
      <c r="H44" s="9">
        <f>AP15</f>
        <v>2622666.6666666665</v>
      </c>
      <c r="I44" s="8">
        <f>$AP$15</f>
        <v>2622666.6666666665</v>
      </c>
      <c r="J44" s="8">
        <f>$AZ$15</f>
        <v>4460000</v>
      </c>
      <c r="P44" s="14" t="s">
        <v>40</v>
      </c>
      <c r="Q44" s="8">
        <f>$M$15</f>
        <v>1960265.4586439994</v>
      </c>
      <c r="R44" s="8">
        <f>$W$15</f>
        <v>1696763.0499694678</v>
      </c>
      <c r="S44" s="8" t="e">
        <f>$AG$15</f>
        <v>#DIV/0!</v>
      </c>
      <c r="T44" s="9">
        <f>AQ15</f>
        <v>785328.9948190921</v>
      </c>
      <c r="U44" s="8">
        <f>$AQ$15</f>
        <v>785328.9948190921</v>
      </c>
      <c r="V44" s="8">
        <f>BA15</f>
        <v>1759171.2804468228</v>
      </c>
    </row>
    <row r="45" spans="2:63" x14ac:dyDescent="0.35">
      <c r="D45" s="14" t="s">
        <v>21</v>
      </c>
      <c r="E45" s="8">
        <f>$L$19</f>
        <v>5999999.9999999991</v>
      </c>
      <c r="F45" s="8">
        <f>$V$19</f>
        <v>258666.66666666663</v>
      </c>
      <c r="G45" s="8">
        <f>$AF$19</f>
        <v>3593.333333333333</v>
      </c>
      <c r="H45" s="8">
        <f>AP19</f>
        <v>695.33333333333326</v>
      </c>
      <c r="I45" s="8">
        <f>$AP$19</f>
        <v>695.33333333333326</v>
      </c>
      <c r="J45" s="8">
        <f>$AZ$19</f>
        <v>286</v>
      </c>
      <c r="P45" s="14" t="s">
        <v>21</v>
      </c>
      <c r="Q45" s="8">
        <f>$M$19</f>
        <v>2668546.9548318554</v>
      </c>
      <c r="R45" s="8">
        <f>$W$19</f>
        <v>103872.18481080532</v>
      </c>
      <c r="S45" s="8">
        <f>$AG$19</f>
        <v>1717.2100779377704</v>
      </c>
      <c r="T45" s="8">
        <f>AQ19</f>
        <v>249.93248812212457</v>
      </c>
      <c r="U45" s="8">
        <f>$AQ$19</f>
        <v>249.93248812212457</v>
      </c>
      <c r="V45" s="8">
        <f>BA19</f>
        <v>48.270073544588627</v>
      </c>
    </row>
    <row r="46" spans="2:63" x14ac:dyDescent="0.35">
      <c r="D46" s="14" t="s">
        <v>22</v>
      </c>
      <c r="E46" s="8">
        <f>$L$23</f>
        <v>5546666.666666666</v>
      </c>
      <c r="F46" s="8">
        <f>$V$23</f>
        <v>806666.66666666674</v>
      </c>
      <c r="G46" s="8">
        <f>$AF$23</f>
        <v>1859.9999999999998</v>
      </c>
      <c r="H46" s="8">
        <f>AP23</f>
        <v>571.99999999999989</v>
      </c>
      <c r="I46" s="8">
        <f>$AP$23</f>
        <v>571.99999999999989</v>
      </c>
      <c r="J46" s="8">
        <f>$AZ$23</f>
        <v>430.66666666666669</v>
      </c>
      <c r="P46" s="14" t="s">
        <v>22</v>
      </c>
      <c r="Q46" s="8">
        <f>$M$23</f>
        <v>1444392.8657058883</v>
      </c>
      <c r="R46" s="8">
        <f>$W$23</f>
        <v>256774.72440680666</v>
      </c>
      <c r="S46" s="8">
        <f>$AG$23</f>
        <v>939.62265388895537</v>
      </c>
      <c r="T46" s="8">
        <f>AQ23</f>
        <v>167.60995666213398</v>
      </c>
      <c r="U46" s="8">
        <f>$AQ$23</f>
        <v>167.60995666213398</v>
      </c>
      <c r="V46" s="8">
        <f>BA23</f>
        <v>237.62969483308288</v>
      </c>
    </row>
    <row r="47" spans="2:63" x14ac:dyDescent="0.35">
      <c r="D47" s="14" t="s">
        <v>61</v>
      </c>
      <c r="E47" s="8">
        <f>$L$27</f>
        <v>17066666.666666668</v>
      </c>
      <c r="F47" s="8">
        <f>$V$27</f>
        <v>290666.66666666663</v>
      </c>
      <c r="G47" s="8">
        <f>$AF$27</f>
        <v>974.66666666666652</v>
      </c>
      <c r="H47" s="8">
        <f>AP27</f>
        <v>254.66666666666669</v>
      </c>
      <c r="I47" s="8">
        <f>$AP$27</f>
        <v>254.66666666666669</v>
      </c>
      <c r="J47" s="8">
        <f>$AZ$27</f>
        <v>170.66666666666666</v>
      </c>
      <c r="P47" s="14" t="s">
        <v>61</v>
      </c>
      <c r="Q47" s="8">
        <f>$M$27</f>
        <v>9616402.7471023146</v>
      </c>
      <c r="R47" s="8">
        <f>$W$27</f>
        <v>63337.510170242458</v>
      </c>
      <c r="S47" s="8">
        <f>$AG$27</f>
        <v>260.64218483564969</v>
      </c>
      <c r="T47" s="8">
        <f>AQ27</f>
        <v>167.00716035296671</v>
      </c>
      <c r="U47" s="8">
        <f>$AQ$27</f>
        <v>167.00716035296671</v>
      </c>
      <c r="V47" s="8">
        <f>BA27</f>
        <v>94.453484232858926</v>
      </c>
    </row>
    <row r="48" spans="2:63" x14ac:dyDescent="0.35">
      <c r="D48" s="14" t="s">
        <v>23</v>
      </c>
      <c r="E48" s="8">
        <f>$L$31</f>
        <v>5253333.333333333</v>
      </c>
      <c r="F48" s="8">
        <f>$V$31</f>
        <v>150000</v>
      </c>
      <c r="G48" s="8">
        <f>$AF$31</f>
        <v>1953.333333333333</v>
      </c>
      <c r="H48" s="8">
        <f>AP31</f>
        <v>245.99999999999997</v>
      </c>
      <c r="I48" s="8">
        <f>$AP$31</f>
        <v>245.99999999999997</v>
      </c>
      <c r="J48" s="8">
        <f>$AZ$31</f>
        <v>251.33333333333334</v>
      </c>
      <c r="P48" s="14" t="s">
        <v>23</v>
      </c>
      <c r="Q48" s="8">
        <f>$M$31</f>
        <v>2197207.3584716213</v>
      </c>
      <c r="R48" s="8">
        <f>$W$31</f>
        <v>65902.336536279312</v>
      </c>
      <c r="S48" s="8">
        <f>$AG$31</f>
        <v>1465.7899435576321</v>
      </c>
      <c r="T48" s="8">
        <f>AQ31</f>
        <v>189.15982633752623</v>
      </c>
      <c r="U48" s="8">
        <f>$AQ$31</f>
        <v>189.15982633752623</v>
      </c>
      <c r="V48" s="8">
        <f>BA31</f>
        <v>87.128673168804141</v>
      </c>
    </row>
    <row r="49" spans="3:22" x14ac:dyDescent="0.35">
      <c r="D49" s="14" t="s">
        <v>62</v>
      </c>
      <c r="E49" s="8">
        <f>$L$35</f>
        <v>6346666.666666666</v>
      </c>
      <c r="F49" s="8">
        <f>$V$35</f>
        <v>66000</v>
      </c>
      <c r="G49" s="8">
        <f>$AF$35</f>
        <v>3213.333333333333</v>
      </c>
      <c r="H49" s="8">
        <f>AP35</f>
        <v>233.33333333333331</v>
      </c>
      <c r="I49" s="8">
        <f>$AP$35</f>
        <v>233.33333333333331</v>
      </c>
      <c r="J49" s="8">
        <f>$AZ$35</f>
        <v>69.8</v>
      </c>
      <c r="P49" s="14" t="s">
        <v>62</v>
      </c>
      <c r="Q49" s="8">
        <f>$M$35</f>
        <v>1918951.9561580832</v>
      </c>
      <c r="R49" s="8">
        <f>$W$35</f>
        <v>64845.800602537871</v>
      </c>
      <c r="S49" s="8">
        <f>$AG$35</f>
        <v>655.40553671893292</v>
      </c>
      <c r="T49" s="8">
        <f>AQ35</f>
        <v>189.10318387703603</v>
      </c>
      <c r="U49" s="8">
        <f>$AQ$35</f>
        <v>189.10318387703603</v>
      </c>
      <c r="V49" s="8">
        <f>BA35</f>
        <v>14.399609924823105</v>
      </c>
    </row>
    <row r="52" spans="3:22" x14ac:dyDescent="0.35">
      <c r="E52" s="13">
        <v>0</v>
      </c>
      <c r="F52" s="13">
        <v>4</v>
      </c>
      <c r="G52" s="13">
        <v>7</v>
      </c>
      <c r="H52" s="13">
        <v>11</v>
      </c>
      <c r="I52" s="13">
        <v>14</v>
      </c>
      <c r="J52" s="13">
        <v>18</v>
      </c>
      <c r="O52" s="8" t="s">
        <v>26</v>
      </c>
      <c r="Q52" s="13">
        <v>0</v>
      </c>
      <c r="R52" s="13">
        <v>4</v>
      </c>
      <c r="S52" s="13">
        <v>7</v>
      </c>
      <c r="T52" s="13">
        <v>11</v>
      </c>
      <c r="U52" s="13">
        <v>14</v>
      </c>
      <c r="V52" s="13">
        <v>18</v>
      </c>
    </row>
    <row r="53" spans="3:22" x14ac:dyDescent="0.35">
      <c r="C53" s="2" t="s">
        <v>24</v>
      </c>
      <c r="D53" s="13" t="s">
        <v>13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O53" s="2" t="s">
        <v>24</v>
      </c>
      <c r="P53" s="13" t="s">
        <v>13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3:22" x14ac:dyDescent="0.35">
      <c r="D54" s="13" t="s">
        <v>41</v>
      </c>
      <c r="E54" s="8">
        <f>E44/$E$44*100</f>
        <v>100</v>
      </c>
      <c r="F54" s="8">
        <f>(F44/$E$44)*100</f>
        <v>66.63442940038685</v>
      </c>
      <c r="G54" s="8">
        <f t="shared" ref="G54" si="6">G44/$E$44*100</f>
        <v>35.116054158607362</v>
      </c>
      <c r="H54" s="8">
        <f>H44/$E$44*100</f>
        <v>38.046421663442942</v>
      </c>
      <c r="I54" s="8">
        <f>I44/$E$44*100</f>
        <v>38.046421663442942</v>
      </c>
      <c r="J54" s="8">
        <f>J44/$E$44*100</f>
        <v>64.700193423597696</v>
      </c>
      <c r="P54" s="13" t="s">
        <v>40</v>
      </c>
      <c r="Q54" s="8">
        <f>Q44/$E$44*100</f>
        <v>28.43711980624758</v>
      </c>
      <c r="R54" s="8">
        <f>R44/$E$44*100</f>
        <v>24.614551015030969</v>
      </c>
      <c r="S54" s="8" t="e">
        <f>S44/$E$44*100</f>
        <v>#DIV/0!</v>
      </c>
      <c r="T54" s="8">
        <f>T44/$E$44*100</f>
        <v>11.392586965460719</v>
      </c>
      <c r="U54" s="8">
        <f>U44/$E$44*100</f>
        <v>11.392586965460719</v>
      </c>
      <c r="V54" s="8">
        <f t="shared" ref="V54:V59" si="7">V44/$E44*100</f>
        <v>25.519892849808844</v>
      </c>
    </row>
    <row r="55" spans="3:22" x14ac:dyDescent="0.35">
      <c r="D55" s="13" t="s">
        <v>21</v>
      </c>
      <c r="E55" s="8">
        <f>E45/$E$45*100</f>
        <v>100</v>
      </c>
      <c r="F55" s="8">
        <f>F45/$E$45*100</f>
        <v>4.3111111111111118</v>
      </c>
      <c r="G55" s="8">
        <f t="shared" ref="G55" si="8">G45/$E$45*100</f>
        <v>5.9888888888888894E-2</v>
      </c>
      <c r="H55" s="8">
        <f>H45/$E$45*100</f>
        <v>1.158888888888889E-2</v>
      </c>
      <c r="I55" s="8">
        <f>I45/$E$45*100</f>
        <v>1.158888888888889E-2</v>
      </c>
      <c r="J55" s="8">
        <f>J45/$E$44*100</f>
        <v>4.1489361702127673E-3</v>
      </c>
      <c r="P55" s="13" t="s">
        <v>21</v>
      </c>
      <c r="Q55" s="8">
        <f>Q45/$E$45*100</f>
        <v>44.475782580530932</v>
      </c>
      <c r="R55" s="8">
        <f t="shared" ref="R55:S55" si="9">R45/$E$45*100</f>
        <v>1.7312030801800888</v>
      </c>
      <c r="S55" s="8">
        <f t="shared" si="9"/>
        <v>2.8620167965629509E-2</v>
      </c>
      <c r="T55" s="8">
        <f>T45/$E$45*100</f>
        <v>4.1655414687020763E-3</v>
      </c>
      <c r="U55" s="8">
        <f>U45/$E$45*100</f>
        <v>4.1655414687020763E-3</v>
      </c>
      <c r="V55" s="8">
        <f t="shared" si="7"/>
        <v>8.0450122574314391E-4</v>
      </c>
    </row>
    <row r="56" spans="3:22" x14ac:dyDescent="0.35">
      <c r="D56" s="13" t="s">
        <v>22</v>
      </c>
      <c r="E56" s="8">
        <f>E46/$E$46*100</f>
        <v>100</v>
      </c>
      <c r="F56" s="8">
        <f>F46/$E$46*100</f>
        <v>14.543269230769235</v>
      </c>
      <c r="G56" s="8">
        <f>G46/$E$46*100</f>
        <v>3.3533653846153845E-2</v>
      </c>
      <c r="H56" s="8">
        <f>H46/$E$46*100</f>
        <v>1.0312499999999999E-2</v>
      </c>
      <c r="I56" s="8">
        <f>I46/$E$46*100</f>
        <v>1.0312499999999999E-2</v>
      </c>
      <c r="J56" s="8">
        <f>J46/$E$44*100</f>
        <v>6.2475822050290144E-3</v>
      </c>
      <c r="P56" s="13" t="s">
        <v>22</v>
      </c>
      <c r="Q56" s="8">
        <f>Q46/$E$46*100</f>
        <v>26.040736761524428</v>
      </c>
      <c r="R56" s="8">
        <f>R46/$E$46*100</f>
        <v>4.6293520025265629</v>
      </c>
      <c r="S56" s="8">
        <f>S46/$E$46*100</f>
        <v>1.694031226963261E-2</v>
      </c>
      <c r="T56" s="8">
        <f>T46/$E$46*100</f>
        <v>3.0218141225144351E-3</v>
      </c>
      <c r="U56" s="8">
        <f>U46/$E$46*100</f>
        <v>3.0218141225144351E-3</v>
      </c>
      <c r="V56" s="8">
        <f t="shared" si="7"/>
        <v>4.2841892097310623E-3</v>
      </c>
    </row>
    <row r="57" spans="3:22" x14ac:dyDescent="0.35">
      <c r="D57" s="13" t="s">
        <v>61</v>
      </c>
      <c r="E57" s="8">
        <f>E47/$E$47*100</f>
        <v>100</v>
      </c>
      <c r="F57" s="8">
        <f>F47/$E$47*100</f>
        <v>1.7031249999999998</v>
      </c>
      <c r="G57" s="8">
        <f>G47/$E$47*100</f>
        <v>5.7109374999999981E-3</v>
      </c>
      <c r="H57" s="8">
        <f>H47/$E$47*100</f>
        <v>1.4921875E-3</v>
      </c>
      <c r="I57" s="8">
        <f>I47/$E$47*100</f>
        <v>1.4921875E-3</v>
      </c>
      <c r="J57" s="8">
        <f>J47/$E$44*100</f>
        <v>2.4758220502901357E-3</v>
      </c>
      <c r="P57" s="13" t="s">
        <v>61</v>
      </c>
      <c r="Q57" s="8">
        <f>Q47/$E$47*100</f>
        <v>56.346109846302618</v>
      </c>
      <c r="R57" s="8">
        <f>R47/$E$47*100</f>
        <v>0.37111822365376435</v>
      </c>
      <c r="S57" s="8">
        <f>S47/$E$47*100</f>
        <v>1.5272003017713848E-3</v>
      </c>
      <c r="T57" s="8">
        <f>T47/$E$47*100</f>
        <v>9.7855758019316425E-4</v>
      </c>
      <c r="U57" s="8">
        <f>U47/$E$47*100</f>
        <v>9.7855758019316425E-4</v>
      </c>
      <c r="V57" s="8">
        <f t="shared" si="7"/>
        <v>5.5343838417690769E-4</v>
      </c>
    </row>
    <row r="58" spans="3:22" x14ac:dyDescent="0.35">
      <c r="D58" s="13" t="s">
        <v>23</v>
      </c>
      <c r="E58" s="8">
        <f>E48/$E$48*100</f>
        <v>100</v>
      </c>
      <c r="F58" s="8">
        <f>F48/$E$48*100</f>
        <v>2.8553299492385791</v>
      </c>
      <c r="G58" s="8">
        <f>G48/$E$48*100</f>
        <v>3.7182741116751267E-2</v>
      </c>
      <c r="H58" s="8">
        <f>H48/$E$48*100</f>
        <v>4.6827411167512691E-3</v>
      </c>
      <c r="I58" s="8">
        <f>I48/$E$48*100</f>
        <v>4.6827411167512691E-3</v>
      </c>
      <c r="J58" s="8">
        <f>J48/$E$44*100</f>
        <v>3.6460348162475832E-3</v>
      </c>
      <c r="P58" s="13" t="s">
        <v>23</v>
      </c>
      <c r="Q58" s="8">
        <f>Q48/$E$48*100</f>
        <v>41.82501316887604</v>
      </c>
      <c r="R58" s="8">
        <f>R48/$E$48*100</f>
        <v>1.254486101578921</v>
      </c>
      <c r="S58" s="8">
        <f>S48/$E$48*100</f>
        <v>2.7902092834218888E-2</v>
      </c>
      <c r="T58" s="8">
        <f>T48/$E$48*100</f>
        <v>3.6007581155620477E-3</v>
      </c>
      <c r="U58" s="8">
        <f>U48/$E$48*100</f>
        <v>3.6007581155620477E-3</v>
      </c>
      <c r="V58" s="8">
        <f t="shared" si="7"/>
        <v>1.6585407329087083E-3</v>
      </c>
    </row>
    <row r="59" spans="3:22" x14ac:dyDescent="0.35">
      <c r="D59" s="13" t="s">
        <v>62</v>
      </c>
      <c r="E59" s="8">
        <f>E49/$E$49*100</f>
        <v>100</v>
      </c>
      <c r="F59" s="8">
        <f>F49/$E$49*100</f>
        <v>1.0399159663865547</v>
      </c>
      <c r="G59" s="8">
        <f>G49/$E$49*100</f>
        <v>5.0630252100840337E-2</v>
      </c>
      <c r="H59" s="8">
        <f>H49/$E$49*100</f>
        <v>3.6764705882352945E-3</v>
      </c>
      <c r="I59" s="8">
        <f>I49/$E$49*100</f>
        <v>3.6764705882352945E-3</v>
      </c>
      <c r="J59" s="8">
        <f>J49/$E$44*100</f>
        <v>1.0125725338491296E-3</v>
      </c>
      <c r="P59" s="13" t="s">
        <v>62</v>
      </c>
      <c r="Q59" s="8">
        <f>Q49/$E$49*100</f>
        <v>30.235587544507613</v>
      </c>
      <c r="R59" s="8">
        <f>R49/$E$49*100</f>
        <v>1.0217300515105758</v>
      </c>
      <c r="S59" s="8">
        <f>S49/$E$49*100</f>
        <v>1.0326767910487389E-2</v>
      </c>
      <c r="T59" s="8">
        <f>T49/$E$49*100</f>
        <v>2.9795669728524586E-3</v>
      </c>
      <c r="U59" s="8">
        <f>U49/$E$49*100</f>
        <v>2.9795669728524586E-3</v>
      </c>
      <c r="V59" s="8">
        <f t="shared" si="7"/>
        <v>2.2688461016002795E-4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13" zoomScale="40" zoomScaleNormal="40" workbookViewId="0">
      <selection activeCell="N78" sqref="N7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Survivalexp vitmix RAW Feb 2018</vt:lpstr>
      <vt:lpstr>Survivalexp vitmix results</vt:lpstr>
      <vt:lpstr>Survivalexp novitmix RAW feb18</vt:lpstr>
      <vt:lpstr>Survivalexp results</vt:lpstr>
      <vt:lpstr>Results side by side</vt:lpstr>
    </vt:vector>
  </TitlesOfParts>
  <Company>Wageningen 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Kampers, Linde</dc:creator>
  <cp:lastModifiedBy>Linde Kampers</cp:lastModifiedBy>
  <dcterms:created xsi:type="dcterms:W3CDTF">2017-06-06T09:08:40Z</dcterms:created>
  <dcterms:modified xsi:type="dcterms:W3CDTF">2020-03-20T14:58:45Z</dcterms:modified>
</cp:coreProperties>
</file>