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21600" windowHeight="8940"/>
  </bookViews>
  <sheets>
    <sheet name="Sheet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2" l="1"/>
  <c r="E90" i="2"/>
  <c r="G89" i="2"/>
  <c r="E89" i="2"/>
  <c r="E85" i="2"/>
  <c r="G83" i="2"/>
  <c r="E83" i="2"/>
  <c r="G82" i="2"/>
  <c r="E82" i="2"/>
  <c r="E79" i="2"/>
  <c r="E78" i="2"/>
  <c r="E76" i="2"/>
  <c r="G71" i="2"/>
  <c r="E71" i="2"/>
  <c r="G70" i="2"/>
  <c r="E70" i="2"/>
  <c r="G69" i="2"/>
  <c r="G66" i="2"/>
  <c r="E66" i="2"/>
  <c r="G61" i="2"/>
  <c r="G58" i="2"/>
  <c r="E57" i="2"/>
  <c r="G55" i="2"/>
  <c r="E55" i="2"/>
  <c r="G52" i="2"/>
  <c r="E52" i="2"/>
  <c r="E50" i="2"/>
  <c r="G49" i="2"/>
  <c r="E49" i="2"/>
  <c r="G47" i="2"/>
  <c r="E47" i="2"/>
  <c r="E41" i="2"/>
  <c r="G36" i="2"/>
  <c r="E36" i="2"/>
  <c r="G35" i="2"/>
  <c r="E35" i="2"/>
  <c r="E34" i="2"/>
  <c r="E32" i="2"/>
  <c r="G31" i="2"/>
  <c r="G28" i="2"/>
  <c r="E28" i="2"/>
  <c r="G27" i="2"/>
  <c r="G25" i="2"/>
  <c r="E25" i="2"/>
  <c r="G24" i="2"/>
  <c r="E24" i="2"/>
  <c r="G21" i="2"/>
  <c r="E21" i="2"/>
  <c r="E17" i="2"/>
  <c r="E16" i="2"/>
  <c r="G14" i="2"/>
  <c r="G11" i="2"/>
  <c r="E11" i="2"/>
  <c r="E8" i="2"/>
</calcChain>
</file>

<file path=xl/sharedStrings.xml><?xml version="1.0" encoding="utf-8"?>
<sst xmlns="http://schemas.openxmlformats.org/spreadsheetml/2006/main" count="612" uniqueCount="385">
  <si>
    <t>Arabidopsis</t>
  </si>
  <si>
    <t>PH01000083G1490</t>
  </si>
  <si>
    <t>LOC_Os06g02500.1</t>
  </si>
  <si>
    <t>LOC_Os04g47260.1</t>
  </si>
  <si>
    <t>N.A.</t>
  </si>
  <si>
    <t>PH01000292G0370</t>
  </si>
  <si>
    <t>LOC_Os07g46990.2</t>
  </si>
  <si>
    <t>AT1G08830.1</t>
  </si>
  <si>
    <t>PH01000311G0070</t>
  </si>
  <si>
    <t>LOC_Os02g53400.1</t>
  </si>
  <si>
    <t>PH01000505G0350</t>
  </si>
  <si>
    <t>LOC_Os04g48410.1</t>
  </si>
  <si>
    <t>PH01000312G1170</t>
  </si>
  <si>
    <t>LOC_Os03g07226.2</t>
  </si>
  <si>
    <t>AT5G61440.1</t>
  </si>
  <si>
    <t>PH01001652G0290</t>
  </si>
  <si>
    <t>LOC_Os08g44770.1</t>
  </si>
  <si>
    <t>AT2G28190.1</t>
  </si>
  <si>
    <t>PH01000316G0030</t>
  </si>
  <si>
    <t>LOC_Os01g68480.1</t>
  </si>
  <si>
    <t>PH01001934G0260</t>
  </si>
  <si>
    <t>LOC_Os05g25850.1</t>
  </si>
  <si>
    <t>AT3G10920.1</t>
  </si>
  <si>
    <t>PH01000356G0210</t>
  </si>
  <si>
    <t>LOC_Os02g56900.1</t>
  </si>
  <si>
    <t>AT3G07090.1</t>
  </si>
  <si>
    <t>PH01002465G0120</t>
  </si>
  <si>
    <t>PH01000399G0290</t>
  </si>
  <si>
    <t>LOC_Os08g29110.1</t>
  </si>
  <si>
    <t>PH01002962G0030</t>
  </si>
  <si>
    <t>PH01000415G1000</t>
  </si>
  <si>
    <t>LOC_Os02g42700.1</t>
  </si>
  <si>
    <t>PH01004378G0040</t>
  </si>
  <si>
    <t>PH01000466G0910</t>
  </si>
  <si>
    <t>LOC_Os02g57380.1</t>
  </si>
  <si>
    <t>PH01004769G0030</t>
  </si>
  <si>
    <t>LOC_Os06g05110.1</t>
  </si>
  <si>
    <t>PH01000468G0130</t>
  </si>
  <si>
    <t>LOC_Os03g21000.1</t>
  </si>
  <si>
    <t>AT1G08570.1</t>
  </si>
  <si>
    <t>PH01004769G0040</t>
  </si>
  <si>
    <t>PH01000683G0270</t>
  </si>
  <si>
    <t>LOC_Os07g09310.1</t>
  </si>
  <si>
    <t>PH01000033G1800</t>
  </si>
  <si>
    <t>LOC_Os03g17690.1</t>
  </si>
  <si>
    <t>AT1G07890.1</t>
  </si>
  <si>
    <t>PH01000714G0610</t>
  </si>
  <si>
    <t>LOC_Os12g08730.1</t>
  </si>
  <si>
    <t>PH01000375G0320</t>
  </si>
  <si>
    <t>LOC_Os12g07820.1</t>
  </si>
  <si>
    <t>PH01000755G0430</t>
  </si>
  <si>
    <t>LOC_Os06g45510.2</t>
  </si>
  <si>
    <t>PH01000630G0070</t>
  </si>
  <si>
    <t>LOC_Os04g35520.4</t>
  </si>
  <si>
    <t>AT1G77490.1</t>
  </si>
  <si>
    <t>PH01000781G0250</t>
  </si>
  <si>
    <t>LOC_Os01g73234.2</t>
  </si>
  <si>
    <t>AT1G43560.1</t>
  </si>
  <si>
    <t>PH01000825G0410</t>
  </si>
  <si>
    <t>LOC_Os04g35520.3</t>
  </si>
  <si>
    <t>PH01000840G0610</t>
  </si>
  <si>
    <t>LOC_Os06g21550.1</t>
  </si>
  <si>
    <t>PH01000837G0110</t>
  </si>
  <si>
    <t>PH01000844G0620</t>
  </si>
  <si>
    <t>LOC_Os05g16630.2</t>
  </si>
  <si>
    <t>PH01001010G0010</t>
  </si>
  <si>
    <t>PH01001153G0100</t>
  </si>
  <si>
    <t>LOC_Os07g48510.1</t>
  </si>
  <si>
    <t>PH01001490G0340</t>
  </si>
  <si>
    <t>LOC_Os08g43560.1</t>
  </si>
  <si>
    <t>AT4G35000.1</t>
  </si>
  <si>
    <t>PH01001263G0390</t>
  </si>
  <si>
    <t>PH01001658G0060</t>
  </si>
  <si>
    <t>LOC_Os07g49400.2</t>
  </si>
  <si>
    <t>PH01001298G0250</t>
  </si>
  <si>
    <t>LOC_Os07g08840.1</t>
  </si>
  <si>
    <t>PH01001942G0260</t>
  </si>
  <si>
    <t>LOC_Os04g14680.1</t>
  </si>
  <si>
    <t>AT4G35970.1</t>
  </si>
  <si>
    <t>PH01001313G0320</t>
  </si>
  <si>
    <t>PH01002051G0210</t>
  </si>
  <si>
    <t>LOC_Os02g34810.1</t>
  </si>
  <si>
    <t>AT4G08390.1</t>
  </si>
  <si>
    <t>PH01001313G0510</t>
  </si>
  <si>
    <t>LOC_Os06g13580.1</t>
  </si>
  <si>
    <t>PH01000144G0520</t>
  </si>
  <si>
    <t>LOC_Os04g33660.2</t>
  </si>
  <si>
    <t>PH01001546G0030</t>
  </si>
  <si>
    <t>PH01000299G0380</t>
  </si>
  <si>
    <t>LOC_Os08g44340.1</t>
  </si>
  <si>
    <t>AT5G03630.1</t>
  </si>
  <si>
    <t>PH01001659G0290</t>
  </si>
  <si>
    <t>AT5G66410.1</t>
  </si>
  <si>
    <t>PH01000462G0170</t>
  </si>
  <si>
    <t>LOC_Os08g05570.4</t>
  </si>
  <si>
    <t>AT1G63940.1</t>
  </si>
  <si>
    <t>PH01001737G0460</t>
  </si>
  <si>
    <t>LOC_Os01g61320.2</t>
  </si>
  <si>
    <t>AT4G28590.1</t>
  </si>
  <si>
    <t>PH01000508G0180</t>
  </si>
  <si>
    <t>AT1G63940.3</t>
  </si>
  <si>
    <t>PH01001947G0290</t>
  </si>
  <si>
    <t>AT1G45145.1</t>
  </si>
  <si>
    <t>PH01000773G0580</t>
  </si>
  <si>
    <t>LOC_Os08g36630.1</t>
  </si>
  <si>
    <t>PH01001963G0160</t>
  </si>
  <si>
    <t>PH01000978G0120</t>
  </si>
  <si>
    <t>LOC_Os09g39380.1</t>
  </si>
  <si>
    <t>AT3G52880.1</t>
  </si>
  <si>
    <t>PH01002043G0130</t>
  </si>
  <si>
    <t>LOC_Os02g35900.2</t>
  </si>
  <si>
    <t>PH01001239G0340</t>
  </si>
  <si>
    <t>PH01002201G0080</t>
  </si>
  <si>
    <t>PH01001636G0120</t>
  </si>
  <si>
    <t>PH01002245G0110</t>
  </si>
  <si>
    <t>LOC_Os04g53740.1</t>
  </si>
  <si>
    <t>PH01001902G0110</t>
  </si>
  <si>
    <t>PH01002293G0310</t>
  </si>
  <si>
    <t>LOC_Os08g15204.2</t>
  </si>
  <si>
    <t>AT2G18990.1</t>
  </si>
  <si>
    <t>PH01002435G0260</t>
  </si>
  <si>
    <t>LOC_Os11g05510.1</t>
  </si>
  <si>
    <t>PH01002296G0350</t>
  </si>
  <si>
    <t>AT5G16400.1</t>
  </si>
  <si>
    <t>PH01003147G0160</t>
  </si>
  <si>
    <t>LOC_Os02g47800.1</t>
  </si>
  <si>
    <t>PH01002305G0360</t>
  </si>
  <si>
    <t>LOC_Os01g07376.1</t>
  </si>
  <si>
    <t>PH01003383G0070</t>
  </si>
  <si>
    <t>LOC_Os02g33030.1</t>
  </si>
  <si>
    <t>PH01003429G0150</t>
  </si>
  <si>
    <t>LOC_Os05g11090.1</t>
  </si>
  <si>
    <t>AT4G29670.1</t>
  </si>
  <si>
    <t>PH01000065G0330</t>
  </si>
  <si>
    <t>LOC_Os06g12630.2</t>
  </si>
  <si>
    <t>AT5G16710.1</t>
  </si>
  <si>
    <t>PH01003429G0180</t>
  </si>
  <si>
    <t>LOC_Os05g11090.2</t>
  </si>
  <si>
    <t>DHA + 2GSH → Asc + GSSG</t>
  </si>
  <si>
    <t>PH01003430G0100</t>
  </si>
  <si>
    <t>LOC_Os01g60050.1</t>
  </si>
  <si>
    <t>PH01000208G0010</t>
  </si>
  <si>
    <t>LOC_Os03g06740.1</t>
  </si>
  <si>
    <t>PH01003812G0050</t>
  </si>
  <si>
    <t>LOC_Os01g37832.2</t>
  </si>
  <si>
    <t>AT2G25950.1</t>
  </si>
  <si>
    <t>PH01000208G0100</t>
  </si>
  <si>
    <t>PH01003812G0060</t>
  </si>
  <si>
    <t>PH01000312G0260</t>
  </si>
  <si>
    <t>AT3G54660.1</t>
  </si>
  <si>
    <t>PH01003916G0100</t>
  </si>
  <si>
    <t>LOC_Os03g58130.1</t>
  </si>
  <si>
    <t>PH01000356G0040</t>
  </si>
  <si>
    <t>LOC_Os02g56850.3</t>
  </si>
  <si>
    <t>AT3G24170.1</t>
  </si>
  <si>
    <t>PH01004184G0040</t>
  </si>
  <si>
    <t>LOC_Os07g48510.2</t>
  </si>
  <si>
    <t>PH01000743G0550</t>
  </si>
  <si>
    <t>PH01004623G0070</t>
  </si>
  <si>
    <t>PH01001197G0140</t>
  </si>
  <si>
    <t>LOC_Os10g28000.1</t>
  </si>
  <si>
    <t>PH01053146G0010</t>
  </si>
  <si>
    <t>PH01001496G0470</t>
  </si>
  <si>
    <t>PH01063488G0010</t>
  </si>
  <si>
    <t>PH01000000G7050</t>
  </si>
  <si>
    <t>LOC_Os04g46960.2</t>
  </si>
  <si>
    <t>AT4G11600.1</t>
  </si>
  <si>
    <t>PH01089769G0010</t>
  </si>
  <si>
    <t>PH01000047G1520</t>
  </si>
  <si>
    <t>LOC_Os03g24380.1</t>
  </si>
  <si>
    <t>AT2G48150.1</t>
  </si>
  <si>
    <t>PH01000012G0140</t>
  </si>
  <si>
    <t>LOC_Os10g35720.1</t>
  </si>
  <si>
    <t>AT4G04950.1</t>
  </si>
  <si>
    <t>PH01000047G1530</t>
  </si>
  <si>
    <t>PH01000034G1010</t>
  </si>
  <si>
    <t>LOC_Os06g12030.2</t>
  </si>
  <si>
    <t>PH01000119G1130</t>
  </si>
  <si>
    <t>LOC_Os06g08670.1</t>
  </si>
  <si>
    <t>AT4G31870.1</t>
  </si>
  <si>
    <t>PH01000046G0310</t>
  </si>
  <si>
    <t>LOC_Os05g48930.1</t>
  </si>
  <si>
    <t>PH01000286G0480</t>
  </si>
  <si>
    <t>PH01000047G0730</t>
  </si>
  <si>
    <t>LOC_Os03g24030.1</t>
  </si>
  <si>
    <t>PH01000860G0570</t>
  </si>
  <si>
    <t>LOC_Os02g44500.1</t>
  </si>
  <si>
    <t>PH01000065G2080</t>
  </si>
  <si>
    <t>LOC_Os06g12190.1</t>
  </si>
  <si>
    <t>PH01001315G0450</t>
  </si>
  <si>
    <t>PH01000067G1590</t>
  </si>
  <si>
    <t>LOC_Os04g17050.1</t>
  </si>
  <si>
    <t>AT5G42150.1</t>
  </si>
  <si>
    <t>PH01003372G0140</t>
  </si>
  <si>
    <t>LOC_Os11g18170.1</t>
  </si>
  <si>
    <t>AT2G31570.1</t>
  </si>
  <si>
    <t>PH01000080G1890</t>
  </si>
  <si>
    <t>LOC_Os06g12030.3</t>
  </si>
  <si>
    <t>PH01003895G0020</t>
  </si>
  <si>
    <t>PH01000186G1360</t>
  </si>
  <si>
    <t>LOC_Os10g34170.1</t>
  </si>
  <si>
    <t>PH01000019G1840</t>
  </si>
  <si>
    <t>LOC_Os02g02400.2</t>
  </si>
  <si>
    <t>AT4G35090.1</t>
  </si>
  <si>
    <t>PH01000206G1060</t>
  </si>
  <si>
    <t>LOC_Os05g39450.1</t>
  </si>
  <si>
    <t>PH01000724G0090</t>
  </si>
  <si>
    <t>LOC_Os06g51150.2</t>
  </si>
  <si>
    <t>PH01000291G0820</t>
  </si>
  <si>
    <t>LOC_Os01g13950.1</t>
  </si>
  <si>
    <t>PH01008201G0010</t>
  </si>
  <si>
    <t>PH01000298G0570</t>
  </si>
  <si>
    <t>PH01000125G1550</t>
  </si>
  <si>
    <t>LOC_Os06g51150.1</t>
  </si>
  <si>
    <t>PH01000305G0050</t>
  </si>
  <si>
    <t>PH01000433G0800</t>
  </si>
  <si>
    <t>LOC_Os12g01530.2</t>
  </si>
  <si>
    <t>AT2G40300.1</t>
  </si>
  <si>
    <t>PH01000305G0070</t>
  </si>
  <si>
    <t>Fe + P → P-Fe</t>
  </si>
  <si>
    <t>PH01003243G0250</t>
  </si>
  <si>
    <t>AT3G11050.1</t>
  </si>
  <si>
    <t>PH01000345G0840</t>
  </si>
  <si>
    <t>LOC_Os02g40500.1</t>
  </si>
  <si>
    <t>PH01000022G1180</t>
  </si>
  <si>
    <t>LOC_Os05g38980.1</t>
  </si>
  <si>
    <t>AT5G60010.1</t>
  </si>
  <si>
    <t>PH01000357G0030</t>
  </si>
  <si>
    <t>LOC_Os01g34620.7</t>
  </si>
  <si>
    <t>(or Respiratory Burst Oxidase)</t>
  </si>
  <si>
    <t>PH01000054G2420</t>
  </si>
  <si>
    <t>LOC_Os01g61880.2</t>
  </si>
  <si>
    <t>PH01000520G0450</t>
  </si>
  <si>
    <t>PH01000055G0250</t>
  </si>
  <si>
    <t>PH01000626G0150</t>
  </si>
  <si>
    <t>LOC_Os01g13480.1</t>
  </si>
  <si>
    <t>PH01000464G0470</t>
  </si>
  <si>
    <t>LOC_Os01g61880.1</t>
  </si>
  <si>
    <t>PH01000707G0640</t>
  </si>
  <si>
    <t>LOC_Os03g63420.1</t>
  </si>
  <si>
    <t>PH01000510G0100</t>
  </si>
  <si>
    <t>LOC_Os12g35610.3</t>
  </si>
  <si>
    <t>PH01000721G0520</t>
  </si>
  <si>
    <t>LOC_Os01g09830.1</t>
  </si>
  <si>
    <t>PH01000596G0230</t>
  </si>
  <si>
    <t>LOC_Os11g33120.2</t>
  </si>
  <si>
    <t>AT5G47910.1</t>
  </si>
  <si>
    <t>PH01000722G0010</t>
  </si>
  <si>
    <t>LOC_Os11g05130.2</t>
  </si>
  <si>
    <t>PH01001017G0380</t>
  </si>
  <si>
    <t>LOC_Os01g25820.1</t>
  </si>
  <si>
    <t>PH01000722G0020</t>
  </si>
  <si>
    <t>PH01001017G0390</t>
  </si>
  <si>
    <t>PH01000855G0430</t>
  </si>
  <si>
    <t>LOC_Os07g06600.1</t>
  </si>
  <si>
    <t>PH01002592G0270</t>
  </si>
  <si>
    <t>LOC_Os01g53294.1</t>
  </si>
  <si>
    <t>AT1G64060.1</t>
  </si>
  <si>
    <t>PH01000886G0220</t>
  </si>
  <si>
    <t>LOC_Os04g32300.1</t>
  </si>
  <si>
    <t>AT3G02000.1</t>
  </si>
  <si>
    <t>PH01002620G0190</t>
  </si>
  <si>
    <t>PH01001009G0380</t>
  </si>
  <si>
    <t>LOC_Os12g35330.1</t>
  </si>
  <si>
    <t>AT4G15690.1</t>
  </si>
  <si>
    <t>PH01002620G0210</t>
  </si>
  <si>
    <t>LOC_Os05g45210.3</t>
  </si>
  <si>
    <t>PH01001221G0070</t>
  </si>
  <si>
    <t>LOC_Os02g01200.1</t>
  </si>
  <si>
    <t>PH01005940G0040</t>
  </si>
  <si>
    <t>PH01001308G0410</t>
  </si>
  <si>
    <t>LOC_Os02g52900.2</t>
  </si>
  <si>
    <t>PH01006980G0020</t>
  </si>
  <si>
    <t>LOC_Os01g25820.2</t>
  </si>
  <si>
    <t>PH01001346G0140</t>
  </si>
  <si>
    <t>LOC_Os02g30850.1</t>
  </si>
  <si>
    <t>PH01010678G0010</t>
  </si>
  <si>
    <t>PH01001346G0360</t>
  </si>
  <si>
    <t>PH01000256G0990</t>
  </si>
  <si>
    <t>LOC_Os01g48420.1</t>
  </si>
  <si>
    <t>PH01001451G0340</t>
  </si>
  <si>
    <t>LOC_Os02g43180.1</t>
  </si>
  <si>
    <t>PH01000312G0500</t>
  </si>
  <si>
    <t>LOC_Os06g42000.1</t>
  </si>
  <si>
    <t>AT3G52960.1</t>
  </si>
  <si>
    <t>PH01001453G0030</t>
  </si>
  <si>
    <t>LOC_Os03g44650.1</t>
  </si>
  <si>
    <t>PH01000778G0770</t>
  </si>
  <si>
    <t>AT1G60740.1</t>
  </si>
  <si>
    <t>PH01001636G0200</t>
  </si>
  <si>
    <t>LOC_Os04g33680.1</t>
  </si>
  <si>
    <t>PH01000834G0790</t>
  </si>
  <si>
    <t>PH01001699G0200</t>
  </si>
  <si>
    <t>LOC_Os01g47760.1</t>
  </si>
  <si>
    <t>PH01001102G0310</t>
  </si>
  <si>
    <t>LOC_Os06g09610.2</t>
  </si>
  <si>
    <t>AT3G26060.1</t>
  </si>
  <si>
    <t>PH01001751G0200</t>
  </si>
  <si>
    <t>LOC_Os06g44910.1</t>
  </si>
  <si>
    <t>PH01001775G0220</t>
  </si>
  <si>
    <t>LOC_Os04g33970.1</t>
  </si>
  <si>
    <t>AT3G11630.1</t>
  </si>
  <si>
    <t>PH01001912G0330</t>
  </si>
  <si>
    <t>PH01001918G0090</t>
  </si>
  <si>
    <t>LOC_Os02g33450.2</t>
  </si>
  <si>
    <t>PH01002050G0200</t>
  </si>
  <si>
    <t>LOC_Os12g07650.1</t>
  </si>
  <si>
    <t>AT2G38270.1</t>
  </si>
  <si>
    <t>PH01002448G0150</t>
  </si>
  <si>
    <t>PH01002059G0180</t>
  </si>
  <si>
    <t>PH01003657G0070</t>
  </si>
  <si>
    <t>LOC_Os01g16152.1</t>
  </si>
  <si>
    <t>AT3G06050.1</t>
  </si>
  <si>
    <t>PH01002105G0330</t>
  </si>
  <si>
    <t>PH01003957G0160</t>
  </si>
  <si>
    <t>PH01002279G0050</t>
  </si>
  <si>
    <t>LOC_Os08g45140.1</t>
  </si>
  <si>
    <t>AT2G20270.1</t>
  </si>
  <si>
    <t>PH01004286G0070</t>
  </si>
  <si>
    <t>LOC_Os02g09940.1</t>
  </si>
  <si>
    <t>PH01002634G0200</t>
  </si>
  <si>
    <t>PH01000001G2570</t>
  </si>
  <si>
    <t>LOC_Os04g44830.1</t>
  </si>
  <si>
    <t>PH01002979G0180</t>
  </si>
  <si>
    <t>LOC_Os04g43490.2</t>
  </si>
  <si>
    <t>AT1G72710.1</t>
  </si>
  <si>
    <t>PH01000028G1290</t>
  </si>
  <si>
    <t>PH01003388G0120</t>
  </si>
  <si>
    <t>PH01000161G0230</t>
  </si>
  <si>
    <t>PH01004452G0110</t>
  </si>
  <si>
    <t>LOC_Os04g42930.1</t>
  </si>
  <si>
    <t>PH01000174G0640</t>
  </si>
  <si>
    <t>PH01004453G0090</t>
  </si>
  <si>
    <t>PH01000233G0340</t>
  </si>
  <si>
    <t>LOC_Os07g29410.2</t>
  </si>
  <si>
    <t>PH01005428G0030</t>
  </si>
  <si>
    <t>LOC_Os01g27140.1</t>
  </si>
  <si>
    <t>Reciprocal best gene</t>
    <phoneticPr fontId="17" type="noConversion"/>
  </si>
  <si>
    <t xml:space="preserve">Enzyme and Reaction </t>
    <phoneticPr fontId="17" type="noConversion"/>
  </si>
  <si>
    <t>Bamboo</t>
    <phoneticPr fontId="17" type="noConversion"/>
  </si>
  <si>
    <t>Locus name</t>
    <phoneticPr fontId="17" type="noConversion"/>
  </si>
  <si>
    <t>FPKM</t>
    <phoneticPr fontId="17" type="noConversion"/>
  </si>
  <si>
    <t>Oryza sativa</t>
    <phoneticPr fontId="17" type="noConversion"/>
  </si>
  <si>
    <t>Superoxide Dismutase (SOD)</t>
    <phoneticPr fontId="17" type="noConversion"/>
  </si>
  <si>
    <t>Thioredoxins (Trx)</t>
    <phoneticPr fontId="17" type="noConversion"/>
  </si>
  <si>
    <t>PH01000272G0430</t>
    <phoneticPr fontId="17" type="noConversion"/>
  </si>
  <si>
    <t>N.A.</t>
    <phoneticPr fontId="17" type="noConversion"/>
  </si>
  <si>
    <t>Ascorbate Peroxidase (APX)</t>
    <phoneticPr fontId="17" type="noConversion"/>
  </si>
  <si>
    <t>Monodehydroascorbate Reductase (MDAR)</t>
    <phoneticPr fontId="17" type="noConversion"/>
  </si>
  <si>
    <t>Peroxiredoxin (PrxR)</t>
    <phoneticPr fontId="17" type="noConversion"/>
  </si>
  <si>
    <t>Dehydroascorbate Reductase (DHAR)</t>
    <phoneticPr fontId="17" type="noConversion"/>
  </si>
  <si>
    <t>Glutathione Reductase (GR)</t>
    <phoneticPr fontId="17" type="noConversion"/>
  </si>
  <si>
    <t>Glutathione Peroxidase (GPX)</t>
    <phoneticPr fontId="17" type="noConversion"/>
  </si>
  <si>
    <t>Glutaredoxin (GLR)</t>
    <phoneticPr fontId="17" type="noConversion"/>
  </si>
  <si>
    <t>Catalase (Cat)</t>
    <phoneticPr fontId="17" type="noConversion"/>
  </si>
  <si>
    <t>Ferritin</t>
    <phoneticPr fontId="17" type="noConversion"/>
  </si>
  <si>
    <t>NADPH Oxidase</t>
    <phoneticPr fontId="17" type="noConversion"/>
  </si>
  <si>
    <t xml:space="preserve">Supplementary File 8. Gene and expression of the reactive oxygen species scavenging in moso bamboo </t>
    <phoneticPr fontId="17" type="noConversion"/>
  </si>
  <si>
    <r>
      <t xml:space="preserve">Enzyme and Reaction </t>
    </r>
    <r>
      <rPr>
        <b/>
        <vertAlign val="superscript"/>
        <sz val="11"/>
        <rFont val="Times New Roman"/>
        <family val="1"/>
      </rPr>
      <t>a</t>
    </r>
    <phoneticPr fontId="17" type="noConversion"/>
  </si>
  <si>
    <r>
      <t xml:space="preserve">Bamboo </t>
    </r>
    <r>
      <rPr>
        <b/>
        <vertAlign val="superscript"/>
        <sz val="11"/>
        <rFont val="Times New Roman"/>
        <family val="1"/>
      </rPr>
      <t>b</t>
    </r>
    <phoneticPr fontId="17" type="noConversion"/>
  </si>
  <si>
    <r>
      <t xml:space="preserve">FPKM </t>
    </r>
    <r>
      <rPr>
        <b/>
        <vertAlign val="superscript"/>
        <sz val="11"/>
        <rFont val="Times New Roman"/>
        <family val="1"/>
      </rPr>
      <t>c</t>
    </r>
    <phoneticPr fontId="17" type="noConversion"/>
  </si>
  <si>
    <r>
      <t xml:space="preserve">0.5H </t>
    </r>
    <r>
      <rPr>
        <b/>
        <i/>
        <sz val="11"/>
        <rFont val="Times New Roman"/>
        <family val="1"/>
      </rPr>
      <t>vs.</t>
    </r>
    <r>
      <rPr>
        <b/>
        <sz val="11"/>
        <rFont val="Times New Roman"/>
        <family val="1"/>
      </rPr>
      <t xml:space="preserve"> CK</t>
    </r>
    <phoneticPr fontId="17" type="noConversion"/>
  </si>
  <si>
    <r>
      <t xml:space="preserve">8H </t>
    </r>
    <r>
      <rPr>
        <b/>
        <i/>
        <sz val="11"/>
        <rFont val="Times New Roman"/>
        <family val="1"/>
      </rPr>
      <t>vs.</t>
    </r>
    <r>
      <rPr>
        <b/>
        <sz val="11"/>
        <rFont val="Times New Roman"/>
        <family val="1"/>
      </rPr>
      <t xml:space="preserve"> CK</t>
    </r>
    <phoneticPr fontId="17" type="noConversion"/>
  </si>
  <si>
    <r>
      <t>Oryza sativa</t>
    </r>
    <r>
      <rPr>
        <sz val="11"/>
        <rFont val="Times New Roman"/>
        <family val="1"/>
      </rPr>
      <t xml:space="preserve"> </t>
    </r>
    <r>
      <rPr>
        <vertAlign val="superscript"/>
        <sz val="11"/>
        <rFont val="Times New Roman"/>
        <family val="1"/>
      </rPr>
      <t>d</t>
    </r>
    <phoneticPr fontId="17" type="noConversion"/>
  </si>
  <si>
    <r>
      <rPr>
        <b/>
        <i/>
        <sz val="11"/>
        <rFont val="Times New Roman"/>
        <family val="1"/>
      </rPr>
      <t>Arabidopsis</t>
    </r>
    <r>
      <rPr>
        <b/>
        <sz val="11"/>
        <rFont val="Times New Roman"/>
        <family val="1"/>
      </rPr>
      <t xml:space="preserve"> </t>
    </r>
    <r>
      <rPr>
        <b/>
        <vertAlign val="superscript"/>
        <sz val="11"/>
        <rFont val="Times New Roman"/>
        <family val="1"/>
      </rPr>
      <t>e</t>
    </r>
    <phoneticPr fontId="17" type="noConversion"/>
  </si>
  <si>
    <r>
      <t xml:space="preserve">0.5H </t>
    </r>
    <r>
      <rPr>
        <b/>
        <i/>
        <sz val="11"/>
        <rFont val="Times New Roman"/>
        <family val="1"/>
      </rPr>
      <t>vs</t>
    </r>
    <r>
      <rPr>
        <b/>
        <sz val="11"/>
        <rFont val="Times New Roman"/>
        <family val="1"/>
      </rPr>
      <t xml:space="preserve"> CK</t>
    </r>
    <phoneticPr fontId="17" type="noConversion"/>
  </si>
  <si>
    <r>
      <t xml:space="preserve">8H </t>
    </r>
    <r>
      <rPr>
        <b/>
        <i/>
        <sz val="11"/>
        <rFont val="Times New Roman"/>
        <family val="1"/>
      </rPr>
      <t>vs</t>
    </r>
    <r>
      <rPr>
        <b/>
        <sz val="11"/>
        <rFont val="Times New Roman"/>
        <family val="1"/>
      </rPr>
      <t xml:space="preserve"> CK</t>
    </r>
    <phoneticPr fontId="17" type="noConversion"/>
  </si>
  <si>
    <r>
      <t xml:space="preserve">2.42% </t>
    </r>
    <r>
      <rPr>
        <vertAlign val="superscript"/>
        <sz val="9"/>
        <rFont val="Times New Roman"/>
        <family val="1"/>
      </rPr>
      <t>f</t>
    </r>
    <phoneticPr fontId="17" type="noConversion"/>
  </si>
  <si>
    <r>
      <t>N.A.</t>
    </r>
    <r>
      <rPr>
        <vertAlign val="superscript"/>
        <sz val="9"/>
        <rFont val="Times New Roman"/>
        <family val="1"/>
      </rPr>
      <t>g</t>
    </r>
    <phoneticPr fontId="17" type="noConversion"/>
  </si>
  <si>
    <r>
      <t>2O</t>
    </r>
    <r>
      <rPr>
        <vertAlign val="subscript"/>
        <sz val="11"/>
        <rFont val="Times New Roman"/>
        <family val="1"/>
      </rPr>
      <t>2</t>
    </r>
    <r>
      <rPr>
        <vertAlign val="superscript"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+ 2H</t>
    </r>
    <r>
      <rPr>
        <vertAlign val="superscript"/>
        <sz val="11"/>
        <rFont val="Times New Roman"/>
        <family val="1"/>
      </rPr>
      <t>+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+ O</t>
    </r>
    <r>
      <rPr>
        <vertAlign val="subscript"/>
        <sz val="11"/>
        <rFont val="Times New Roman"/>
        <family val="1"/>
      </rPr>
      <t>2</t>
    </r>
    <phoneticPr fontId="17" type="noConversion"/>
  </si>
  <si>
    <r>
      <t>P-S-S-P + 2H</t>
    </r>
    <r>
      <rPr>
        <vertAlign val="superscript"/>
        <sz val="11"/>
        <rFont val="Times New Roman"/>
        <family val="1"/>
      </rPr>
      <t>+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2P-SH</t>
    </r>
    <phoneticPr fontId="17" type="noConversion"/>
  </si>
  <si>
    <r>
      <t>2Asc + 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2MDA + 2H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7" type="noConversion"/>
  </si>
  <si>
    <r>
      <t>MDA + NAD(P)H + H</t>
    </r>
    <r>
      <rPr>
        <vertAlign val="superscript"/>
        <sz val="11"/>
        <rFont val="Times New Roman"/>
        <family val="1"/>
      </rPr>
      <t>+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Asc + NAD(P)</t>
    </r>
    <r>
      <rPr>
        <vertAlign val="superscript"/>
        <sz val="11"/>
        <rFont val="Times New Roman"/>
        <family val="1"/>
      </rPr>
      <t>-</t>
    </r>
    <phoneticPr fontId="17" type="noConversion"/>
  </si>
  <si>
    <r>
      <t xml:space="preserve">GSSG + NAD(P)H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2GSH + NAD(P)</t>
    </r>
    <r>
      <rPr>
        <vertAlign val="superscript"/>
        <sz val="11"/>
        <rFont val="Times New Roman"/>
        <family val="1"/>
      </rPr>
      <t>-</t>
    </r>
    <phoneticPr fontId="17" type="noConversion"/>
  </si>
  <si>
    <r>
      <t>2GSH + 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GSSG + 2H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7" type="noConversion"/>
  </si>
  <si>
    <r>
      <t>2H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O2 + 2H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7" type="noConversion"/>
  </si>
  <si>
    <r>
      <t>NADPH + e</t>
    </r>
    <r>
      <rPr>
        <vertAlign val="superscript"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+ 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NADP</t>
    </r>
    <r>
      <rPr>
        <vertAlign val="superscript"/>
        <sz val="11"/>
        <rFont val="Times New Roman"/>
        <family val="1"/>
      </rPr>
      <t>-</t>
    </r>
    <r>
      <rPr>
        <sz val="11"/>
        <rFont val="Times New Roman"/>
        <family val="1"/>
      </rPr>
      <t xml:space="preserve"> + H</t>
    </r>
    <r>
      <rPr>
        <vertAlign val="superscript"/>
        <sz val="11"/>
        <rFont val="Times New Roman"/>
        <family val="1"/>
      </rPr>
      <t>+</t>
    </r>
    <r>
      <rPr>
        <sz val="11"/>
        <rFont val="Times New Roman"/>
        <family val="1"/>
      </rPr>
      <t xml:space="preserve"> + O</t>
    </r>
    <r>
      <rPr>
        <vertAlign val="subscript"/>
        <sz val="11"/>
        <rFont val="Times New Roman"/>
        <family val="1"/>
      </rPr>
      <t>2</t>
    </r>
    <r>
      <rPr>
        <vertAlign val="superscript"/>
        <sz val="11"/>
        <rFont val="Times New Roman"/>
        <family val="1"/>
      </rPr>
      <t>-</t>
    </r>
    <phoneticPr fontId="17" type="noConversion"/>
  </si>
  <si>
    <r>
      <t>2P-SH + 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→</t>
    </r>
    <r>
      <rPr>
        <sz val="11"/>
        <rFont val="Times New Roman"/>
        <family val="1"/>
      </rPr>
      <t xml:space="preserve"> P-S-S-P + 2H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7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</si>
  <si>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Main reactive oxygen speices (ROS) enzyme and reaction </t>
    </r>
    <phoneticPr fontId="17" type="noConversion"/>
  </si>
  <si>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The annotation of bamboo were from BambooGDB</t>
    </r>
    <phoneticPr fontId="17" type="noConversion"/>
  </si>
  <si>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FPKM represent Fragments Per Kilobase of gene per Million mapped fragments</t>
    </r>
    <phoneticPr fontId="17" type="noConversion"/>
  </si>
  <si>
    <r>
      <rPr>
        <vertAlign val="superscript"/>
        <sz val="11"/>
        <rFont val="Times New Roman"/>
        <family val="1"/>
      </rPr>
      <t>d</t>
    </r>
    <r>
      <rPr>
        <sz val="11"/>
        <rFont val="Times New Roman"/>
        <family val="1"/>
      </rPr>
      <t xml:space="preserve"> The Reciprocal best genes with </t>
    </r>
    <r>
      <rPr>
        <i/>
        <sz val="11"/>
        <rFont val="Times New Roman"/>
        <family val="1"/>
      </rPr>
      <t>Oryza sativa</t>
    </r>
    <r>
      <rPr>
        <sz val="11"/>
        <rFont val="Times New Roman"/>
        <family val="1"/>
      </rPr>
      <t xml:space="preserve"> were from BambooGDB</t>
    </r>
    <phoneticPr fontId="17" type="noConversion"/>
  </si>
  <si>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The Reciprocal best genes with Arabidopsis were from BambooGDB</t>
    </r>
    <phoneticPr fontId="17" type="noConversion"/>
  </si>
  <si>
    <r>
      <rPr>
        <vertAlign val="superscript"/>
        <sz val="11"/>
        <rFont val="Times New Roman"/>
        <family val="1"/>
      </rPr>
      <t>f</t>
    </r>
    <r>
      <rPr>
        <sz val="11"/>
        <rFont val="Times New Roman"/>
        <family val="1"/>
      </rPr>
      <t xml:space="preserve"> The percentage represents the variation of gene expression compared with CK and Blue/Red arrow represents the increased/reduced expression.</t>
    </r>
    <phoneticPr fontId="17" type="noConversion"/>
  </si>
  <si>
    <r>
      <rPr>
        <vertAlign val="superscript"/>
        <sz val="11"/>
        <rFont val="Times New Roman"/>
        <family val="1"/>
      </rPr>
      <t>g</t>
    </r>
    <r>
      <rPr>
        <sz val="11"/>
        <rFont val="Times New Roman"/>
        <family val="1"/>
      </rPr>
      <t xml:space="preserve"> N.A. represent no available.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</si>
</sst>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10"/>
      <color indexed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0.5"/>
      <name val="Times New Roman"/>
      <family val="1"/>
    </font>
    <font>
      <b/>
      <i/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vertAlign val="subscript"/>
      <sz val="11"/>
      <name val="Times New Roman"/>
      <family val="1"/>
    </font>
    <font>
      <sz val="11"/>
      <name val="宋体"/>
      <family val="3"/>
      <charset val="134"/>
    </font>
    <font>
      <i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dashed">
        <color auto="1"/>
      </bottom>
      <diagonal/>
    </border>
  </borders>
  <cellStyleXfs count="89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/>
    <xf numFmtId="0" fontId="38" fillId="0" borderId="0"/>
  </cellStyleXfs>
  <cellXfs count="46">
    <xf numFmtId="0" fontId="0" fillId="0" borderId="0" xfId="0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1" xfId="0" applyFont="1" applyBorder="1" applyAlignment="1">
      <alignment horizontal="left" vertical="center"/>
    </xf>
    <xf numFmtId="0" fontId="43" fillId="0" borderId="11" xfId="0" applyFont="1" applyFill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top"/>
    </xf>
    <xf numFmtId="10" fontId="45" fillId="0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5" fillId="0" borderId="0" xfId="0" applyFont="1" applyFill="1" applyAlignment="1">
      <alignment horizontal="center"/>
    </xf>
    <xf numFmtId="0" fontId="40" fillId="0" borderId="0" xfId="0" applyFont="1" applyAlignment="1">
      <alignment vertical="center"/>
    </xf>
    <xf numFmtId="0" fontId="40" fillId="0" borderId="12" xfId="0" applyFont="1" applyBorder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10" fontId="45" fillId="0" borderId="0" xfId="0" applyNumberFormat="1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2" xfId="0" applyFont="1" applyBorder="1">
      <alignment vertical="center"/>
    </xf>
    <xf numFmtId="0" fontId="39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40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/>
    </xf>
    <xf numFmtId="10" fontId="45" fillId="0" borderId="11" xfId="0" applyNumberFormat="1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0" fillId="0" borderId="11" xfId="0" applyFont="1" applyBorder="1">
      <alignment vertical="center"/>
    </xf>
    <xf numFmtId="10" fontId="40" fillId="0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0" xfId="42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0" fillId="0" borderId="0" xfId="42" applyFont="1" applyFill="1" applyAlignment="1">
      <alignment vertical="center"/>
    </xf>
  </cellXfs>
  <cellStyles count="89">
    <cellStyle name="20% - 强调文字颜色 1 2" xfId="45"/>
    <cellStyle name="20% - 强调文字颜色 2 2" xfId="46"/>
    <cellStyle name="20% - 强调文字颜色 3 2" xfId="47"/>
    <cellStyle name="20% - 强调文字颜色 4 2" xfId="48"/>
    <cellStyle name="20% - 强调文字颜色 5 2" xfId="49"/>
    <cellStyle name="20% - 强调文字颜色 6 2" xfId="50"/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强调文字颜色 1 2" xfId="51"/>
    <cellStyle name="40% - 强调文字颜色 2 2" xfId="52"/>
    <cellStyle name="40% - 强调文字颜色 3 2" xfId="53"/>
    <cellStyle name="40% - 强调文字颜色 4 2" xfId="54"/>
    <cellStyle name="40% - 强调文字颜色 5 2" xfId="55"/>
    <cellStyle name="40% - 强调文字颜色 6 2" xfId="56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强调文字颜色 1 2" xfId="57"/>
    <cellStyle name="60% - 强调文字颜色 2 2" xfId="58"/>
    <cellStyle name="60% - 强调文字颜色 3 2" xfId="59"/>
    <cellStyle name="60% - 强调文字颜色 4 2" xfId="60"/>
    <cellStyle name="60% - 强调文字颜色 5 2" xfId="61"/>
    <cellStyle name="60% - 强调文字颜色 6 2" xfId="62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_Sheet1" xfId="88"/>
    <cellStyle name="标题 1" xfId="1" builtinId="16" customBuiltin="1"/>
    <cellStyle name="标题 1 2" xfId="64"/>
    <cellStyle name="标题 2" xfId="2" builtinId="17" customBuiltin="1"/>
    <cellStyle name="标题 2 2" xfId="65"/>
    <cellStyle name="标题 3" xfId="3" builtinId="18" customBuiltin="1"/>
    <cellStyle name="标题 3 2" xfId="66"/>
    <cellStyle name="标题 4" xfId="4" builtinId="19" customBuiltin="1"/>
    <cellStyle name="标题 4 2" xfId="67"/>
    <cellStyle name="标题 5" xfId="63"/>
    <cellStyle name="标题 6" xfId="41"/>
    <cellStyle name="差" xfId="6" builtinId="27" customBuiltin="1"/>
    <cellStyle name="差 2" xfId="68"/>
    <cellStyle name="常规" xfId="0" builtinId="0"/>
    <cellStyle name="常规 2" xfId="43"/>
    <cellStyle name="常规 3" xfId="44"/>
    <cellStyle name="常规 4" xfId="42"/>
    <cellStyle name="常规 5" xfId="86"/>
    <cellStyle name="超链接 2" xfId="87"/>
    <cellStyle name="好" xfId="5" builtinId="26" customBuiltin="1"/>
    <cellStyle name="好 2" xfId="69"/>
    <cellStyle name="汇总" xfId="16" builtinId="25" customBuiltin="1"/>
    <cellStyle name="汇总 2" xfId="70"/>
    <cellStyle name="计算" xfId="10" builtinId="22" customBuiltin="1"/>
    <cellStyle name="计算 2" xfId="71"/>
    <cellStyle name="检查单元格" xfId="12" builtinId="23" customBuiltin="1"/>
    <cellStyle name="检查单元格 2" xfId="72"/>
    <cellStyle name="解释性文本" xfId="15" builtinId="53" customBuiltin="1"/>
    <cellStyle name="解释性文本 2" xfId="73"/>
    <cellStyle name="警告文本" xfId="13" builtinId="11" customBuiltin="1"/>
    <cellStyle name="警告文本 2" xfId="74"/>
    <cellStyle name="链接单元格" xfId="11" builtinId="24" customBuiltin="1"/>
    <cellStyle name="链接单元格 2" xfId="75"/>
    <cellStyle name="强调文字颜色 1 2" xfId="76"/>
    <cellStyle name="强调文字颜色 2 2" xfId="77"/>
    <cellStyle name="强调文字颜色 3 2" xfId="78"/>
    <cellStyle name="强调文字颜色 4 2" xfId="79"/>
    <cellStyle name="强调文字颜色 5 2" xfId="80"/>
    <cellStyle name="强调文字颜色 6 2" xfId="81"/>
    <cellStyle name="适中" xfId="7" builtinId="28" customBuiltin="1"/>
    <cellStyle name="适中 2" xfId="82"/>
    <cellStyle name="输出" xfId="9" builtinId="21" customBuiltin="1"/>
    <cellStyle name="输出 2" xfId="83"/>
    <cellStyle name="输入" xfId="8" builtinId="20" customBuiltin="1"/>
    <cellStyle name="输入 2" xfId="84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" xfId="14" builtinId="10" customBuiltin="1"/>
    <cellStyle name="注释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7"/>
  <sheetViews>
    <sheetView tabSelected="1" workbookViewId="0">
      <selection sqref="A1:XFD1048576"/>
    </sheetView>
  </sheetViews>
  <sheetFormatPr defaultRowHeight="15"/>
  <cols>
    <col min="1" max="1" width="1.375" style="2" customWidth="1"/>
    <col min="2" max="2" width="15.875" style="2" customWidth="1"/>
    <col min="3" max="3" width="15.625" style="2" customWidth="1"/>
    <col min="4" max="4" width="8.125" style="2" customWidth="1"/>
    <col min="5" max="5" width="2.625" style="2" customWidth="1"/>
    <col min="6" max="6" width="8.125" style="2" customWidth="1"/>
    <col min="7" max="7" width="2.625" style="2" customWidth="1"/>
    <col min="8" max="8" width="15.625" style="2" customWidth="1"/>
    <col min="9" max="9" width="11.75" style="2" customWidth="1"/>
    <col min="10" max="10" width="12.125" style="2" customWidth="1"/>
    <col min="11" max="11" width="15.625" style="2" customWidth="1"/>
    <col min="12" max="12" width="8.125" style="2" customWidth="1"/>
    <col min="13" max="13" width="2.625" style="2" customWidth="1"/>
    <col min="14" max="14" width="8.125" style="2" customWidth="1"/>
    <col min="15" max="15" width="2.625" style="2" customWidth="1"/>
    <col min="16" max="16" width="15.625" style="2" customWidth="1"/>
    <col min="17" max="17" width="11.25" style="2" customWidth="1"/>
    <col min="18" max="18" width="7.625" style="2" customWidth="1"/>
    <col min="19" max="19" width="15.625" style="2" customWidth="1"/>
    <col min="20" max="16384" width="9" style="2"/>
  </cols>
  <sheetData>
    <row r="1" spans="2:17" ht="21" customHeight="1" thickBot="1">
      <c r="B1" s="1" t="s">
        <v>357</v>
      </c>
    </row>
    <row r="2" spans="2:17" ht="17.25" thickTop="1">
      <c r="B2" s="3" t="s">
        <v>358</v>
      </c>
      <c r="C2" s="4" t="s">
        <v>359</v>
      </c>
      <c r="D2" s="4"/>
      <c r="E2" s="4"/>
      <c r="F2" s="4"/>
      <c r="G2" s="4"/>
      <c r="H2" s="5" t="s">
        <v>337</v>
      </c>
      <c r="I2" s="5"/>
      <c r="J2" s="3" t="s">
        <v>338</v>
      </c>
      <c r="K2" s="4" t="s">
        <v>339</v>
      </c>
      <c r="L2" s="4"/>
      <c r="M2" s="4"/>
      <c r="N2" s="4"/>
      <c r="O2" s="4"/>
      <c r="P2" s="5" t="s">
        <v>337</v>
      </c>
      <c r="Q2" s="5"/>
    </row>
    <row r="3" spans="2:17" ht="16.5">
      <c r="B3" s="6"/>
      <c r="C3" s="7" t="s">
        <v>340</v>
      </c>
      <c r="D3" s="7" t="s">
        <v>360</v>
      </c>
      <c r="E3" s="7"/>
      <c r="F3" s="7"/>
      <c r="G3" s="7"/>
      <c r="H3" s="8"/>
      <c r="I3" s="8"/>
      <c r="J3" s="6"/>
      <c r="K3" s="7" t="s">
        <v>340</v>
      </c>
      <c r="L3" s="7" t="s">
        <v>341</v>
      </c>
      <c r="M3" s="7"/>
      <c r="N3" s="7"/>
      <c r="O3" s="7"/>
      <c r="P3" s="8"/>
      <c r="Q3" s="8"/>
    </row>
    <row r="4" spans="2:17" ht="18.75" thickBot="1">
      <c r="B4" s="9"/>
      <c r="C4" s="10"/>
      <c r="D4" s="11" t="s">
        <v>361</v>
      </c>
      <c r="E4" s="11"/>
      <c r="F4" s="9" t="s">
        <v>362</v>
      </c>
      <c r="G4" s="9"/>
      <c r="H4" s="12" t="s">
        <v>363</v>
      </c>
      <c r="I4" s="13" t="s">
        <v>364</v>
      </c>
      <c r="J4" s="9"/>
      <c r="K4" s="10"/>
      <c r="L4" s="10" t="s">
        <v>365</v>
      </c>
      <c r="M4" s="10"/>
      <c r="N4" s="9" t="s">
        <v>366</v>
      </c>
      <c r="O4" s="9"/>
      <c r="P4" s="12" t="s">
        <v>342</v>
      </c>
      <c r="Q4" s="14" t="s">
        <v>0</v>
      </c>
    </row>
    <row r="5" spans="2:17" ht="15.75" thickTop="1">
      <c r="B5" s="15" t="s">
        <v>343</v>
      </c>
      <c r="C5" s="16" t="s">
        <v>1</v>
      </c>
      <c r="D5" s="17" t="s">
        <v>367</v>
      </c>
      <c r="E5" s="18">
        <v>1.02424307782841</v>
      </c>
      <c r="F5" s="19">
        <v>2.7120307388753311</v>
      </c>
      <c r="G5" s="19">
        <v>3.7120307388753311</v>
      </c>
      <c r="H5" s="17" t="s">
        <v>2</v>
      </c>
      <c r="I5" s="17" t="s">
        <v>368</v>
      </c>
      <c r="J5" s="3" t="s">
        <v>344</v>
      </c>
      <c r="K5" s="16" t="s">
        <v>345</v>
      </c>
      <c r="L5" s="19">
        <v>0.87598093911242358</v>
      </c>
      <c r="M5" s="17">
        <v>1.8759809391124236</v>
      </c>
      <c r="N5" s="19">
        <v>0.9002139109957652</v>
      </c>
      <c r="O5" s="17">
        <v>1.9002139109957652</v>
      </c>
      <c r="P5" s="17" t="s">
        <v>3</v>
      </c>
      <c r="Q5" s="17" t="s">
        <v>346</v>
      </c>
    </row>
    <row r="6" spans="2:17">
      <c r="B6" s="15"/>
      <c r="C6" s="16" t="s">
        <v>5</v>
      </c>
      <c r="D6" s="19" t="s">
        <v>4</v>
      </c>
      <c r="E6" s="17"/>
      <c r="F6" s="19" t="s">
        <v>4</v>
      </c>
      <c r="G6" s="19"/>
      <c r="H6" s="17" t="s">
        <v>6</v>
      </c>
      <c r="I6" s="17" t="s">
        <v>7</v>
      </c>
      <c r="J6" s="15"/>
      <c r="K6" s="16" t="s">
        <v>8</v>
      </c>
      <c r="L6" s="19">
        <v>0.3812397185283809</v>
      </c>
      <c r="M6" s="17">
        <v>0.3812397185283809</v>
      </c>
      <c r="N6" s="19">
        <v>0.44099054242155811</v>
      </c>
      <c r="O6" s="17">
        <v>0.44099054242155811</v>
      </c>
      <c r="P6" s="17" t="s">
        <v>9</v>
      </c>
      <c r="Q6" s="17" t="s">
        <v>4</v>
      </c>
    </row>
    <row r="7" spans="2:17">
      <c r="B7" s="20" t="s">
        <v>369</v>
      </c>
      <c r="C7" s="16" t="s">
        <v>10</v>
      </c>
      <c r="D7" s="19">
        <v>0.24368061039072231</v>
      </c>
      <c r="E7" s="17">
        <v>1.2436806103907223</v>
      </c>
      <c r="F7" s="19">
        <v>0.62403318333602886</v>
      </c>
      <c r="G7" s="19">
        <v>1.6240331833360289</v>
      </c>
      <c r="H7" s="17" t="s">
        <v>11</v>
      </c>
      <c r="I7" s="17" t="s">
        <v>4</v>
      </c>
      <c r="J7" s="20" t="s">
        <v>370</v>
      </c>
      <c r="K7" s="16" t="s">
        <v>12</v>
      </c>
      <c r="L7" s="19">
        <v>0.32412347007627196</v>
      </c>
      <c r="M7" s="17">
        <v>0.32412347007627196</v>
      </c>
      <c r="N7" s="19">
        <v>4.7539737446724795E-2</v>
      </c>
      <c r="O7" s="17">
        <v>4.7539737446724795E-2</v>
      </c>
      <c r="P7" s="17" t="s">
        <v>13</v>
      </c>
      <c r="Q7" s="17" t="s">
        <v>14</v>
      </c>
    </row>
    <row r="8" spans="2:17">
      <c r="B8" s="20"/>
      <c r="C8" s="16" t="s">
        <v>15</v>
      </c>
      <c r="D8" s="19">
        <v>0.16276634365662301</v>
      </c>
      <c r="E8" s="21">
        <f>1-0.837233656343377</f>
        <v>0.16276634365662301</v>
      </c>
      <c r="F8" s="19">
        <v>1.2739744198385878</v>
      </c>
      <c r="G8" s="19">
        <v>2.2739744198385878</v>
      </c>
      <c r="H8" s="17" t="s">
        <v>16</v>
      </c>
      <c r="I8" s="17" t="s">
        <v>17</v>
      </c>
      <c r="J8" s="20"/>
      <c r="K8" s="16" t="s">
        <v>18</v>
      </c>
      <c r="L8" s="19">
        <v>0.61239124501574327</v>
      </c>
      <c r="M8" s="17">
        <v>0.61239124501574327</v>
      </c>
      <c r="N8" s="19">
        <v>0.79212570644974467</v>
      </c>
      <c r="O8" s="17">
        <v>0.79212570644974467</v>
      </c>
      <c r="P8" s="17" t="s">
        <v>19</v>
      </c>
      <c r="Q8" s="17" t="s">
        <v>4</v>
      </c>
    </row>
    <row r="9" spans="2:17">
      <c r="B9" s="20"/>
      <c r="C9" s="16" t="s">
        <v>20</v>
      </c>
      <c r="D9" s="19">
        <v>1.3630818581221482</v>
      </c>
      <c r="E9" s="17">
        <v>2.3630818581221482</v>
      </c>
      <c r="F9" s="19">
        <v>0.35012195138142954</v>
      </c>
      <c r="G9" s="19">
        <v>1.3501219513814295</v>
      </c>
      <c r="H9" s="17" t="s">
        <v>21</v>
      </c>
      <c r="I9" s="17" t="s">
        <v>22</v>
      </c>
      <c r="J9" s="20"/>
      <c r="K9" s="16" t="s">
        <v>23</v>
      </c>
      <c r="L9" s="19">
        <v>66.218472743634095</v>
      </c>
      <c r="M9" s="17">
        <v>67.218472743634095</v>
      </c>
      <c r="N9" s="19">
        <v>8.81847836785197</v>
      </c>
      <c r="O9" s="17">
        <v>9.81847836785197</v>
      </c>
      <c r="P9" s="17" t="s">
        <v>24</v>
      </c>
      <c r="Q9" s="17" t="s">
        <v>25</v>
      </c>
    </row>
    <row r="10" spans="2:17">
      <c r="B10" s="22"/>
      <c r="C10" s="16" t="s">
        <v>26</v>
      </c>
      <c r="D10" s="19">
        <v>0.37030661910304286</v>
      </c>
      <c r="E10" s="17">
        <v>1.3703066191030429</v>
      </c>
      <c r="F10" s="19">
        <v>1.9418844566712519</v>
      </c>
      <c r="G10" s="19">
        <v>2.9418844566712519</v>
      </c>
      <c r="H10" s="17" t="s">
        <v>6</v>
      </c>
      <c r="I10" s="17" t="s">
        <v>7</v>
      </c>
      <c r="K10" s="16" t="s">
        <v>27</v>
      </c>
      <c r="L10" s="19">
        <v>8.1472360160884882E-2</v>
      </c>
      <c r="M10" s="17">
        <v>1.0814723601608849</v>
      </c>
      <c r="N10" s="19">
        <v>2.5575324099914263</v>
      </c>
      <c r="O10" s="17">
        <v>3.5575324099914263</v>
      </c>
      <c r="P10" s="17" t="s">
        <v>28</v>
      </c>
      <c r="Q10" s="17" t="s">
        <v>4</v>
      </c>
    </row>
    <row r="11" spans="2:17">
      <c r="B11" s="22"/>
      <c r="C11" s="16" t="s">
        <v>29</v>
      </c>
      <c r="D11" s="19">
        <v>8.1216776012191016E-2</v>
      </c>
      <c r="E11" s="17">
        <f>1-0.918783223987809</f>
        <v>8.1216776012191016E-2</v>
      </c>
      <c r="F11" s="19">
        <v>4.1424902161389943E-3</v>
      </c>
      <c r="G11" s="19">
        <f>1-0.995857509783861</f>
        <v>4.1424902161389943E-3</v>
      </c>
      <c r="H11" s="17" t="s">
        <v>21</v>
      </c>
      <c r="I11" s="17" t="s">
        <v>22</v>
      </c>
      <c r="K11" s="16" t="s">
        <v>30</v>
      </c>
      <c r="L11" s="19">
        <v>3.2964031563631369E-2</v>
      </c>
      <c r="M11" s="17">
        <v>3.2964031563631369E-2</v>
      </c>
      <c r="N11" s="19">
        <v>0.76131617760253456</v>
      </c>
      <c r="O11" s="17">
        <v>1.7613161776025346</v>
      </c>
      <c r="P11" s="17" t="s">
        <v>31</v>
      </c>
      <c r="Q11" s="17" t="s">
        <v>4</v>
      </c>
    </row>
    <row r="12" spans="2:17">
      <c r="B12" s="22"/>
      <c r="C12" s="16" t="s">
        <v>32</v>
      </c>
      <c r="D12" s="19">
        <v>0.35297931354280254</v>
      </c>
      <c r="E12" s="17">
        <v>1.3529793135428025</v>
      </c>
      <c r="F12" s="19">
        <v>2.9171640060797053</v>
      </c>
      <c r="G12" s="19">
        <v>3.9171640060797053</v>
      </c>
      <c r="H12" s="17" t="s">
        <v>6</v>
      </c>
      <c r="I12" s="17" t="s">
        <v>7</v>
      </c>
      <c r="K12" s="16" t="s">
        <v>33</v>
      </c>
      <c r="L12" s="19">
        <v>7.3249863625737044E-2</v>
      </c>
      <c r="M12" s="17">
        <v>1.073249863625737</v>
      </c>
      <c r="N12" s="19">
        <v>0.17606826505961504</v>
      </c>
      <c r="O12" s="17">
        <v>0.17606826505961504</v>
      </c>
      <c r="P12" s="17" t="s">
        <v>34</v>
      </c>
      <c r="Q12" s="17" t="s">
        <v>4</v>
      </c>
    </row>
    <row r="13" spans="2:17">
      <c r="B13" s="22"/>
      <c r="C13" s="16" t="s">
        <v>35</v>
      </c>
      <c r="D13" s="19">
        <v>0.34324057425738363</v>
      </c>
      <c r="E13" s="17">
        <v>1.3432405742573836</v>
      </c>
      <c r="F13" s="19">
        <v>1.6168339913276983</v>
      </c>
      <c r="G13" s="19">
        <v>2.6168339913276983</v>
      </c>
      <c r="H13" s="17" t="s">
        <v>36</v>
      </c>
      <c r="I13" s="17" t="s">
        <v>4</v>
      </c>
      <c r="K13" s="16" t="s">
        <v>37</v>
      </c>
      <c r="L13" s="19">
        <v>0.3115361310888064</v>
      </c>
      <c r="M13" s="17">
        <v>0.3115361310888064</v>
      </c>
      <c r="N13" s="19">
        <v>0.62174925577596885</v>
      </c>
      <c r="O13" s="17">
        <v>0.62174925577596885</v>
      </c>
      <c r="P13" s="17" t="s">
        <v>38</v>
      </c>
      <c r="Q13" s="17" t="s">
        <v>39</v>
      </c>
    </row>
    <row r="14" spans="2:17">
      <c r="B14" s="23"/>
      <c r="C14" s="16" t="s">
        <v>40</v>
      </c>
      <c r="D14" s="19">
        <v>0.25864851150609747</v>
      </c>
      <c r="E14" s="17">
        <v>1.2586485115060975</v>
      </c>
      <c r="F14" s="19">
        <v>0.31580023231038201</v>
      </c>
      <c r="G14" s="19">
        <f>1-0.684199767689618</f>
        <v>0.31580023231038201</v>
      </c>
      <c r="H14" s="17" t="s">
        <v>4</v>
      </c>
      <c r="I14" s="17" t="s">
        <v>4</v>
      </c>
      <c r="K14" s="16" t="s">
        <v>41</v>
      </c>
      <c r="L14" s="19">
        <v>0.29025542540922022</v>
      </c>
      <c r="M14" s="17">
        <v>1.2902554254092202</v>
      </c>
      <c r="N14" s="19">
        <v>0.2776045138558233</v>
      </c>
      <c r="O14" s="17">
        <v>0.2776045138558233</v>
      </c>
      <c r="P14" s="17" t="s">
        <v>42</v>
      </c>
      <c r="Q14" s="17" t="s">
        <v>4</v>
      </c>
    </row>
    <row r="15" spans="2:17">
      <c r="B15" s="15" t="s">
        <v>347</v>
      </c>
      <c r="C15" s="16" t="s">
        <v>43</v>
      </c>
      <c r="D15" s="19">
        <v>0.39621420199086788</v>
      </c>
      <c r="E15" s="17">
        <v>1.3962142019908679</v>
      </c>
      <c r="F15" s="19">
        <v>2.3050069103059774</v>
      </c>
      <c r="G15" s="19">
        <v>3.3050069103059774</v>
      </c>
      <c r="H15" s="17" t="s">
        <v>44</v>
      </c>
      <c r="I15" s="17" t="s">
        <v>45</v>
      </c>
      <c r="K15" s="16" t="s">
        <v>46</v>
      </c>
      <c r="L15" s="19">
        <v>0.34858280998804159</v>
      </c>
      <c r="M15" s="17">
        <v>0.34858280998804159</v>
      </c>
      <c r="N15" s="19">
        <v>0.49636575302325947</v>
      </c>
      <c r="O15" s="17">
        <v>0.49636575302325947</v>
      </c>
      <c r="P15" s="17" t="s">
        <v>47</v>
      </c>
      <c r="Q15" s="17" t="s">
        <v>4</v>
      </c>
    </row>
    <row r="16" spans="2:17">
      <c r="B16" s="15"/>
      <c r="C16" s="16" t="s">
        <v>48</v>
      </c>
      <c r="D16" s="19">
        <v>0.43676698755245302</v>
      </c>
      <c r="E16" s="17">
        <f>1-0.563233012447547</f>
        <v>0.43676698755245302</v>
      </c>
      <c r="F16" s="19">
        <v>5.7539052857999096E-2</v>
      </c>
      <c r="G16" s="19">
        <v>1.0575390528579991</v>
      </c>
      <c r="H16" s="17" t="s">
        <v>49</v>
      </c>
      <c r="I16" s="17" t="s">
        <v>4</v>
      </c>
      <c r="K16" s="16" t="s">
        <v>50</v>
      </c>
      <c r="L16" s="19">
        <v>6.0667180347187655E-2</v>
      </c>
      <c r="M16" s="17">
        <v>1.0606671803471877</v>
      </c>
      <c r="N16" s="19">
        <v>1.5306319781232531</v>
      </c>
      <c r="O16" s="17">
        <v>2.5306319781232531</v>
      </c>
      <c r="P16" s="17" t="s">
        <v>51</v>
      </c>
      <c r="Q16" s="17" t="s">
        <v>4</v>
      </c>
    </row>
    <row r="17" spans="2:17">
      <c r="B17" s="20" t="s">
        <v>371</v>
      </c>
      <c r="C17" s="16" t="s">
        <v>52</v>
      </c>
      <c r="D17" s="19">
        <v>0.23159627421024098</v>
      </c>
      <c r="E17" s="17">
        <f>1-0.768403725789759</f>
        <v>0.23159627421024098</v>
      </c>
      <c r="F17" s="19">
        <v>0.80970873786407749</v>
      </c>
      <c r="G17" s="19">
        <v>1.8097087378640775</v>
      </c>
      <c r="H17" s="17" t="s">
        <v>53</v>
      </c>
      <c r="I17" s="17" t="s">
        <v>54</v>
      </c>
      <c r="K17" s="16" t="s">
        <v>55</v>
      </c>
      <c r="L17" s="19">
        <v>0.18624209437577366</v>
      </c>
      <c r="M17" s="17">
        <v>1.1862420943757737</v>
      </c>
      <c r="N17" s="19">
        <v>1.1403089339912169</v>
      </c>
      <c r="O17" s="17">
        <v>2.1403089339912169</v>
      </c>
      <c r="P17" s="17" t="s">
        <v>56</v>
      </c>
      <c r="Q17" s="17" t="s">
        <v>57</v>
      </c>
    </row>
    <row r="18" spans="2:17">
      <c r="B18" s="20"/>
      <c r="C18" s="16" t="s">
        <v>58</v>
      </c>
      <c r="D18" s="19">
        <v>0.31025309350059804</v>
      </c>
      <c r="E18" s="17">
        <v>1.310253093500598</v>
      </c>
      <c r="F18" s="19">
        <v>0.52841505381592757</v>
      </c>
      <c r="G18" s="19">
        <v>1.5284150538159276</v>
      </c>
      <c r="H18" s="17" t="s">
        <v>59</v>
      </c>
      <c r="I18" s="17" t="s">
        <v>54</v>
      </c>
      <c r="K18" s="16" t="s">
        <v>60</v>
      </c>
      <c r="L18" s="19">
        <v>3.4132525921980905E-2</v>
      </c>
      <c r="M18" s="17">
        <v>3.4132525921980905E-2</v>
      </c>
      <c r="N18" s="19">
        <v>0.71770518965619257</v>
      </c>
      <c r="O18" s="17">
        <v>1.7177051896561926</v>
      </c>
      <c r="P18" s="17" t="s">
        <v>61</v>
      </c>
      <c r="Q18" s="17" t="s">
        <v>4</v>
      </c>
    </row>
    <row r="19" spans="2:17">
      <c r="B19" s="20"/>
      <c r="C19" s="16" t="s">
        <v>62</v>
      </c>
      <c r="D19" s="19"/>
      <c r="E19" s="17"/>
      <c r="F19" s="19"/>
      <c r="G19" s="19"/>
      <c r="H19" s="17" t="s">
        <v>53</v>
      </c>
      <c r="I19" s="17" t="s">
        <v>4</v>
      </c>
      <c r="K19" s="16" t="s">
        <v>63</v>
      </c>
      <c r="L19" s="19">
        <v>5.7622365554285349E-2</v>
      </c>
      <c r="M19" s="17">
        <v>1.0576223655542853</v>
      </c>
      <c r="N19" s="19">
        <v>0.45233082382380219</v>
      </c>
      <c r="O19" s="17">
        <v>0.45233082382380219</v>
      </c>
      <c r="P19" s="17" t="s">
        <v>64</v>
      </c>
      <c r="Q19" s="17" t="s">
        <v>4</v>
      </c>
    </row>
    <row r="20" spans="2:17">
      <c r="B20" s="22"/>
      <c r="C20" s="16" t="s">
        <v>65</v>
      </c>
      <c r="D20" s="19">
        <v>0.37995363376115487</v>
      </c>
      <c r="E20" s="17">
        <v>1.3799536337611549</v>
      </c>
      <c r="F20" s="19">
        <v>1.9217218116405572</v>
      </c>
      <c r="G20" s="19">
        <v>2.9217218116405572</v>
      </c>
      <c r="H20" s="17" t="s">
        <v>44</v>
      </c>
      <c r="I20" s="17" t="s">
        <v>45</v>
      </c>
      <c r="K20" s="16" t="s">
        <v>66</v>
      </c>
      <c r="L20" s="19">
        <v>0.88443195004466257</v>
      </c>
      <c r="M20" s="17">
        <v>0.88443195004466257</v>
      </c>
      <c r="N20" s="19">
        <v>0.80195138036681779</v>
      </c>
      <c r="O20" s="17">
        <v>0.80195138036681779</v>
      </c>
      <c r="P20" s="17" t="s">
        <v>67</v>
      </c>
      <c r="Q20" s="17" t="s">
        <v>39</v>
      </c>
    </row>
    <row r="21" spans="2:17">
      <c r="B21" s="22"/>
      <c r="C21" s="16" t="s">
        <v>68</v>
      </c>
      <c r="D21" s="19">
        <v>0.36543061602362004</v>
      </c>
      <c r="E21" s="17">
        <f>1-0.63456938397638</f>
        <v>0.36543061602362004</v>
      </c>
      <c r="F21" s="19">
        <v>0.43760696592103299</v>
      </c>
      <c r="G21" s="19">
        <f>1-0.562393034078967</f>
        <v>0.43760696592103299</v>
      </c>
      <c r="H21" s="17" t="s">
        <v>69</v>
      </c>
      <c r="I21" s="17" t="s">
        <v>70</v>
      </c>
      <c r="K21" s="16" t="s">
        <v>71</v>
      </c>
      <c r="L21" s="19">
        <v>0.24649712330125984</v>
      </c>
      <c r="M21" s="17">
        <v>1.2464971233012598</v>
      </c>
      <c r="N21" s="19">
        <v>0.80589309922957386</v>
      </c>
      <c r="O21" s="17">
        <v>1.8058930992295739</v>
      </c>
      <c r="P21" s="17" t="s">
        <v>51</v>
      </c>
      <c r="Q21" s="17" t="s">
        <v>4</v>
      </c>
    </row>
    <row r="22" spans="2:17">
      <c r="B22" s="22"/>
      <c r="C22" s="16" t="s">
        <v>72</v>
      </c>
      <c r="D22" s="19">
        <v>0.92228676427004919</v>
      </c>
      <c r="E22" s="17">
        <v>1.9222867642700492</v>
      </c>
      <c r="F22" s="19">
        <v>2.4849149428012569</v>
      </c>
      <c r="G22" s="19">
        <v>3.4849149428012569</v>
      </c>
      <c r="H22" s="17" t="s">
        <v>73</v>
      </c>
      <c r="I22" s="17" t="s">
        <v>45</v>
      </c>
      <c r="K22" s="16" t="s">
        <v>74</v>
      </c>
      <c r="L22" s="19">
        <v>6.0248121863508795</v>
      </c>
      <c r="M22" s="17">
        <v>7.0248121863508795</v>
      </c>
      <c r="N22" s="19">
        <v>7.9899828363096361</v>
      </c>
      <c r="O22" s="17">
        <v>8.9899828363096361</v>
      </c>
      <c r="P22" s="17" t="s">
        <v>75</v>
      </c>
      <c r="Q22" s="17" t="s">
        <v>4</v>
      </c>
    </row>
    <row r="23" spans="2:17">
      <c r="B23" s="22"/>
      <c r="C23" s="16" t="s">
        <v>76</v>
      </c>
      <c r="D23" s="19">
        <v>6.7889572858794214</v>
      </c>
      <c r="E23" s="17">
        <v>7.7889572858794214</v>
      </c>
      <c r="F23" s="19">
        <v>27.774133938106726</v>
      </c>
      <c r="G23" s="19">
        <v>28.774133938106726</v>
      </c>
      <c r="H23" s="17" t="s">
        <v>77</v>
      </c>
      <c r="I23" s="17" t="s">
        <v>78</v>
      </c>
      <c r="K23" s="16" t="s">
        <v>79</v>
      </c>
      <c r="L23" s="19">
        <v>0.40342292218457598</v>
      </c>
      <c r="M23" s="17">
        <v>0.40342292218457598</v>
      </c>
      <c r="N23" s="19">
        <v>0.51413869655604061</v>
      </c>
      <c r="O23" s="17">
        <v>0.51413869655604061</v>
      </c>
      <c r="P23" s="17" t="s">
        <v>47</v>
      </c>
      <c r="Q23" s="17" t="s">
        <v>4</v>
      </c>
    </row>
    <row r="24" spans="2:17">
      <c r="B24" s="23"/>
      <c r="C24" s="16" t="s">
        <v>80</v>
      </c>
      <c r="D24" s="19">
        <v>0.16557813919213005</v>
      </c>
      <c r="E24" s="17">
        <f>1-0.83442186080787</f>
        <v>0.16557813919213005</v>
      </c>
      <c r="F24" s="19">
        <v>0.55412160888416695</v>
      </c>
      <c r="G24" s="19">
        <f>1-0.445878391115833</f>
        <v>0.55412160888416695</v>
      </c>
      <c r="H24" s="17" t="s">
        <v>81</v>
      </c>
      <c r="I24" s="17" t="s">
        <v>82</v>
      </c>
      <c r="K24" s="16" t="s">
        <v>83</v>
      </c>
      <c r="L24" s="19" t="s">
        <v>4</v>
      </c>
      <c r="M24" s="17"/>
      <c r="N24" s="19" t="s">
        <v>4</v>
      </c>
      <c r="O24" s="17"/>
      <c r="P24" s="17" t="s">
        <v>84</v>
      </c>
      <c r="Q24" s="17" t="s">
        <v>4</v>
      </c>
    </row>
    <row r="25" spans="2:17">
      <c r="B25" s="15" t="s">
        <v>348</v>
      </c>
      <c r="C25" s="16" t="s">
        <v>85</v>
      </c>
      <c r="D25" s="19">
        <v>0.44430428048753101</v>
      </c>
      <c r="E25" s="17">
        <f>1-0.555695719512469</f>
        <v>0.44430428048753101</v>
      </c>
      <c r="F25" s="19">
        <v>0.58068505757446498</v>
      </c>
      <c r="G25" s="19">
        <f>1-0.419314942425535</f>
        <v>0.58068505757446498</v>
      </c>
      <c r="H25" s="17" t="s">
        <v>86</v>
      </c>
      <c r="I25" s="17" t="s">
        <v>4</v>
      </c>
      <c r="K25" s="16" t="s">
        <v>87</v>
      </c>
      <c r="L25" s="19">
        <v>20.482691126285182</v>
      </c>
      <c r="M25" s="17">
        <v>21.482691126285182</v>
      </c>
      <c r="N25" s="19">
        <v>9.6188950137263109</v>
      </c>
      <c r="O25" s="17">
        <v>10.618895013726311</v>
      </c>
      <c r="P25" s="17" t="s">
        <v>75</v>
      </c>
      <c r="Q25" s="17" t="s">
        <v>4</v>
      </c>
    </row>
    <row r="26" spans="2:17">
      <c r="B26" s="15"/>
      <c r="C26" s="16" t="s">
        <v>88</v>
      </c>
      <c r="D26" s="19">
        <v>9.8307588924772205E-2</v>
      </c>
      <c r="E26" s="17">
        <v>1.0983075889247722</v>
      </c>
      <c r="F26" s="19">
        <v>0.13538681839763256</v>
      </c>
      <c r="G26" s="19">
        <v>1.1353868183976326</v>
      </c>
      <c r="H26" s="17" t="s">
        <v>89</v>
      </c>
      <c r="I26" s="17" t="s">
        <v>90</v>
      </c>
      <c r="K26" s="16" t="s">
        <v>91</v>
      </c>
      <c r="L26" s="19">
        <v>0.15535457236752781</v>
      </c>
      <c r="M26" s="17">
        <v>1.1553545723675278</v>
      </c>
      <c r="N26" s="19">
        <v>7.4282299899508408E-2</v>
      </c>
      <c r="O26" s="17">
        <v>7.4282299899508408E-2</v>
      </c>
      <c r="P26" s="17" t="s">
        <v>64</v>
      </c>
      <c r="Q26" s="17" t="s">
        <v>92</v>
      </c>
    </row>
    <row r="27" spans="2:17">
      <c r="B27" s="15"/>
      <c r="C27" s="16" t="s">
        <v>93</v>
      </c>
      <c r="D27" s="19">
        <v>0.26083088520591979</v>
      </c>
      <c r="E27" s="17">
        <v>1.2608308852059198</v>
      </c>
      <c r="F27" s="19">
        <v>1.3563549692367949E-2</v>
      </c>
      <c r="G27" s="19">
        <f>1-0.986436450307632</f>
        <v>1.3563549692367949E-2</v>
      </c>
      <c r="H27" s="17" t="s">
        <v>94</v>
      </c>
      <c r="I27" s="17" t="s">
        <v>95</v>
      </c>
      <c r="K27" s="16" t="s">
        <v>96</v>
      </c>
      <c r="L27" s="19">
        <v>0.24000173430454386</v>
      </c>
      <c r="M27" s="17">
        <v>0.24000173430454386</v>
      </c>
      <c r="N27" s="19">
        <v>2.0907995143947278</v>
      </c>
      <c r="O27" s="17">
        <v>3.0907995143947278</v>
      </c>
      <c r="P27" s="17" t="s">
        <v>97</v>
      </c>
      <c r="Q27" s="17" t="s">
        <v>98</v>
      </c>
    </row>
    <row r="28" spans="2:17">
      <c r="B28" s="20" t="s">
        <v>372</v>
      </c>
      <c r="C28" s="16" t="s">
        <v>99</v>
      </c>
      <c r="D28" s="19">
        <v>0.19214546916470199</v>
      </c>
      <c r="E28" s="17">
        <f>1-0.807854530835298</f>
        <v>0.19214546916470199</v>
      </c>
      <c r="F28" s="19">
        <v>0.79708271636247596</v>
      </c>
      <c r="G28" s="19">
        <f>1-0.202917283637524</f>
        <v>0.79708271636247596</v>
      </c>
      <c r="H28" s="17" t="s">
        <v>94</v>
      </c>
      <c r="I28" s="17" t="s">
        <v>100</v>
      </c>
      <c r="K28" s="16" t="s">
        <v>101</v>
      </c>
      <c r="L28" s="19">
        <v>0.30695569568891035</v>
      </c>
      <c r="M28" s="17">
        <v>1.3069556956889103</v>
      </c>
      <c r="N28" s="19">
        <v>1.3948625902817868E-2</v>
      </c>
      <c r="O28" s="17">
        <v>1.3948625902817868E-2</v>
      </c>
      <c r="P28" s="17" t="s">
        <v>4</v>
      </c>
      <c r="Q28" s="17" t="s">
        <v>102</v>
      </c>
    </row>
    <row r="29" spans="2:17">
      <c r="B29" s="20"/>
      <c r="C29" s="16" t="s">
        <v>103</v>
      </c>
      <c r="D29" s="19">
        <v>2.4903100164493379</v>
      </c>
      <c r="E29" s="17">
        <v>3.4903100164493379</v>
      </c>
      <c r="F29" s="19">
        <v>1.6500324575058776</v>
      </c>
      <c r="G29" s="19">
        <v>2.6500324575058776</v>
      </c>
      <c r="H29" s="17" t="s">
        <v>104</v>
      </c>
      <c r="I29" s="17" t="s">
        <v>4</v>
      </c>
      <c r="K29" s="16" t="s">
        <v>105</v>
      </c>
      <c r="L29" s="19">
        <v>0.30933680951605025</v>
      </c>
      <c r="M29" s="17">
        <v>0.30933680951605025</v>
      </c>
      <c r="N29" s="19">
        <v>0.2216532042179753</v>
      </c>
      <c r="O29" s="17">
        <v>1.2216532042179753</v>
      </c>
      <c r="P29" s="17" t="s">
        <v>31</v>
      </c>
      <c r="Q29" s="17" t="s">
        <v>4</v>
      </c>
    </row>
    <row r="30" spans="2:17">
      <c r="B30" s="20"/>
      <c r="C30" s="16" t="s">
        <v>106</v>
      </c>
      <c r="D30" s="19">
        <v>9.6990192061326752E-2</v>
      </c>
      <c r="E30" s="17">
        <v>1.0969901920613268</v>
      </c>
      <c r="F30" s="19">
        <v>1.7889953302939614</v>
      </c>
      <c r="G30" s="19">
        <v>2.7889953302939614</v>
      </c>
      <c r="H30" s="17" t="s">
        <v>107</v>
      </c>
      <c r="I30" s="17" t="s">
        <v>108</v>
      </c>
      <c r="K30" s="16" t="s">
        <v>109</v>
      </c>
      <c r="L30" s="19">
        <v>0.35594095995688912</v>
      </c>
      <c r="M30" s="17">
        <v>0.35594095995688912</v>
      </c>
      <c r="N30" s="19">
        <v>1.1494565418910252E-3</v>
      </c>
      <c r="O30" s="17">
        <v>1.001149456541891</v>
      </c>
      <c r="P30" s="17" t="s">
        <v>110</v>
      </c>
      <c r="Q30" s="17" t="s">
        <v>4</v>
      </c>
    </row>
    <row r="31" spans="2:17">
      <c r="B31" s="20"/>
      <c r="C31" s="16" t="s">
        <v>111</v>
      </c>
      <c r="D31" s="19">
        <v>0.12592880115337701</v>
      </c>
      <c r="E31" s="17">
        <v>1.125928801153377</v>
      </c>
      <c r="F31" s="19">
        <v>0.11737732109879395</v>
      </c>
      <c r="G31" s="19">
        <f>1-0.882622678901206</f>
        <v>0.11737732109879395</v>
      </c>
      <c r="H31" s="17" t="s">
        <v>107</v>
      </c>
      <c r="I31" s="17" t="s">
        <v>108</v>
      </c>
      <c r="K31" s="16" t="s">
        <v>112</v>
      </c>
      <c r="L31" s="19">
        <v>0.21554716550484554</v>
      </c>
      <c r="M31" s="17">
        <v>1.2155471655048455</v>
      </c>
      <c r="N31" s="19">
        <v>0.65641220720677884</v>
      </c>
      <c r="O31" s="17">
        <v>0.65641220720677884</v>
      </c>
      <c r="P31" s="17" t="s">
        <v>38</v>
      </c>
      <c r="Q31" s="17" t="s">
        <v>4</v>
      </c>
    </row>
    <row r="32" spans="2:17">
      <c r="B32" s="22"/>
      <c r="C32" s="16" t="s">
        <v>113</v>
      </c>
      <c r="D32" s="19">
        <v>0.52154598504150607</v>
      </c>
      <c r="E32" s="17">
        <f>1-0.478454014958494</f>
        <v>0.52154598504150607</v>
      </c>
      <c r="F32" s="19">
        <v>0.27615681762143507</v>
      </c>
      <c r="G32" s="19">
        <v>1.2761568176214351</v>
      </c>
      <c r="H32" s="17" t="s">
        <v>86</v>
      </c>
      <c r="I32" s="17" t="s">
        <v>4</v>
      </c>
      <c r="K32" s="16" t="s">
        <v>114</v>
      </c>
      <c r="L32" s="19">
        <v>0.38945250975229007</v>
      </c>
      <c r="M32" s="17">
        <v>1.3894525097522901</v>
      </c>
      <c r="N32" s="19">
        <v>0.39044781957302954</v>
      </c>
      <c r="O32" s="17">
        <v>0.39044781957302954</v>
      </c>
      <c r="P32" s="17" t="s">
        <v>115</v>
      </c>
      <c r="Q32" s="17" t="s">
        <v>4</v>
      </c>
    </row>
    <row r="33" spans="2:17">
      <c r="B33" s="22"/>
      <c r="C33" s="16" t="s">
        <v>116</v>
      </c>
      <c r="D33" s="19">
        <v>1.4176649149720926</v>
      </c>
      <c r="E33" s="17">
        <v>2.4176649149720926</v>
      </c>
      <c r="F33" s="19">
        <v>2.548176514376987</v>
      </c>
      <c r="G33" s="19">
        <v>3.548176514376987</v>
      </c>
      <c r="H33" s="17" t="s">
        <v>89</v>
      </c>
      <c r="I33" s="17" t="s">
        <v>90</v>
      </c>
      <c r="K33" s="16" t="s">
        <v>117</v>
      </c>
      <c r="L33" s="19">
        <v>9.3363914482002208E-2</v>
      </c>
      <c r="M33" s="17">
        <v>1.0933639144820022</v>
      </c>
      <c r="N33" s="19">
        <v>2.0724189142504956E-2</v>
      </c>
      <c r="O33" s="17">
        <v>1.020724189142505</v>
      </c>
      <c r="P33" s="17" t="s">
        <v>118</v>
      </c>
      <c r="Q33" s="17" t="s">
        <v>119</v>
      </c>
    </row>
    <row r="34" spans="2:17">
      <c r="B34" s="22"/>
      <c r="C34" s="16" t="s">
        <v>120</v>
      </c>
      <c r="D34" s="19">
        <v>0.37767999740876501</v>
      </c>
      <c r="E34" s="17">
        <f>1-0.622320002591235</f>
        <v>0.37767999740876501</v>
      </c>
      <c r="F34" s="19">
        <v>0.20595460853662506</v>
      </c>
      <c r="G34" s="19">
        <v>1.2059546085366251</v>
      </c>
      <c r="H34" s="17" t="s">
        <v>121</v>
      </c>
      <c r="I34" s="17" t="s">
        <v>4</v>
      </c>
      <c r="K34" s="16" t="s">
        <v>122</v>
      </c>
      <c r="L34" s="19">
        <v>0.69250642468279189</v>
      </c>
      <c r="M34" s="17">
        <v>0.69250642468279189</v>
      </c>
      <c r="N34" s="19">
        <v>0.88561976523124075</v>
      </c>
      <c r="O34" s="17">
        <v>0.88561976523124075</v>
      </c>
      <c r="P34" s="17" t="s">
        <v>19</v>
      </c>
      <c r="Q34" s="17" t="s">
        <v>123</v>
      </c>
    </row>
    <row r="35" spans="2:17">
      <c r="B35" s="22"/>
      <c r="C35" s="16" t="s">
        <v>124</v>
      </c>
      <c r="D35" s="19">
        <v>0.41825738697886905</v>
      </c>
      <c r="E35" s="17">
        <f>1-0.581742613021131</f>
        <v>0.41825738697886905</v>
      </c>
      <c r="F35" s="19">
        <v>0.53202324492758402</v>
      </c>
      <c r="G35" s="19">
        <f>1-0.467976755072416</f>
        <v>0.53202324492758402</v>
      </c>
      <c r="H35" s="17" t="s">
        <v>125</v>
      </c>
      <c r="I35" s="17" t="s">
        <v>4</v>
      </c>
      <c r="K35" s="16" t="s">
        <v>126</v>
      </c>
      <c r="L35" s="19">
        <v>0.15780654449335052</v>
      </c>
      <c r="M35" s="17">
        <v>0.15780654449335052</v>
      </c>
      <c r="N35" s="19">
        <v>0.29475590904263482</v>
      </c>
      <c r="O35" s="17">
        <v>0.29475590904263482</v>
      </c>
      <c r="P35" s="17" t="s">
        <v>127</v>
      </c>
      <c r="Q35" s="17" t="s">
        <v>4</v>
      </c>
    </row>
    <row r="36" spans="2:17">
      <c r="B36" s="23"/>
      <c r="C36" s="16" t="s">
        <v>128</v>
      </c>
      <c r="D36" s="19">
        <v>0.65378554312636705</v>
      </c>
      <c r="E36" s="17">
        <f>1-0.346214456873633</f>
        <v>0.65378554312636705</v>
      </c>
      <c r="F36" s="19">
        <v>0.83272610811207104</v>
      </c>
      <c r="G36" s="19">
        <f>1-0.167273891887929</f>
        <v>0.83272610811207104</v>
      </c>
      <c r="H36" s="17" t="s">
        <v>129</v>
      </c>
      <c r="I36" s="17" t="s">
        <v>4</v>
      </c>
      <c r="K36" s="16" t="s">
        <v>130</v>
      </c>
      <c r="L36" s="19">
        <v>0.12745342383427016</v>
      </c>
      <c r="M36" s="17">
        <v>0.12745342383427016</v>
      </c>
      <c r="N36" s="19">
        <v>0.3373546151942588</v>
      </c>
      <c r="O36" s="17">
        <v>1.3373546151942588</v>
      </c>
      <c r="P36" s="17" t="s">
        <v>131</v>
      </c>
      <c r="Q36" s="17" t="s">
        <v>132</v>
      </c>
    </row>
    <row r="37" spans="2:17" ht="42.75">
      <c r="B37" s="24" t="s">
        <v>350</v>
      </c>
      <c r="C37" s="25" t="s">
        <v>133</v>
      </c>
      <c r="D37" s="26">
        <v>9.2190036964106881E-2</v>
      </c>
      <c r="E37" s="27">
        <v>1.0921900369641069</v>
      </c>
      <c r="F37" s="26">
        <v>2.1891387708570837</v>
      </c>
      <c r="G37" s="26">
        <v>3.1891387708570837</v>
      </c>
      <c r="H37" s="27" t="s">
        <v>134</v>
      </c>
      <c r="I37" s="28" t="s">
        <v>135</v>
      </c>
      <c r="K37" s="16" t="s">
        <v>136</v>
      </c>
      <c r="L37" s="19">
        <v>1.901928679756304E-2</v>
      </c>
      <c r="M37" s="17">
        <v>1.901928679756304E-2</v>
      </c>
      <c r="N37" s="19">
        <v>0.14640333337149958</v>
      </c>
      <c r="O37" s="17">
        <v>1.1464033333714996</v>
      </c>
      <c r="P37" s="17" t="s">
        <v>137</v>
      </c>
      <c r="Q37" s="17" t="s">
        <v>132</v>
      </c>
    </row>
    <row r="38" spans="2:17" ht="30">
      <c r="B38" s="29" t="s">
        <v>138</v>
      </c>
      <c r="C38" s="25"/>
      <c r="D38" s="26"/>
      <c r="E38" s="27"/>
      <c r="F38" s="26"/>
      <c r="G38" s="26"/>
      <c r="H38" s="27"/>
      <c r="I38" s="28"/>
      <c r="K38" s="16" t="s">
        <v>139</v>
      </c>
      <c r="L38" s="19" t="s">
        <v>4</v>
      </c>
      <c r="M38" s="17"/>
      <c r="N38" s="19" t="s">
        <v>4</v>
      </c>
      <c r="O38" s="17"/>
      <c r="P38" s="17" t="s">
        <v>140</v>
      </c>
      <c r="Q38" s="17" t="s">
        <v>4</v>
      </c>
    </row>
    <row r="39" spans="2:17">
      <c r="B39" s="15" t="s">
        <v>351</v>
      </c>
      <c r="C39" s="16" t="s">
        <v>141</v>
      </c>
      <c r="D39" s="19" t="s">
        <v>4</v>
      </c>
      <c r="E39" s="17"/>
      <c r="F39" s="19" t="s">
        <v>4</v>
      </c>
      <c r="G39" s="19"/>
      <c r="H39" s="17" t="s">
        <v>142</v>
      </c>
      <c r="I39" s="17" t="s">
        <v>4</v>
      </c>
      <c r="K39" s="16" t="s">
        <v>143</v>
      </c>
      <c r="L39" s="19">
        <v>0.46673616281955832</v>
      </c>
      <c r="M39" s="17">
        <v>1.4667361628195583</v>
      </c>
      <c r="N39" s="19">
        <v>2.6846959543310995</v>
      </c>
      <c r="O39" s="17">
        <v>3.6846959543310995</v>
      </c>
      <c r="P39" s="17" t="s">
        <v>144</v>
      </c>
      <c r="Q39" s="17" t="s">
        <v>145</v>
      </c>
    </row>
    <row r="40" spans="2:17">
      <c r="B40" s="15"/>
      <c r="C40" s="16" t="s">
        <v>146</v>
      </c>
      <c r="D40" s="19">
        <v>0.6353880731961854</v>
      </c>
      <c r="E40" s="17">
        <v>1.6353880731961854</v>
      </c>
      <c r="F40" s="19">
        <v>1.039185014910248</v>
      </c>
      <c r="G40" s="19">
        <v>2.039185014910248</v>
      </c>
      <c r="H40" s="17" t="s">
        <v>4</v>
      </c>
      <c r="I40" s="17" t="s">
        <v>4</v>
      </c>
      <c r="K40" s="16" t="s">
        <v>147</v>
      </c>
      <c r="L40" s="19" t="s">
        <v>4</v>
      </c>
      <c r="M40" s="17"/>
      <c r="N40" s="19">
        <v>3.5191786332709496</v>
      </c>
      <c r="O40" s="17">
        <v>4.5191786332709496</v>
      </c>
      <c r="P40" s="17" t="s">
        <v>4</v>
      </c>
      <c r="Q40" s="17" t="s">
        <v>4</v>
      </c>
    </row>
    <row r="41" spans="2:17">
      <c r="B41" s="20" t="s">
        <v>373</v>
      </c>
      <c r="C41" s="16" t="s">
        <v>148</v>
      </c>
      <c r="D41" s="19">
        <v>0.19643585642407102</v>
      </c>
      <c r="E41" s="17">
        <f>1-0.803564143575929</f>
        <v>0.19643585642407102</v>
      </c>
      <c r="F41" s="19">
        <v>0.65312089207198221</v>
      </c>
      <c r="G41" s="19">
        <v>1.6531208920719822</v>
      </c>
      <c r="H41" s="17" t="s">
        <v>142</v>
      </c>
      <c r="I41" s="17" t="s">
        <v>149</v>
      </c>
      <c r="K41" s="16" t="s">
        <v>150</v>
      </c>
      <c r="L41" s="19">
        <v>0.38192413838420336</v>
      </c>
      <c r="M41" s="17">
        <v>1.3819241383842034</v>
      </c>
      <c r="N41" s="19">
        <v>0.10971022111246187</v>
      </c>
      <c r="O41" s="17">
        <v>1.1097102211124619</v>
      </c>
      <c r="P41" s="17" t="s">
        <v>151</v>
      </c>
      <c r="Q41" s="17" t="s">
        <v>4</v>
      </c>
    </row>
    <row r="42" spans="2:17">
      <c r="B42" s="20"/>
      <c r="C42" s="16" t="s">
        <v>152</v>
      </c>
      <c r="D42" s="19">
        <v>0.51348789957083563</v>
      </c>
      <c r="E42" s="17">
        <v>1.5134878995708356</v>
      </c>
      <c r="F42" s="19">
        <v>0.32662273907838224</v>
      </c>
      <c r="G42" s="19">
        <v>1.3266227390783822</v>
      </c>
      <c r="H42" s="17" t="s">
        <v>153</v>
      </c>
      <c r="I42" s="17" t="s">
        <v>154</v>
      </c>
      <c r="K42" s="16" t="s">
        <v>155</v>
      </c>
      <c r="L42" s="19" t="s">
        <v>4</v>
      </c>
      <c r="M42" s="17"/>
      <c r="N42" s="19" t="s">
        <v>4</v>
      </c>
      <c r="O42" s="17"/>
      <c r="P42" s="17" t="s">
        <v>156</v>
      </c>
      <c r="Q42" s="17" t="s">
        <v>4</v>
      </c>
    </row>
    <row r="43" spans="2:17">
      <c r="B43" s="20"/>
      <c r="C43" s="16" t="s">
        <v>157</v>
      </c>
      <c r="D43" s="19">
        <v>0.16213257520056201</v>
      </c>
      <c r="E43" s="17">
        <v>1.162132575200562</v>
      </c>
      <c r="F43" s="19">
        <v>0.38991008066053401</v>
      </c>
      <c r="G43" s="19">
        <v>1.389910080660534</v>
      </c>
      <c r="H43" s="17" t="s">
        <v>153</v>
      </c>
      <c r="I43" s="17" t="s">
        <v>154</v>
      </c>
      <c r="K43" s="16" t="s">
        <v>158</v>
      </c>
      <c r="L43" s="19">
        <v>6.8957138936517892E-2</v>
      </c>
      <c r="M43" s="17">
        <v>6.8957138936517892E-2</v>
      </c>
      <c r="N43" s="19">
        <v>0.10506663443841013</v>
      </c>
      <c r="O43" s="17">
        <v>1.1050666344384101</v>
      </c>
      <c r="P43" s="17" t="s">
        <v>97</v>
      </c>
      <c r="Q43" s="17" t="s">
        <v>4</v>
      </c>
    </row>
    <row r="44" spans="2:17">
      <c r="B44" s="22"/>
      <c r="C44" s="16" t="s">
        <v>159</v>
      </c>
      <c r="D44" s="19">
        <v>0.96225345726592626</v>
      </c>
      <c r="E44" s="17">
        <v>1.9622534572659263</v>
      </c>
      <c r="F44" s="19">
        <v>1.2888007254590796</v>
      </c>
      <c r="G44" s="19">
        <v>2.2888007254590796</v>
      </c>
      <c r="H44" s="17" t="s">
        <v>160</v>
      </c>
      <c r="I44" s="17" t="s">
        <v>149</v>
      </c>
      <c r="K44" s="16" t="s">
        <v>161</v>
      </c>
      <c r="L44" s="19">
        <v>0.32631741030712924</v>
      </c>
      <c r="M44" s="17">
        <v>0.32631741030712924</v>
      </c>
      <c r="N44" s="19">
        <v>0.13601839458940845</v>
      </c>
      <c r="O44" s="17">
        <v>1.1360183945894085</v>
      </c>
      <c r="P44" s="17" t="s">
        <v>110</v>
      </c>
      <c r="Q44" s="17" t="s">
        <v>4</v>
      </c>
    </row>
    <row r="45" spans="2:17">
      <c r="B45" s="23"/>
      <c r="C45" s="16" t="s">
        <v>162</v>
      </c>
      <c r="D45" s="19" t="s">
        <v>4</v>
      </c>
      <c r="E45" s="17"/>
      <c r="F45" s="19" t="s">
        <v>4</v>
      </c>
      <c r="G45" s="19"/>
      <c r="H45" s="17" t="s">
        <v>142</v>
      </c>
      <c r="I45" s="17" t="s">
        <v>149</v>
      </c>
      <c r="K45" s="16" t="s">
        <v>163</v>
      </c>
      <c r="L45" s="19" t="s">
        <v>4</v>
      </c>
      <c r="M45" s="17"/>
      <c r="N45" s="19" t="s">
        <v>4</v>
      </c>
      <c r="O45" s="17"/>
      <c r="P45" s="17" t="s">
        <v>115</v>
      </c>
      <c r="Q45" s="17" t="s">
        <v>4</v>
      </c>
    </row>
    <row r="46" spans="2:17">
      <c r="B46" s="15" t="s">
        <v>352</v>
      </c>
      <c r="C46" s="16" t="s">
        <v>164</v>
      </c>
      <c r="D46" s="19">
        <v>1.1277862932557414</v>
      </c>
      <c r="E46" s="17">
        <v>2.1277862932557414</v>
      </c>
      <c r="F46" s="19">
        <v>1.3113893796113478</v>
      </c>
      <c r="G46" s="19">
        <v>2.3113893796113478</v>
      </c>
      <c r="H46" s="17" t="s">
        <v>165</v>
      </c>
      <c r="I46" s="17" t="s">
        <v>166</v>
      </c>
      <c r="K46" s="16" t="s">
        <v>167</v>
      </c>
      <c r="L46" s="19">
        <v>0.83618605203308927</v>
      </c>
      <c r="M46" s="17">
        <v>0.83618605203308927</v>
      </c>
      <c r="N46" s="19">
        <v>0.75671094394321847</v>
      </c>
      <c r="O46" s="17">
        <v>0.75671094394321847</v>
      </c>
      <c r="P46" s="17" t="s">
        <v>67</v>
      </c>
      <c r="Q46" s="17" t="s">
        <v>39</v>
      </c>
    </row>
    <row r="47" spans="2:17">
      <c r="B47" s="15"/>
      <c r="C47" s="16" t="s">
        <v>168</v>
      </c>
      <c r="D47" s="19">
        <v>4.6948176767506955E-2</v>
      </c>
      <c r="E47" s="17">
        <f>1-0.953051823232493</f>
        <v>4.6948176767506955E-2</v>
      </c>
      <c r="F47" s="19">
        <v>0.44601247285643797</v>
      </c>
      <c r="G47" s="19">
        <f>1-0.553987527143562</f>
        <v>0.44601247285643797</v>
      </c>
      <c r="H47" s="17" t="s">
        <v>169</v>
      </c>
      <c r="I47" s="17" t="s">
        <v>170</v>
      </c>
      <c r="K47" s="16" t="s">
        <v>171</v>
      </c>
      <c r="L47" s="19">
        <v>0.28622430010046596</v>
      </c>
      <c r="M47" s="17">
        <v>0.28622430010046596</v>
      </c>
      <c r="N47" s="19">
        <v>9.0126650370616512E-2</v>
      </c>
      <c r="O47" s="17">
        <v>9.0126650370616512E-2</v>
      </c>
      <c r="P47" s="17" t="s">
        <v>172</v>
      </c>
      <c r="Q47" s="17" t="s">
        <v>173</v>
      </c>
    </row>
    <row r="48" spans="2:17">
      <c r="B48" s="20" t="s">
        <v>374</v>
      </c>
      <c r="C48" s="16" t="s">
        <v>174</v>
      </c>
      <c r="D48" s="19" t="s">
        <v>4</v>
      </c>
      <c r="E48" s="17"/>
      <c r="F48" s="19" t="s">
        <v>4</v>
      </c>
      <c r="G48" s="19"/>
      <c r="H48" s="17" t="s">
        <v>4</v>
      </c>
      <c r="I48" s="17" t="s">
        <v>4</v>
      </c>
      <c r="K48" s="16" t="s">
        <v>175</v>
      </c>
      <c r="L48" s="19">
        <v>0.10841434077677725</v>
      </c>
      <c r="M48" s="17">
        <v>1.1084143407767773</v>
      </c>
      <c r="N48" s="19">
        <v>0.27804348020497038</v>
      </c>
      <c r="O48" s="17">
        <v>0.27804348020497038</v>
      </c>
      <c r="P48" s="17" t="s">
        <v>176</v>
      </c>
      <c r="Q48" s="17" t="s">
        <v>4</v>
      </c>
    </row>
    <row r="49" spans="2:17">
      <c r="B49" s="20"/>
      <c r="C49" s="16" t="s">
        <v>177</v>
      </c>
      <c r="D49" s="19">
        <v>0.51654918121678794</v>
      </c>
      <c r="E49" s="17">
        <f>1-0.483450818783212</f>
        <v>0.51654918121678794</v>
      </c>
      <c r="F49" s="19">
        <v>0.40042837002494303</v>
      </c>
      <c r="G49" s="19">
        <f>1-0.599571629975057</f>
        <v>0.40042837002494303</v>
      </c>
      <c r="H49" s="17" t="s">
        <v>178</v>
      </c>
      <c r="I49" s="17" t="s">
        <v>179</v>
      </c>
      <c r="K49" s="16" t="s">
        <v>180</v>
      </c>
      <c r="L49" s="19">
        <v>2.2393712171981277</v>
      </c>
      <c r="M49" s="17">
        <v>3.2393712171981277</v>
      </c>
      <c r="N49" s="19">
        <v>0.479660596594357</v>
      </c>
      <c r="O49" s="17">
        <v>1.479660596594357</v>
      </c>
      <c r="P49" s="17" t="s">
        <v>181</v>
      </c>
      <c r="Q49" s="17" t="s">
        <v>4</v>
      </c>
    </row>
    <row r="50" spans="2:17">
      <c r="B50" s="20"/>
      <c r="C50" s="16" t="s">
        <v>182</v>
      </c>
      <c r="D50" s="19">
        <v>0.23431142159596896</v>
      </c>
      <c r="E50" s="17">
        <f>1-0.765688578404031</f>
        <v>0.23431142159596896</v>
      </c>
      <c r="F50" s="19">
        <v>9.3483780315706921E-2</v>
      </c>
      <c r="G50" s="19">
        <v>1.0934837803157069</v>
      </c>
      <c r="H50" s="17" t="s">
        <v>178</v>
      </c>
      <c r="I50" s="17" t="s">
        <v>179</v>
      </c>
      <c r="K50" s="16" t="s">
        <v>183</v>
      </c>
      <c r="L50" s="19">
        <v>0.39555579144772934</v>
      </c>
      <c r="M50" s="17">
        <v>0.39555579144772934</v>
      </c>
      <c r="N50" s="19">
        <v>0.26439384557318846</v>
      </c>
      <c r="O50" s="17">
        <v>1.2643938455731885</v>
      </c>
      <c r="P50" s="17" t="s">
        <v>184</v>
      </c>
      <c r="Q50" s="17" t="s">
        <v>4</v>
      </c>
    </row>
    <row r="51" spans="2:17">
      <c r="B51" s="22"/>
      <c r="C51" s="16" t="s">
        <v>185</v>
      </c>
      <c r="D51" s="19">
        <v>0.99563032974648213</v>
      </c>
      <c r="E51" s="17">
        <v>1.9956303297464821</v>
      </c>
      <c r="F51" s="19">
        <v>4.0806453337782136</v>
      </c>
      <c r="G51" s="19">
        <v>5.0806453337782136</v>
      </c>
      <c r="H51" s="17" t="s">
        <v>186</v>
      </c>
      <c r="I51" s="17" t="s">
        <v>166</v>
      </c>
      <c r="J51" s="30"/>
      <c r="K51" s="16" t="s">
        <v>187</v>
      </c>
      <c r="L51" s="19">
        <v>0.42557388084819947</v>
      </c>
      <c r="M51" s="17">
        <v>1.4255738808481995</v>
      </c>
      <c r="N51" s="19">
        <v>1.0106832716257155</v>
      </c>
      <c r="O51" s="17">
        <v>2.0106832716257155</v>
      </c>
      <c r="P51" s="17" t="s">
        <v>188</v>
      </c>
      <c r="Q51" s="17" t="s">
        <v>4</v>
      </c>
    </row>
    <row r="52" spans="2:17">
      <c r="B52" s="22"/>
      <c r="C52" s="16" t="s">
        <v>189</v>
      </c>
      <c r="D52" s="19">
        <v>0.16782790851235796</v>
      </c>
      <c r="E52" s="17">
        <f>1-0.832172091487642</f>
        <v>0.16782790851235796</v>
      </c>
      <c r="F52" s="19">
        <v>0.60163427712695094</v>
      </c>
      <c r="G52" s="19">
        <f>1-0.398365722873049</f>
        <v>0.60163427712695094</v>
      </c>
      <c r="H52" s="17" t="s">
        <v>165</v>
      </c>
      <c r="I52" s="17" t="s">
        <v>166</v>
      </c>
      <c r="J52" s="15" t="s">
        <v>353</v>
      </c>
      <c r="K52" s="16" t="s">
        <v>190</v>
      </c>
      <c r="L52" s="19">
        <v>1.2391451063075136</v>
      </c>
      <c r="M52" s="17">
        <v>2.2391451063075136</v>
      </c>
      <c r="N52" s="19">
        <v>3.334297227531577</v>
      </c>
      <c r="O52" s="17">
        <v>4.334297227531577</v>
      </c>
      <c r="P52" s="17" t="s">
        <v>191</v>
      </c>
      <c r="Q52" s="17" t="s">
        <v>192</v>
      </c>
    </row>
    <row r="53" spans="2:17">
      <c r="B53" s="22"/>
      <c r="C53" s="16" t="s">
        <v>193</v>
      </c>
      <c r="D53" s="19">
        <v>0.27164205592354218</v>
      </c>
      <c r="E53" s="17">
        <v>1.2716420559235422</v>
      </c>
      <c r="F53" s="19">
        <v>0.24073378118100242</v>
      </c>
      <c r="G53" s="19">
        <v>1.2407337811810024</v>
      </c>
      <c r="H53" s="17" t="s">
        <v>194</v>
      </c>
      <c r="I53" s="17" t="s">
        <v>195</v>
      </c>
      <c r="J53" s="15"/>
      <c r="K53" s="16" t="s">
        <v>196</v>
      </c>
      <c r="L53" s="19">
        <v>1.6322144903806679E-2</v>
      </c>
      <c r="M53" s="17">
        <v>1.0163221449038067</v>
      </c>
      <c r="N53" s="19">
        <v>0.49555658487192189</v>
      </c>
      <c r="O53" s="17">
        <v>1.4955565848719219</v>
      </c>
      <c r="P53" s="17" t="s">
        <v>197</v>
      </c>
      <c r="Q53" s="17" t="s">
        <v>4</v>
      </c>
    </row>
    <row r="54" spans="2:17">
      <c r="B54" s="23"/>
      <c r="C54" s="16" t="s">
        <v>198</v>
      </c>
      <c r="D54" s="19">
        <v>0.12148137191718344</v>
      </c>
      <c r="E54" s="17">
        <v>1.1214813719171834</v>
      </c>
      <c r="F54" s="19">
        <v>2.274320045923095E-2</v>
      </c>
      <c r="G54" s="19">
        <v>1.022743200459231</v>
      </c>
      <c r="H54" s="17" t="s">
        <v>169</v>
      </c>
      <c r="I54" s="17" t="s">
        <v>4</v>
      </c>
      <c r="J54" s="20" t="s">
        <v>138</v>
      </c>
      <c r="K54" s="16" t="s">
        <v>199</v>
      </c>
      <c r="L54" s="19">
        <v>0.93705200549031553</v>
      </c>
      <c r="M54" s="17">
        <v>1.9370520054903155</v>
      </c>
      <c r="N54" s="19">
        <v>0.58819534466981849</v>
      </c>
      <c r="O54" s="17">
        <v>0.58819534466981849</v>
      </c>
      <c r="P54" s="17" t="s">
        <v>200</v>
      </c>
      <c r="Q54" s="17" t="s">
        <v>4</v>
      </c>
    </row>
    <row r="55" spans="2:17">
      <c r="B55" s="31" t="s">
        <v>354</v>
      </c>
      <c r="C55" s="16" t="s">
        <v>201</v>
      </c>
      <c r="D55" s="19">
        <v>0.72349049105039998</v>
      </c>
      <c r="E55" s="17">
        <f>1-0.2765095089496</f>
        <v>0.72349049105039998</v>
      </c>
      <c r="F55" s="19">
        <v>0.9048611928874235</v>
      </c>
      <c r="G55" s="19">
        <f>1-0.0951388071125765</f>
        <v>0.9048611928874235</v>
      </c>
      <c r="H55" s="17" t="s">
        <v>202</v>
      </c>
      <c r="I55" s="17" t="s">
        <v>203</v>
      </c>
      <c r="J55" s="20"/>
      <c r="K55" s="16" t="s">
        <v>204</v>
      </c>
      <c r="L55" s="19" t="s">
        <v>4</v>
      </c>
      <c r="M55" s="17"/>
      <c r="N55" s="19" t="s">
        <v>4</v>
      </c>
      <c r="O55" s="17"/>
      <c r="P55" s="17" t="s">
        <v>205</v>
      </c>
      <c r="Q55" s="17" t="s">
        <v>4</v>
      </c>
    </row>
    <row r="56" spans="2:17">
      <c r="B56" s="20" t="s">
        <v>375</v>
      </c>
      <c r="C56" s="16" t="s">
        <v>206</v>
      </c>
      <c r="D56" s="19">
        <v>0.12896294672220998</v>
      </c>
      <c r="E56" s="17">
        <v>1.12896294672221</v>
      </c>
      <c r="F56" s="19">
        <v>0.16462099619301984</v>
      </c>
      <c r="G56" s="19">
        <v>1.1646209961930198</v>
      </c>
      <c r="H56" s="17" t="s">
        <v>207</v>
      </c>
      <c r="I56" s="17" t="s">
        <v>203</v>
      </c>
      <c r="J56" s="20"/>
      <c r="K56" s="16" t="s">
        <v>208</v>
      </c>
      <c r="L56" s="19">
        <v>2.1208997864887658</v>
      </c>
      <c r="M56" s="17">
        <v>3.1208997864887658</v>
      </c>
      <c r="N56" s="19">
        <v>3.6223282602253644</v>
      </c>
      <c r="O56" s="17">
        <v>4.6223282602253644</v>
      </c>
      <c r="P56" s="17" t="s">
        <v>209</v>
      </c>
      <c r="Q56" s="17" t="s">
        <v>4</v>
      </c>
    </row>
    <row r="57" spans="2:17">
      <c r="B57" s="20"/>
      <c r="C57" s="16" t="s">
        <v>210</v>
      </c>
      <c r="D57" s="19">
        <v>0.37793735063801104</v>
      </c>
      <c r="E57" s="17">
        <f>1-0.622062649361989</f>
        <v>0.37793735063801104</v>
      </c>
      <c r="F57" s="19">
        <v>0.50803194860074186</v>
      </c>
      <c r="G57" s="19">
        <v>1.5080319486007419</v>
      </c>
      <c r="H57" s="17" t="s">
        <v>207</v>
      </c>
      <c r="I57" s="17" t="s">
        <v>203</v>
      </c>
      <c r="K57" s="16" t="s">
        <v>211</v>
      </c>
      <c r="L57" s="19">
        <v>1.3022682032534747</v>
      </c>
      <c r="M57" s="17">
        <v>2.3022682032534747</v>
      </c>
      <c r="N57" s="19">
        <v>5.0185398217086119E-2</v>
      </c>
      <c r="O57" s="17">
        <v>1.0501853982170861</v>
      </c>
      <c r="P57" s="17" t="s">
        <v>181</v>
      </c>
      <c r="Q57" s="17" t="s">
        <v>4</v>
      </c>
    </row>
    <row r="58" spans="2:17">
      <c r="B58" s="23"/>
      <c r="C58" s="16" t="s">
        <v>212</v>
      </c>
      <c r="D58" s="19">
        <v>0.58370689007181853</v>
      </c>
      <c r="E58" s="17">
        <v>1.5837068900718185</v>
      </c>
      <c r="F58" s="19">
        <v>2.2427071019058054E-2</v>
      </c>
      <c r="G58" s="19">
        <f>1-0.977572928980942</f>
        <v>2.2427071019058054E-2</v>
      </c>
      <c r="H58" s="17" t="s">
        <v>213</v>
      </c>
      <c r="I58" s="17" t="s">
        <v>203</v>
      </c>
      <c r="K58" s="16" t="s">
        <v>214</v>
      </c>
      <c r="L58" s="19">
        <v>0.38366184844502849</v>
      </c>
      <c r="M58" s="17">
        <v>1.3836618484450285</v>
      </c>
      <c r="N58" s="19">
        <v>0.31145422689443714</v>
      </c>
      <c r="O58" s="17">
        <v>0.31145422689443714</v>
      </c>
      <c r="P58" s="17" t="s">
        <v>200</v>
      </c>
      <c r="Q58" s="17" t="s">
        <v>4</v>
      </c>
    </row>
    <row r="59" spans="2:17">
      <c r="B59" s="31" t="s">
        <v>355</v>
      </c>
      <c r="C59" s="16" t="s">
        <v>215</v>
      </c>
      <c r="D59" s="19">
        <v>1.6281051768913111</v>
      </c>
      <c r="E59" s="17">
        <v>2.6281051768913111</v>
      </c>
      <c r="F59" s="19">
        <v>4.5245806547745753</v>
      </c>
      <c r="G59" s="19">
        <v>5.5245806547745753</v>
      </c>
      <c r="H59" s="17" t="s">
        <v>216</v>
      </c>
      <c r="I59" s="17" t="s">
        <v>217</v>
      </c>
      <c r="K59" s="16" t="s">
        <v>218</v>
      </c>
      <c r="L59" s="19" t="s">
        <v>4</v>
      </c>
      <c r="M59" s="17"/>
      <c r="N59" s="19" t="s">
        <v>4</v>
      </c>
      <c r="O59" s="17"/>
      <c r="P59" s="17" t="s">
        <v>4</v>
      </c>
      <c r="Q59" s="17" t="s">
        <v>4</v>
      </c>
    </row>
    <row r="60" spans="2:17">
      <c r="B60" s="32" t="s">
        <v>219</v>
      </c>
      <c r="C60" s="16" t="s">
        <v>220</v>
      </c>
      <c r="D60" s="19">
        <v>0.94538195017323878</v>
      </c>
      <c r="E60" s="17">
        <v>1.9453819501732388</v>
      </c>
      <c r="F60" s="19">
        <v>5.5985546939448936</v>
      </c>
      <c r="G60" s="19">
        <v>6.5985546939448936</v>
      </c>
      <c r="H60" s="17" t="s">
        <v>216</v>
      </c>
      <c r="I60" s="17" t="s">
        <v>221</v>
      </c>
      <c r="K60" s="16" t="s">
        <v>222</v>
      </c>
      <c r="L60" s="19">
        <v>0.29468864416188034</v>
      </c>
      <c r="M60" s="17">
        <v>0.29468864416188034</v>
      </c>
      <c r="N60" s="19">
        <v>0.6989982426823973</v>
      </c>
      <c r="O60" s="17">
        <v>0.6989982426823973</v>
      </c>
      <c r="P60" s="17" t="s">
        <v>223</v>
      </c>
      <c r="Q60" s="17" t="s">
        <v>4</v>
      </c>
    </row>
    <row r="61" spans="2:17">
      <c r="B61" s="24" t="s">
        <v>356</v>
      </c>
      <c r="C61" s="16" t="s">
        <v>224</v>
      </c>
      <c r="D61" s="19">
        <v>0.14276602974619013</v>
      </c>
      <c r="E61" s="17">
        <v>1.1427660297461901</v>
      </c>
      <c r="F61" s="19">
        <v>0.29629610267401996</v>
      </c>
      <c r="G61" s="19">
        <f>1-0.70370389732598</f>
        <v>0.29629610267401996</v>
      </c>
      <c r="H61" s="17" t="s">
        <v>225</v>
      </c>
      <c r="I61" s="17" t="s">
        <v>226</v>
      </c>
      <c r="K61" s="16" t="s">
        <v>227</v>
      </c>
      <c r="L61" s="19">
        <v>0.35907923652772067</v>
      </c>
      <c r="M61" s="17">
        <v>0.35907923652772067</v>
      </c>
      <c r="N61" s="19">
        <v>0.54715059487986673</v>
      </c>
      <c r="O61" s="17">
        <v>0.54715059487986673</v>
      </c>
      <c r="P61" s="17" t="s">
        <v>228</v>
      </c>
      <c r="Q61" s="17" t="s">
        <v>4</v>
      </c>
    </row>
    <row r="62" spans="2:17">
      <c r="B62" s="15" t="s">
        <v>229</v>
      </c>
      <c r="C62" s="16" t="s">
        <v>230</v>
      </c>
      <c r="D62" s="19">
        <v>1.434577212682052</v>
      </c>
      <c r="E62" s="17">
        <v>2.434577212682052</v>
      </c>
      <c r="F62" s="19">
        <v>0.54056087422649379</v>
      </c>
      <c r="G62" s="19">
        <v>1.5405608742264938</v>
      </c>
      <c r="H62" s="17" t="s">
        <v>231</v>
      </c>
      <c r="I62" s="17" t="s">
        <v>226</v>
      </c>
      <c r="K62" s="16" t="s">
        <v>232</v>
      </c>
      <c r="L62" s="19">
        <v>0.48102640354638582</v>
      </c>
      <c r="M62" s="17">
        <v>1.4810264035463858</v>
      </c>
      <c r="N62" s="19">
        <v>0.24536727120165613</v>
      </c>
      <c r="O62" s="17">
        <v>1.2453672712016561</v>
      </c>
      <c r="P62" s="17" t="s">
        <v>172</v>
      </c>
      <c r="Q62" s="17" t="s">
        <v>173</v>
      </c>
    </row>
    <row r="63" spans="2:17">
      <c r="B63" s="15"/>
      <c r="C63" s="16" t="s">
        <v>233</v>
      </c>
      <c r="D63" s="19" t="s">
        <v>4</v>
      </c>
      <c r="E63" s="17"/>
      <c r="F63" s="19" t="s">
        <v>4</v>
      </c>
      <c r="G63" s="19"/>
      <c r="H63" s="17" t="s">
        <v>4</v>
      </c>
      <c r="I63" s="17" t="s">
        <v>4</v>
      </c>
      <c r="K63" s="16" t="s">
        <v>234</v>
      </c>
      <c r="L63" s="19">
        <v>0.79937639822216189</v>
      </c>
      <c r="M63" s="17">
        <v>0.79937639822216189</v>
      </c>
      <c r="N63" s="19">
        <v>0.85734419506976789</v>
      </c>
      <c r="O63" s="17">
        <v>0.85734419506976789</v>
      </c>
      <c r="P63" s="17" t="s">
        <v>235</v>
      </c>
      <c r="Q63" s="17" t="s">
        <v>4</v>
      </c>
    </row>
    <row r="64" spans="2:17">
      <c r="B64" s="20" t="s">
        <v>376</v>
      </c>
      <c r="C64" s="16" t="s">
        <v>236</v>
      </c>
      <c r="D64" s="19">
        <v>0.74874130713166509</v>
      </c>
      <c r="E64" s="17">
        <v>1.7487413071316651</v>
      </c>
      <c r="F64" s="19">
        <v>8.6754043857393217</v>
      </c>
      <c r="G64" s="19">
        <v>9.6754043857393217</v>
      </c>
      <c r="H64" s="17" t="s">
        <v>237</v>
      </c>
      <c r="I64" s="17" t="s">
        <v>4</v>
      </c>
      <c r="K64" s="16" t="s">
        <v>238</v>
      </c>
      <c r="L64" s="19">
        <v>0.2885935826586129</v>
      </c>
      <c r="M64" s="17">
        <v>0.2885935826586129</v>
      </c>
      <c r="N64" s="19">
        <v>0.52564109154778738</v>
      </c>
      <c r="O64" s="17">
        <v>1.5256410915477874</v>
      </c>
      <c r="P64" s="17" t="s">
        <v>239</v>
      </c>
      <c r="Q64" s="17" t="s">
        <v>4</v>
      </c>
    </row>
    <row r="65" spans="2:17">
      <c r="B65" s="20"/>
      <c r="C65" s="16" t="s">
        <v>240</v>
      </c>
      <c r="D65" s="19" t="s">
        <v>4</v>
      </c>
      <c r="E65" s="17"/>
      <c r="F65" s="19" t="s">
        <v>4</v>
      </c>
      <c r="G65" s="19"/>
      <c r="H65" s="17" t="s">
        <v>241</v>
      </c>
      <c r="I65" s="17" t="s">
        <v>4</v>
      </c>
      <c r="K65" s="16" t="s">
        <v>242</v>
      </c>
      <c r="L65" s="19">
        <v>0.14329634342168285</v>
      </c>
      <c r="M65" s="17">
        <v>0.14329634342168285</v>
      </c>
      <c r="N65" s="19">
        <v>1.3004496605917071E-2</v>
      </c>
      <c r="O65" s="17">
        <v>1.0130044966059171</v>
      </c>
      <c r="P65" s="17" t="s">
        <v>243</v>
      </c>
      <c r="Q65" s="17" t="s">
        <v>4</v>
      </c>
    </row>
    <row r="66" spans="2:17">
      <c r="B66" s="20"/>
      <c r="C66" s="16" t="s">
        <v>244</v>
      </c>
      <c r="D66" s="19">
        <v>4.0198029346351971E-2</v>
      </c>
      <c r="E66" s="17">
        <f>1-0.959801970653648</f>
        <v>4.0198029346351971E-2</v>
      </c>
      <c r="F66" s="19">
        <v>7.0914611894155044E-2</v>
      </c>
      <c r="G66" s="19">
        <f>1-0.929085388105845</f>
        <v>7.0914611894155044E-2</v>
      </c>
      <c r="H66" s="17" t="s">
        <v>245</v>
      </c>
      <c r="I66" s="17" t="s">
        <v>246</v>
      </c>
      <c r="K66" s="16" t="s">
        <v>247</v>
      </c>
      <c r="L66" s="19">
        <v>0.74419889060536426</v>
      </c>
      <c r="M66" s="17">
        <v>1.7441988906053643</v>
      </c>
      <c r="N66" s="19">
        <v>0.27709252159157316</v>
      </c>
      <c r="O66" s="17">
        <v>0.27709252159157316</v>
      </c>
      <c r="P66" s="17" t="s">
        <v>248</v>
      </c>
      <c r="Q66" s="17" t="s">
        <v>4</v>
      </c>
    </row>
    <row r="67" spans="2:17">
      <c r="B67" s="20"/>
      <c r="C67" s="16" t="s">
        <v>249</v>
      </c>
      <c r="D67" s="19" t="s">
        <v>4</v>
      </c>
      <c r="E67" s="17"/>
      <c r="F67" s="19" t="s">
        <v>4</v>
      </c>
      <c r="G67" s="19"/>
      <c r="H67" s="17" t="s">
        <v>250</v>
      </c>
      <c r="I67" s="17" t="s">
        <v>4</v>
      </c>
      <c r="K67" s="16" t="s">
        <v>251</v>
      </c>
      <c r="L67" s="19">
        <v>1.6441297992912274E-2</v>
      </c>
      <c r="M67" s="17">
        <v>1.0164412979929123</v>
      </c>
      <c r="N67" s="19">
        <v>0.17303986412555306</v>
      </c>
      <c r="O67" s="17">
        <v>1.1730398641255531</v>
      </c>
      <c r="P67" s="17" t="s">
        <v>4</v>
      </c>
      <c r="Q67" s="17" t="s">
        <v>4</v>
      </c>
    </row>
    <row r="68" spans="2:17">
      <c r="B68" s="33"/>
      <c r="C68" s="16" t="s">
        <v>252</v>
      </c>
      <c r="D68" s="19" t="s">
        <v>4</v>
      </c>
      <c r="E68" s="17"/>
      <c r="F68" s="19" t="s">
        <v>4</v>
      </c>
      <c r="G68" s="19"/>
      <c r="H68" s="17" t="s">
        <v>4</v>
      </c>
      <c r="I68" s="17" t="s">
        <v>4</v>
      </c>
      <c r="K68" s="16" t="s">
        <v>253</v>
      </c>
      <c r="L68" s="19">
        <v>0.17448079738035516</v>
      </c>
      <c r="M68" s="17">
        <v>0.17448079738035516</v>
      </c>
      <c r="N68" s="19">
        <v>0.13714048683596491</v>
      </c>
      <c r="O68" s="17">
        <v>1.1371404868359649</v>
      </c>
      <c r="P68" s="17" t="s">
        <v>254</v>
      </c>
      <c r="Q68" s="17" t="s">
        <v>4</v>
      </c>
    </row>
    <row r="69" spans="2:17">
      <c r="B69" s="33"/>
      <c r="C69" s="16" t="s">
        <v>255</v>
      </c>
      <c r="D69" s="19">
        <v>0.37017767584168659</v>
      </c>
      <c r="E69" s="17">
        <v>1.3701776758416866</v>
      </c>
      <c r="F69" s="19">
        <v>6.7957479997871051E-2</v>
      </c>
      <c r="G69" s="19">
        <f>1-0.932042520002129</f>
        <v>6.7957479997871051E-2</v>
      </c>
      <c r="H69" s="17" t="s">
        <v>256</v>
      </c>
      <c r="I69" s="17" t="s">
        <v>257</v>
      </c>
      <c r="K69" s="16" t="s">
        <v>258</v>
      </c>
      <c r="L69" s="19" t="s">
        <v>4</v>
      </c>
      <c r="M69" s="17"/>
      <c r="N69" s="19" t="s">
        <v>4</v>
      </c>
      <c r="O69" s="17"/>
      <c r="P69" s="17" t="s">
        <v>259</v>
      </c>
      <c r="Q69" s="17" t="s">
        <v>260</v>
      </c>
    </row>
    <row r="70" spans="2:17">
      <c r="B70" s="33"/>
      <c r="C70" s="16" t="s">
        <v>261</v>
      </c>
      <c r="D70" s="19">
        <v>0.19941271678204997</v>
      </c>
      <c r="E70" s="17">
        <f>1-0.80058728321795</f>
        <v>0.19941271678204997</v>
      </c>
      <c r="F70" s="19">
        <v>0.49344145494681102</v>
      </c>
      <c r="G70" s="19">
        <f>1-0.506558545053189</f>
        <v>0.49344145494681102</v>
      </c>
      <c r="H70" s="17" t="s">
        <v>256</v>
      </c>
      <c r="I70" s="17" t="s">
        <v>257</v>
      </c>
      <c r="K70" s="16" t="s">
        <v>262</v>
      </c>
      <c r="L70" s="19">
        <v>0.82533209521638318</v>
      </c>
      <c r="M70" s="17">
        <v>0.82533209521638318</v>
      </c>
      <c r="N70" s="19">
        <v>0.8851848556796762</v>
      </c>
      <c r="O70" s="17">
        <v>0.8851848556796762</v>
      </c>
      <c r="P70" s="17" t="s">
        <v>263</v>
      </c>
      <c r="Q70" s="17" t="s">
        <v>264</v>
      </c>
    </row>
    <row r="71" spans="2:17">
      <c r="B71" s="33"/>
      <c r="C71" s="16" t="s">
        <v>265</v>
      </c>
      <c r="D71" s="19">
        <v>0.27450404688239904</v>
      </c>
      <c r="E71" s="17">
        <f>1-0.725495953117601</f>
        <v>0.27450404688239904</v>
      </c>
      <c r="F71" s="19">
        <v>0.46649378244761297</v>
      </c>
      <c r="G71" s="19">
        <f>1-0.533506217552387</f>
        <v>0.46649378244761297</v>
      </c>
      <c r="H71" s="17" t="s">
        <v>266</v>
      </c>
      <c r="I71" s="17" t="s">
        <v>257</v>
      </c>
      <c r="K71" s="16" t="s">
        <v>267</v>
      </c>
      <c r="L71" s="19">
        <v>0.22157576084828934</v>
      </c>
      <c r="M71" s="17">
        <v>0.22157576084828934</v>
      </c>
      <c r="N71" s="19">
        <v>0.50648523750705898</v>
      </c>
      <c r="O71" s="17">
        <v>1.506485237507059</v>
      </c>
      <c r="P71" s="17" t="s">
        <v>268</v>
      </c>
      <c r="Q71" s="17" t="s">
        <v>4</v>
      </c>
    </row>
    <row r="72" spans="2:17">
      <c r="B72" s="22"/>
      <c r="C72" s="16" t="s">
        <v>269</v>
      </c>
      <c r="D72" s="19" t="s">
        <v>4</v>
      </c>
      <c r="E72" s="17"/>
      <c r="F72" s="19" t="s">
        <v>4</v>
      </c>
      <c r="G72" s="19"/>
      <c r="H72" s="17" t="s">
        <v>266</v>
      </c>
      <c r="I72" s="17" t="s">
        <v>4</v>
      </c>
      <c r="K72" s="16" t="s">
        <v>270</v>
      </c>
      <c r="L72" s="19">
        <v>7.9210867065039881E-2</v>
      </c>
      <c r="M72" s="17">
        <v>7.9210867065039881E-2</v>
      </c>
      <c r="N72" s="19">
        <v>0.23123074819646283</v>
      </c>
      <c r="O72" s="17">
        <v>1.2312307481964628</v>
      </c>
      <c r="P72" s="17" t="s">
        <v>271</v>
      </c>
      <c r="Q72" s="17" t="s">
        <v>4</v>
      </c>
    </row>
    <row r="73" spans="2:17">
      <c r="B73" s="22"/>
      <c r="C73" s="16" t="s">
        <v>272</v>
      </c>
      <c r="D73" s="19">
        <v>8.326869713034073</v>
      </c>
      <c r="E73" s="17">
        <v>9.326869713034073</v>
      </c>
      <c r="F73" s="19">
        <v>3.6935961782669171</v>
      </c>
      <c r="G73" s="19">
        <v>4.6935961782669171</v>
      </c>
      <c r="H73" s="17" t="s">
        <v>273</v>
      </c>
      <c r="I73" s="17" t="s">
        <v>4</v>
      </c>
      <c r="K73" s="16" t="s">
        <v>274</v>
      </c>
      <c r="L73" s="19" t="s">
        <v>4</v>
      </c>
      <c r="M73" s="17"/>
      <c r="N73" s="19" t="s">
        <v>4</v>
      </c>
      <c r="O73" s="17"/>
      <c r="P73" s="17" t="s">
        <v>275</v>
      </c>
      <c r="Q73" s="17" t="s">
        <v>260</v>
      </c>
    </row>
    <row r="74" spans="2:17">
      <c r="B74" s="23"/>
      <c r="C74" s="16" t="s">
        <v>276</v>
      </c>
      <c r="D74" s="19" t="s">
        <v>4</v>
      </c>
      <c r="E74" s="17"/>
      <c r="F74" s="19" t="s">
        <v>4</v>
      </c>
      <c r="G74" s="19"/>
      <c r="H74" s="17" t="s">
        <v>266</v>
      </c>
      <c r="I74" s="17" t="s">
        <v>4</v>
      </c>
      <c r="K74" s="16" t="s">
        <v>277</v>
      </c>
      <c r="L74" s="19" t="s">
        <v>4</v>
      </c>
      <c r="M74" s="17"/>
      <c r="N74" s="19" t="s">
        <v>4</v>
      </c>
      <c r="O74" s="17"/>
      <c r="P74" s="17" t="s">
        <v>4</v>
      </c>
      <c r="Q74" s="17" t="s">
        <v>4</v>
      </c>
    </row>
    <row r="75" spans="2:17">
      <c r="B75" s="15" t="s">
        <v>349</v>
      </c>
      <c r="C75" s="16" t="s">
        <v>278</v>
      </c>
      <c r="D75" s="19" t="s">
        <v>4</v>
      </c>
      <c r="E75" s="17"/>
      <c r="F75" s="19" t="s">
        <v>4</v>
      </c>
      <c r="G75" s="19"/>
      <c r="H75" s="17" t="s">
        <v>279</v>
      </c>
      <c r="I75" s="17" t="s">
        <v>4</v>
      </c>
      <c r="K75" s="16" t="s">
        <v>280</v>
      </c>
      <c r="L75" s="19">
        <v>0.2982216301568299</v>
      </c>
      <c r="M75" s="17">
        <v>1.2982216301568299</v>
      </c>
      <c r="N75" s="19">
        <v>1.6387459185527105</v>
      </c>
      <c r="O75" s="17">
        <v>2.6387459185527105</v>
      </c>
      <c r="P75" s="17" t="s">
        <v>281</v>
      </c>
      <c r="Q75" s="17" t="s">
        <v>4</v>
      </c>
    </row>
    <row r="76" spans="2:17">
      <c r="B76" s="15"/>
      <c r="C76" s="16" t="s">
        <v>282</v>
      </c>
      <c r="D76" s="19">
        <v>0.28657764528251295</v>
      </c>
      <c r="E76" s="17">
        <f>1-0.713422354717487</f>
        <v>0.28657764528251295</v>
      </c>
      <c r="F76" s="19">
        <v>0.72648414947550766</v>
      </c>
      <c r="G76" s="19">
        <v>1.7264841494755077</v>
      </c>
      <c r="H76" s="17" t="s">
        <v>283</v>
      </c>
      <c r="I76" s="17" t="s">
        <v>284</v>
      </c>
      <c r="K76" s="16" t="s">
        <v>285</v>
      </c>
      <c r="L76" s="19">
        <v>7.304498144409699E-3</v>
      </c>
      <c r="M76" s="17">
        <v>7.304498144409699E-3</v>
      </c>
      <c r="N76" s="19">
        <v>8.6783603109171548E-2</v>
      </c>
      <c r="O76" s="17">
        <v>1.0867836031091715</v>
      </c>
      <c r="P76" s="17" t="s">
        <v>286</v>
      </c>
      <c r="Q76" s="17" t="s">
        <v>4</v>
      </c>
    </row>
    <row r="77" spans="2:17">
      <c r="B77" s="20" t="s">
        <v>377</v>
      </c>
      <c r="C77" s="16" t="s">
        <v>287</v>
      </c>
      <c r="D77" s="19">
        <v>0.11769934659264014</v>
      </c>
      <c r="E77" s="17">
        <v>1.1176993465926401</v>
      </c>
      <c r="F77" s="19">
        <v>0.52365062240366478</v>
      </c>
      <c r="G77" s="19">
        <v>1.5236506224036648</v>
      </c>
      <c r="H77" s="17" t="s">
        <v>279</v>
      </c>
      <c r="I77" s="17" t="s">
        <v>288</v>
      </c>
      <c r="K77" s="16" t="s">
        <v>289</v>
      </c>
      <c r="L77" s="19" t="s">
        <v>4</v>
      </c>
      <c r="M77" s="17"/>
      <c r="N77" s="19" t="s">
        <v>4</v>
      </c>
      <c r="O77" s="17"/>
      <c r="P77" s="17" t="s">
        <v>290</v>
      </c>
      <c r="Q77" s="17" t="s">
        <v>4</v>
      </c>
    </row>
    <row r="78" spans="2:17">
      <c r="B78" s="20"/>
      <c r="C78" s="16" t="s">
        <v>291</v>
      </c>
      <c r="D78" s="19">
        <v>2.9480030237533983E-2</v>
      </c>
      <c r="E78" s="17">
        <f>1-0.970519969762466</f>
        <v>2.9480030237533983E-2</v>
      </c>
      <c r="F78" s="19">
        <v>0.41929849547923825</v>
      </c>
      <c r="G78" s="19">
        <v>1.4192984954792383</v>
      </c>
      <c r="H78" s="17" t="s">
        <v>283</v>
      </c>
      <c r="I78" s="17" t="s">
        <v>284</v>
      </c>
      <c r="K78" s="16" t="s">
        <v>292</v>
      </c>
      <c r="L78" s="19">
        <v>0.33173935252432973</v>
      </c>
      <c r="M78" s="17">
        <v>1.3317393525243297</v>
      </c>
      <c r="N78" s="19">
        <v>0.51169778922515552</v>
      </c>
      <c r="O78" s="17">
        <v>0.51169778922515552</v>
      </c>
      <c r="P78" s="17" t="s">
        <v>293</v>
      </c>
      <c r="Q78" s="17" t="s">
        <v>4</v>
      </c>
    </row>
    <row r="79" spans="2:17">
      <c r="B79" s="20"/>
      <c r="C79" s="16" t="s">
        <v>294</v>
      </c>
      <c r="D79" s="19">
        <v>7.1387045201298016E-2</v>
      </c>
      <c r="E79" s="17">
        <f>1-0.928612954798702</f>
        <v>7.1387045201298016E-2</v>
      </c>
      <c r="F79" s="19">
        <v>2.379866931511716</v>
      </c>
      <c r="G79" s="19">
        <v>3.379866931511716</v>
      </c>
      <c r="H79" s="17" t="s">
        <v>295</v>
      </c>
      <c r="I79" s="17" t="s">
        <v>296</v>
      </c>
      <c r="K79" s="16" t="s">
        <v>297</v>
      </c>
      <c r="L79" s="19">
        <v>0.4750405630360115</v>
      </c>
      <c r="M79" s="17">
        <v>1.4750405630360115</v>
      </c>
      <c r="N79" s="19">
        <v>2.2752175653749873E-2</v>
      </c>
      <c r="O79" s="17">
        <v>2.2752175653749873E-2</v>
      </c>
      <c r="P79" s="17" t="s">
        <v>298</v>
      </c>
      <c r="Q79" s="17" t="s">
        <v>4</v>
      </c>
    </row>
    <row r="80" spans="2:17">
      <c r="B80" s="22"/>
      <c r="C80" s="16" t="s">
        <v>299</v>
      </c>
      <c r="D80" s="19">
        <v>2.9364356643960052</v>
      </c>
      <c r="E80" s="17">
        <v>3.9364356643960052</v>
      </c>
      <c r="F80" s="19">
        <v>2.283842134067132</v>
      </c>
      <c r="G80" s="19">
        <v>3.283842134067132</v>
      </c>
      <c r="H80" s="17" t="s">
        <v>300</v>
      </c>
      <c r="I80" s="17" t="s">
        <v>301</v>
      </c>
      <c r="K80" s="16" t="s">
        <v>302</v>
      </c>
      <c r="L80" s="19">
        <v>1.3808962052301532E-2</v>
      </c>
      <c r="M80" s="17">
        <v>1.3808962052301532E-2</v>
      </c>
      <c r="N80" s="19">
        <v>0.43447529736775414</v>
      </c>
      <c r="O80" s="17">
        <v>1.4344752973677541</v>
      </c>
      <c r="P80" s="17" t="s">
        <v>254</v>
      </c>
      <c r="Q80" s="17" t="s">
        <v>4</v>
      </c>
    </row>
    <row r="81" spans="2:19">
      <c r="B81" s="22"/>
      <c r="C81" s="16" t="s">
        <v>303</v>
      </c>
      <c r="D81" s="19">
        <v>0.46585028236960846</v>
      </c>
      <c r="E81" s="17">
        <v>1.4658502823696085</v>
      </c>
      <c r="F81" s="19">
        <v>2.6895429013341881</v>
      </c>
      <c r="G81" s="19">
        <v>3.6895429013341881</v>
      </c>
      <c r="H81" s="17" t="s">
        <v>304</v>
      </c>
      <c r="I81" s="17" t="s">
        <v>301</v>
      </c>
      <c r="K81" s="16" t="s">
        <v>305</v>
      </c>
      <c r="L81" s="19">
        <v>0.17293992739228703</v>
      </c>
      <c r="M81" s="17">
        <v>0.17293992739228703</v>
      </c>
      <c r="N81" s="19">
        <v>0.72475283695230264</v>
      </c>
      <c r="O81" s="17">
        <v>1.7247528369523026</v>
      </c>
      <c r="P81" s="17" t="s">
        <v>306</v>
      </c>
      <c r="Q81" s="17" t="s">
        <v>307</v>
      </c>
    </row>
    <row r="82" spans="2:19">
      <c r="B82" s="22"/>
      <c r="C82" s="16" t="s">
        <v>308</v>
      </c>
      <c r="D82" s="19">
        <v>0.31047073302218897</v>
      </c>
      <c r="E82" s="17">
        <f>1-0.689529266977811</f>
        <v>0.31047073302218897</v>
      </c>
      <c r="F82" s="19">
        <v>7.4495321020719985E-2</v>
      </c>
      <c r="G82" s="19">
        <f>1-0.92550467897928</f>
        <v>7.4495321020719985E-2</v>
      </c>
      <c r="H82" s="17" t="s">
        <v>304</v>
      </c>
      <c r="I82" s="17" t="s">
        <v>301</v>
      </c>
      <c r="K82" s="16" t="s">
        <v>309</v>
      </c>
      <c r="L82" s="19">
        <v>0.39100072705077671</v>
      </c>
      <c r="M82" s="17">
        <v>1.3910007270507767</v>
      </c>
      <c r="N82" s="19">
        <v>0.89738454061803163</v>
      </c>
      <c r="O82" s="17">
        <v>1.8973845406180316</v>
      </c>
      <c r="P82" s="17" t="s">
        <v>298</v>
      </c>
      <c r="Q82" s="17" t="s">
        <v>4</v>
      </c>
    </row>
    <row r="83" spans="2:19">
      <c r="B83" s="22"/>
      <c r="C83" s="16" t="s">
        <v>310</v>
      </c>
      <c r="D83" s="19">
        <v>5.8745026495777952E-2</v>
      </c>
      <c r="E83" s="17">
        <f>1-0.941254973504222</f>
        <v>5.8745026495777952E-2</v>
      </c>
      <c r="F83" s="19">
        <v>4.4625775973138992E-2</v>
      </c>
      <c r="G83" s="19">
        <f>1-0.955374224026861</f>
        <v>4.4625775973138992E-2</v>
      </c>
      <c r="H83" s="17" t="s">
        <v>311</v>
      </c>
      <c r="I83" s="17" t="s">
        <v>312</v>
      </c>
      <c r="K83" s="16" t="s">
        <v>313</v>
      </c>
      <c r="L83" s="19">
        <v>0.16456928592573095</v>
      </c>
      <c r="M83" s="17">
        <v>0.16456928592573095</v>
      </c>
      <c r="N83" s="19">
        <v>5.1994868927408566E-2</v>
      </c>
      <c r="O83" s="17">
        <v>1.0519948689274086</v>
      </c>
      <c r="P83" s="17" t="s">
        <v>281</v>
      </c>
      <c r="Q83" s="17" t="s">
        <v>4</v>
      </c>
    </row>
    <row r="84" spans="2:19">
      <c r="B84" s="22"/>
      <c r="C84" s="16" t="s">
        <v>314</v>
      </c>
      <c r="D84" s="19">
        <v>0.15667140656475897</v>
      </c>
      <c r="E84" s="17">
        <v>1.156671406564759</v>
      </c>
      <c r="F84" s="19">
        <v>5.5344235098945482E-2</v>
      </c>
      <c r="G84" s="19">
        <v>1.0553442350989455</v>
      </c>
      <c r="H84" s="17" t="s">
        <v>304</v>
      </c>
      <c r="I84" s="17" t="s">
        <v>301</v>
      </c>
      <c r="K84" s="16" t="s">
        <v>315</v>
      </c>
      <c r="L84" s="19">
        <v>0.44981217466331858</v>
      </c>
      <c r="M84" s="17">
        <v>1.4498121746633186</v>
      </c>
      <c r="N84" s="19">
        <v>3.5656818894048605</v>
      </c>
      <c r="O84" s="17">
        <v>4.5656818894048605</v>
      </c>
      <c r="P84" s="17" t="s">
        <v>316</v>
      </c>
      <c r="Q84" s="17" t="s">
        <v>317</v>
      </c>
    </row>
    <row r="85" spans="2:19">
      <c r="B85" s="23"/>
      <c r="C85" s="16" t="s">
        <v>318</v>
      </c>
      <c r="D85" s="19">
        <v>0.487349548740447</v>
      </c>
      <c r="E85" s="17">
        <f>1-0.512650451259553</f>
        <v>0.487349548740447</v>
      </c>
      <c r="F85" s="19">
        <v>0.17255333972990106</v>
      </c>
      <c r="G85" s="19">
        <v>1.1725533397299011</v>
      </c>
      <c r="H85" s="17" t="s">
        <v>319</v>
      </c>
      <c r="I85" s="17" t="s">
        <v>4</v>
      </c>
      <c r="K85" s="16" t="s">
        <v>320</v>
      </c>
      <c r="L85" s="19">
        <v>20.806331821103317</v>
      </c>
      <c r="M85" s="17">
        <v>21.806331821103317</v>
      </c>
      <c r="N85" s="19">
        <v>6.5290261714771116</v>
      </c>
      <c r="O85" s="17">
        <v>7.5290261714771116</v>
      </c>
      <c r="P85" s="17" t="s">
        <v>286</v>
      </c>
      <c r="Q85" s="17" t="s">
        <v>4</v>
      </c>
    </row>
    <row r="86" spans="2:19">
      <c r="B86" s="15" t="s">
        <v>344</v>
      </c>
      <c r="C86" s="16" t="s">
        <v>321</v>
      </c>
      <c r="D86" s="19">
        <v>0.48276678470730161</v>
      </c>
      <c r="E86" s="17">
        <v>1.4827667847073016</v>
      </c>
      <c r="F86" s="19">
        <v>0.86913568680278686</v>
      </c>
      <c r="G86" s="19">
        <v>1.8691356868027869</v>
      </c>
      <c r="H86" s="17" t="s">
        <v>322</v>
      </c>
      <c r="I86" s="17" t="s">
        <v>4</v>
      </c>
      <c r="K86" s="16" t="s">
        <v>323</v>
      </c>
      <c r="L86" s="19">
        <v>0.18116689903251304</v>
      </c>
      <c r="M86" s="17">
        <v>1.181166899032513</v>
      </c>
      <c r="N86" s="19">
        <v>0.24233645367469991</v>
      </c>
      <c r="O86" s="17">
        <v>1.2423364536746999</v>
      </c>
      <c r="P86" s="17" t="s">
        <v>324</v>
      </c>
      <c r="Q86" s="17" t="s">
        <v>325</v>
      </c>
    </row>
    <row r="87" spans="2:19">
      <c r="B87" s="15"/>
      <c r="C87" s="16" t="s">
        <v>326</v>
      </c>
      <c r="D87" s="19">
        <v>3.6850887326131954E-3</v>
      </c>
      <c r="E87" s="17">
        <v>1.0036850887326132</v>
      </c>
      <c r="F87" s="19">
        <v>0.14151956711184988</v>
      </c>
      <c r="G87" s="19">
        <v>1.1415195671118499</v>
      </c>
      <c r="H87" s="17" t="s">
        <v>322</v>
      </c>
      <c r="I87" s="17" t="s">
        <v>4</v>
      </c>
      <c r="K87" s="16" t="s">
        <v>327</v>
      </c>
      <c r="L87" s="19" t="s">
        <v>4</v>
      </c>
      <c r="M87" s="19"/>
      <c r="N87" s="19" t="s">
        <v>4</v>
      </c>
      <c r="O87" s="17"/>
      <c r="P87" s="17" t="s">
        <v>275</v>
      </c>
      <c r="Q87" s="17" t="s">
        <v>260</v>
      </c>
    </row>
    <row r="88" spans="2:19">
      <c r="B88" s="20" t="s">
        <v>370</v>
      </c>
      <c r="C88" s="16" t="s">
        <v>328</v>
      </c>
      <c r="D88" s="19">
        <v>0.20398646500979711</v>
      </c>
      <c r="E88" s="17">
        <v>1.2039864650097971</v>
      </c>
      <c r="F88" s="19">
        <v>0.76626391621503109</v>
      </c>
      <c r="G88" s="19">
        <v>1.7662639162150311</v>
      </c>
      <c r="H88" s="17" t="s">
        <v>118</v>
      </c>
      <c r="I88" s="17" t="s">
        <v>4</v>
      </c>
      <c r="K88" s="16" t="s">
        <v>329</v>
      </c>
      <c r="L88" s="19">
        <v>3.9739125945725928E-2</v>
      </c>
      <c r="M88" s="17">
        <v>3.9739125945725928E-2</v>
      </c>
      <c r="N88" s="19">
        <v>9.1632871966362828E-3</v>
      </c>
      <c r="O88" s="17">
        <v>1.0091632871966363</v>
      </c>
      <c r="P88" s="17" t="s">
        <v>330</v>
      </c>
      <c r="Q88" s="17" t="s">
        <v>4</v>
      </c>
    </row>
    <row r="89" spans="2:19">
      <c r="B89" s="20"/>
      <c r="C89" s="16" t="s">
        <v>331</v>
      </c>
      <c r="D89" s="19">
        <v>0.20174484538383897</v>
      </c>
      <c r="E89" s="17">
        <f>1-0.798255154616161</f>
        <v>0.20174484538383897</v>
      </c>
      <c r="F89" s="19">
        <v>0.18666452356077001</v>
      </c>
      <c r="G89" s="19">
        <f>1-0.81333547643923</f>
        <v>0.18666452356077001</v>
      </c>
      <c r="H89" s="17" t="s">
        <v>151</v>
      </c>
      <c r="I89" s="17" t="s">
        <v>4</v>
      </c>
      <c r="K89" s="16" t="s">
        <v>332</v>
      </c>
      <c r="L89" s="19">
        <v>6.4983738232105459E-2</v>
      </c>
      <c r="M89" s="17">
        <v>1.0649837382321055</v>
      </c>
      <c r="N89" s="19">
        <v>0.16481571859131738</v>
      </c>
      <c r="O89" s="17">
        <v>0.16481571859131738</v>
      </c>
      <c r="P89" s="17" t="s">
        <v>4</v>
      </c>
      <c r="Q89" s="17" t="s">
        <v>4</v>
      </c>
    </row>
    <row r="90" spans="2:19" ht="15.75" thickBot="1">
      <c r="B90" s="34"/>
      <c r="C90" s="35" t="s">
        <v>333</v>
      </c>
      <c r="D90" s="36">
        <v>0.49615322825369101</v>
      </c>
      <c r="E90" s="37">
        <f>1-0.503846771746309</f>
        <v>0.49615322825369101</v>
      </c>
      <c r="F90" s="36">
        <v>0.15817461309151903</v>
      </c>
      <c r="G90" s="36">
        <f>1-0.841825386908481</f>
        <v>0.15817461309151903</v>
      </c>
      <c r="H90" s="37" t="s">
        <v>334</v>
      </c>
      <c r="I90" s="37" t="s">
        <v>4</v>
      </c>
      <c r="J90" s="38"/>
      <c r="K90" s="35" t="s">
        <v>335</v>
      </c>
      <c r="L90" s="36">
        <v>0.44360371578097357</v>
      </c>
      <c r="M90" s="37">
        <v>0.44360371578097357</v>
      </c>
      <c r="N90" s="36">
        <v>0.57737306367004249</v>
      </c>
      <c r="O90" s="37">
        <v>0.57737306367004249</v>
      </c>
      <c r="P90" s="37" t="s">
        <v>336</v>
      </c>
      <c r="Q90" s="37" t="s">
        <v>260</v>
      </c>
    </row>
    <row r="91" spans="2:19" ht="18.75" thickTop="1">
      <c r="B91" s="22" t="s">
        <v>378</v>
      </c>
      <c r="C91" s="16"/>
      <c r="D91" s="39"/>
      <c r="E91" s="40"/>
      <c r="F91" s="39"/>
      <c r="G91" s="41"/>
      <c r="H91" s="42"/>
      <c r="I91" s="42"/>
      <c r="J91" s="42"/>
      <c r="K91" s="43"/>
      <c r="L91" s="39"/>
      <c r="M91" s="41"/>
      <c r="N91" s="39"/>
      <c r="O91" s="17"/>
      <c r="P91" s="44"/>
      <c r="Q91" s="44"/>
      <c r="R91" s="42"/>
      <c r="S91" s="41"/>
    </row>
    <row r="92" spans="2:19" ht="18">
      <c r="B92" s="22" t="s">
        <v>379</v>
      </c>
      <c r="C92" s="16"/>
      <c r="D92" s="39"/>
      <c r="E92" s="40"/>
      <c r="F92" s="39"/>
      <c r="G92" s="41"/>
      <c r="H92" s="42"/>
      <c r="I92" s="42"/>
      <c r="J92" s="42"/>
      <c r="K92" s="43"/>
      <c r="L92" s="39"/>
      <c r="M92" s="41"/>
      <c r="N92" s="39"/>
      <c r="O92" s="17"/>
      <c r="P92" s="44"/>
      <c r="Q92" s="44"/>
      <c r="R92" s="42"/>
      <c r="S92" s="41"/>
    </row>
    <row r="93" spans="2:19" ht="18">
      <c r="B93" s="22" t="s">
        <v>380</v>
      </c>
      <c r="C93" s="16"/>
      <c r="D93" s="39"/>
      <c r="E93" s="40"/>
      <c r="F93" s="39"/>
      <c r="G93" s="41"/>
      <c r="H93" s="42"/>
      <c r="I93" s="42"/>
      <c r="J93" s="42"/>
      <c r="K93" s="43"/>
      <c r="L93" s="39"/>
      <c r="M93" s="41"/>
      <c r="N93" s="39"/>
      <c r="O93" s="41"/>
      <c r="P93" s="42"/>
      <c r="Q93" s="42"/>
      <c r="R93" s="42"/>
      <c r="S93" s="41"/>
    </row>
    <row r="94" spans="2:19" ht="18">
      <c r="B94" s="22" t="s">
        <v>381</v>
      </c>
      <c r="C94" s="16"/>
      <c r="D94" s="39"/>
      <c r="E94" s="40"/>
      <c r="F94" s="39"/>
      <c r="G94" s="41"/>
      <c r="H94" s="42"/>
      <c r="I94" s="42"/>
      <c r="J94" s="42"/>
      <c r="K94" s="43"/>
      <c r="L94" s="39"/>
      <c r="M94" s="41"/>
      <c r="N94" s="39"/>
      <c r="O94" s="43"/>
      <c r="P94" s="45"/>
      <c r="Q94" s="45"/>
      <c r="R94" s="42"/>
      <c r="S94" s="41"/>
    </row>
    <row r="95" spans="2:19" ht="18">
      <c r="B95" s="22" t="s">
        <v>382</v>
      </c>
      <c r="C95" s="16"/>
      <c r="D95" s="39"/>
      <c r="E95" s="40"/>
      <c r="F95" s="39"/>
      <c r="G95" s="41"/>
      <c r="H95" s="42"/>
      <c r="I95" s="42"/>
      <c r="J95" s="42"/>
      <c r="K95" s="43"/>
      <c r="L95" s="39"/>
      <c r="M95" s="41"/>
      <c r="N95" s="39"/>
      <c r="O95" s="43"/>
      <c r="P95" s="45"/>
      <c r="Q95" s="45"/>
      <c r="R95" s="42"/>
      <c r="S95" s="41"/>
    </row>
    <row r="96" spans="2:19" ht="18">
      <c r="B96" s="22" t="s">
        <v>383</v>
      </c>
      <c r="C96" s="16"/>
      <c r="D96" s="39"/>
      <c r="E96" s="40"/>
      <c r="F96" s="39"/>
      <c r="G96" s="41"/>
      <c r="H96" s="42"/>
      <c r="I96" s="42"/>
      <c r="J96" s="42"/>
      <c r="K96" s="43"/>
      <c r="L96" s="39"/>
      <c r="M96" s="41"/>
      <c r="N96" s="39"/>
      <c r="O96" s="43"/>
      <c r="P96" s="45"/>
      <c r="Q96" s="45"/>
      <c r="R96" s="42"/>
      <c r="S96" s="41"/>
    </row>
    <row r="97" spans="2:19" ht="18">
      <c r="B97" s="22" t="s">
        <v>384</v>
      </c>
      <c r="C97" s="16"/>
      <c r="D97" s="39"/>
      <c r="E97" s="40"/>
      <c r="F97" s="39"/>
      <c r="G97" s="41"/>
      <c r="H97" s="42"/>
      <c r="I97" s="42"/>
      <c r="J97" s="42"/>
      <c r="K97" s="43"/>
      <c r="L97" s="39"/>
      <c r="M97" s="41"/>
      <c r="N97" s="39"/>
      <c r="O97" s="43"/>
      <c r="P97" s="45"/>
      <c r="Q97" s="45"/>
      <c r="R97" s="42"/>
      <c r="S97" s="41"/>
    </row>
  </sheetData>
  <mergeCells count="42">
    <mergeCell ref="B86:B87"/>
    <mergeCell ref="B88:B90"/>
    <mergeCell ref="J54:J56"/>
    <mergeCell ref="B56:B57"/>
    <mergeCell ref="B62:B63"/>
    <mergeCell ref="B64:B67"/>
    <mergeCell ref="B75:B76"/>
    <mergeCell ref="B77:B79"/>
    <mergeCell ref="B5:B6"/>
    <mergeCell ref="J5:J6"/>
    <mergeCell ref="B2:B4"/>
    <mergeCell ref="J52:J53"/>
    <mergeCell ref="C37:C38"/>
    <mergeCell ref="D37:D38"/>
    <mergeCell ref="E37:E38"/>
    <mergeCell ref="F37:F38"/>
    <mergeCell ref="G37:G38"/>
    <mergeCell ref="H37:H38"/>
    <mergeCell ref="I37:I38"/>
    <mergeCell ref="B39:B40"/>
    <mergeCell ref="B41:B43"/>
    <mergeCell ref="B46:B47"/>
    <mergeCell ref="B48:B50"/>
    <mergeCell ref="B28:B31"/>
    <mergeCell ref="B25:B27"/>
    <mergeCell ref="B7:B9"/>
    <mergeCell ref="J7:J9"/>
    <mergeCell ref="B15:B16"/>
    <mergeCell ref="B17:B19"/>
    <mergeCell ref="P2:Q3"/>
    <mergeCell ref="C3:C4"/>
    <mergeCell ref="D3:G3"/>
    <mergeCell ref="K3:K4"/>
    <mergeCell ref="L3:O3"/>
    <mergeCell ref="D4:E4"/>
    <mergeCell ref="F4:G4"/>
    <mergeCell ref="L4:M4"/>
    <mergeCell ref="N4:O4"/>
    <mergeCell ref="C2:G2"/>
    <mergeCell ref="H2:I3"/>
    <mergeCell ref="J2:J4"/>
    <mergeCell ref="K2:O2"/>
  </mergeCells>
  <phoneticPr fontId="17" type="noConversion"/>
  <conditionalFormatting sqref="M5:M86 M88:M90">
    <cfRule type="iconSet" priority="7">
      <iconSet iconSet="3Arrows" showValue="0">
        <cfvo type="percent" val="0"/>
        <cfvo type="num" val="0.99"/>
        <cfvo type="num" val="1"/>
      </iconSet>
    </cfRule>
    <cfRule type="iconSet" priority="8">
      <iconSet iconSet="3Arrows">
        <cfvo type="percent" val="0"/>
        <cfvo type="num" val="0.99"/>
        <cfvo type="num" val="1"/>
      </iconSet>
    </cfRule>
  </conditionalFormatting>
  <conditionalFormatting sqref="R91:R97 O5:O90">
    <cfRule type="iconSet" priority="5">
      <iconSet iconSet="3Arrows" showValue="0">
        <cfvo type="percent" val="0"/>
        <cfvo type="num" val="0.99"/>
        <cfvo type="num" val="1"/>
      </iconSet>
    </cfRule>
    <cfRule type="iconSet" priority="6">
      <iconSet iconSet="3Arrows">
        <cfvo type="percent" val="0"/>
        <cfvo type="num" val="0.99"/>
        <cfvo type="num" val="1"/>
      </iconSet>
    </cfRule>
  </conditionalFormatting>
  <conditionalFormatting sqref="E5 E39:E90 E7:E37">
    <cfRule type="iconSet" priority="4">
      <iconSet iconSet="3Arrows" showValue="0">
        <cfvo type="percent" val="0"/>
        <cfvo type="num" val="0.99"/>
        <cfvo type="num" val="1"/>
      </iconSet>
    </cfRule>
  </conditionalFormatting>
  <conditionalFormatting sqref="G5:G37 G39:G90">
    <cfRule type="iconSet" priority="2">
      <iconSet iconSet="3Arrows" showValue="0">
        <cfvo type="percent" val="0"/>
        <cfvo type="num" val="0.99"/>
        <cfvo type="num" val="1"/>
      </iconSet>
    </cfRule>
    <cfRule type="iconSet" priority="3">
      <iconSet iconSet="3Arrows">
        <cfvo type="percent" val="0"/>
        <cfvo type="num" val="0.99"/>
        <cfvo type="num" val="1"/>
      </iconSet>
    </cfRule>
  </conditionalFormatting>
  <conditionalFormatting sqref="E6">
    <cfRule type="iconSet" priority="1">
      <iconSet iconSet="3Arrows" showValue="0">
        <cfvo type="percent" val="0"/>
        <cfvo type="num" val="0.99"/>
        <cfvo type="num" val="1"/>
      </iconSet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您的公司名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Hansheng</dc:creator>
  <cp:lastModifiedBy>Zhao Hansheng</cp:lastModifiedBy>
  <dcterms:created xsi:type="dcterms:W3CDTF">2015-08-07T02:55:27Z</dcterms:created>
  <dcterms:modified xsi:type="dcterms:W3CDTF">2015-12-02T12:16:58Z</dcterms:modified>
</cp:coreProperties>
</file>