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75" windowWidth="28035" windowHeight="12345" activeTab="2"/>
  </bookViews>
  <sheets>
    <sheet name="TW-1-M-1 vs TW-1-1" sheetId="1" r:id="rId1"/>
    <sheet name="TW-1-M-2 vs TW-1-2" sheetId="2" r:id="rId2"/>
    <sheet name="TW-1-M-3 vs TW-1-3" sheetId="3" r:id="rId3"/>
  </sheets>
  <definedNames>
    <definedName name="_xlnm._FilterDatabase" localSheetId="1" hidden="1">'TW-1-M-2 vs TW-1-2'!$A$118:$N$216</definedName>
  </definedNames>
  <calcPr calcId="125725"/>
</workbook>
</file>

<file path=xl/calcChain.xml><?xml version="1.0" encoding="utf-8"?>
<calcChain xmlns="http://schemas.openxmlformats.org/spreadsheetml/2006/main">
  <c r="I196" i="3"/>
  <c r="I195"/>
  <c r="I194"/>
  <c r="I193"/>
  <c r="I192"/>
  <c r="I191"/>
  <c r="I190"/>
  <c r="I189"/>
  <c r="I188"/>
  <c r="I187"/>
  <c r="I186"/>
  <c r="I185"/>
  <c r="I184"/>
  <c r="I183"/>
  <c r="I182"/>
  <c r="I181"/>
  <c r="I180"/>
  <c r="I179"/>
  <c r="I178"/>
  <c r="I177"/>
  <c r="I176"/>
  <c r="I175"/>
  <c r="I174"/>
  <c r="I173"/>
  <c r="I172"/>
  <c r="I171"/>
  <c r="I170"/>
  <c r="I169"/>
  <c r="I168"/>
  <c r="I167"/>
  <c r="I166"/>
  <c r="I165"/>
  <c r="I164"/>
  <c r="I163"/>
  <c r="I162"/>
  <c r="I161"/>
  <c r="I160"/>
  <c r="I159"/>
  <c r="I158"/>
  <c r="I157"/>
  <c r="I156"/>
  <c r="I155"/>
  <c r="I154"/>
  <c r="I153"/>
  <c r="I152"/>
  <c r="I151"/>
  <c r="I150"/>
  <c r="I149"/>
  <c r="I148"/>
  <c r="I147"/>
  <c r="I146"/>
  <c r="I145"/>
  <c r="I144"/>
  <c r="I143"/>
  <c r="I142"/>
  <c r="I138"/>
  <c r="I137"/>
  <c r="I136"/>
  <c r="I135"/>
  <c r="I134"/>
  <c r="I133"/>
  <c r="I132"/>
  <c r="I131"/>
  <c r="I130"/>
  <c r="I129"/>
  <c r="I128"/>
  <c r="I127"/>
  <c r="I126"/>
  <c r="I125"/>
  <c r="I124"/>
  <c r="I123"/>
  <c r="I122"/>
  <c r="I121"/>
  <c r="I120"/>
  <c r="I119"/>
  <c r="I118"/>
  <c r="I117"/>
  <c r="I116"/>
  <c r="I115"/>
  <c r="I114"/>
  <c r="I113"/>
  <c r="I112"/>
  <c r="I111"/>
  <c r="I110"/>
  <c r="I109"/>
  <c r="I108"/>
  <c r="I107"/>
  <c r="I106"/>
  <c r="I105"/>
  <c r="I104"/>
  <c r="I103"/>
  <c r="I102"/>
  <c r="I101"/>
  <c r="I100"/>
  <c r="I99"/>
  <c r="I98"/>
  <c r="I97"/>
  <c r="I96"/>
  <c r="I95"/>
  <c r="I94"/>
  <c r="I93"/>
  <c r="I92"/>
  <c r="I91"/>
  <c r="I90"/>
  <c r="I89"/>
  <c r="I88"/>
  <c r="I87"/>
  <c r="I86"/>
  <c r="I85"/>
  <c r="I84"/>
  <c r="I83"/>
  <c r="I287" i="2"/>
  <c r="I286"/>
  <c r="I285"/>
  <c r="I284"/>
  <c r="I283"/>
  <c r="I282"/>
  <c r="I281"/>
  <c r="I280"/>
  <c r="I279"/>
  <c r="I278"/>
  <c r="I277"/>
  <c r="I276"/>
  <c r="I275"/>
  <c r="I274"/>
  <c r="I273"/>
  <c r="I272"/>
  <c r="I271"/>
  <c r="I270"/>
  <c r="I269"/>
  <c r="I268"/>
  <c r="I267"/>
  <c r="I266"/>
  <c r="I265"/>
  <c r="I264"/>
  <c r="I263"/>
  <c r="I262"/>
  <c r="I261"/>
  <c r="I260"/>
  <c r="I259"/>
  <c r="I258"/>
  <c r="I257"/>
  <c r="I256"/>
  <c r="I255"/>
  <c r="I254"/>
  <c r="I253"/>
  <c r="I252"/>
  <c r="I251"/>
  <c r="I250"/>
  <c r="I249"/>
  <c r="I248"/>
  <c r="I247"/>
  <c r="I246"/>
  <c r="I245"/>
  <c r="I244"/>
  <c r="I243"/>
  <c r="I242"/>
  <c r="I241"/>
  <c r="I240"/>
  <c r="I239"/>
  <c r="I238"/>
  <c r="I237"/>
  <c r="I236"/>
  <c r="I235"/>
  <c r="I234"/>
  <c r="I233"/>
  <c r="I232"/>
  <c r="I231"/>
  <c r="I230"/>
  <c r="I229"/>
  <c r="I228"/>
  <c r="I227"/>
  <c r="I226"/>
  <c r="I225"/>
  <c r="I224"/>
  <c r="I223"/>
  <c r="I222"/>
  <c r="I221"/>
  <c r="I216"/>
  <c r="I215"/>
  <c r="I214"/>
  <c r="I213"/>
  <c r="I212"/>
  <c r="I211"/>
  <c r="I210"/>
  <c r="I209"/>
  <c r="I208"/>
  <c r="I207"/>
  <c r="I206"/>
  <c r="I205"/>
  <c r="I204"/>
  <c r="I203"/>
  <c r="I202"/>
  <c r="I201"/>
  <c r="I200"/>
  <c r="I199"/>
  <c r="I198"/>
  <c r="I197"/>
  <c r="I196"/>
  <c r="I195"/>
  <c r="I194"/>
  <c r="I193"/>
  <c r="I192"/>
  <c r="I191"/>
  <c r="I190"/>
  <c r="I189"/>
  <c r="I188"/>
  <c r="I187"/>
  <c r="I186"/>
  <c r="I185"/>
  <c r="I184"/>
  <c r="I183"/>
  <c r="I182"/>
  <c r="I181"/>
  <c r="I180"/>
  <c r="I179"/>
  <c r="I178"/>
  <c r="I177"/>
  <c r="I176"/>
  <c r="I175"/>
  <c r="I174"/>
  <c r="I173"/>
  <c r="I172"/>
  <c r="I171"/>
  <c r="I170"/>
  <c r="I169"/>
  <c r="I168"/>
  <c r="I167"/>
  <c r="I166"/>
  <c r="I165"/>
  <c r="I164"/>
  <c r="I163"/>
  <c r="I162"/>
  <c r="I161"/>
  <c r="I160"/>
  <c r="I159"/>
  <c r="I158"/>
  <c r="I157"/>
  <c r="I156"/>
  <c r="I155"/>
  <c r="I154"/>
  <c r="I153"/>
  <c r="I152"/>
  <c r="I151"/>
  <c r="I150"/>
  <c r="I149"/>
  <c r="I148"/>
  <c r="I147"/>
  <c r="I146"/>
  <c r="I145"/>
  <c r="I144"/>
  <c r="I143"/>
  <c r="I142"/>
  <c r="I141"/>
  <c r="I140"/>
  <c r="I139"/>
  <c r="I138"/>
  <c r="I137"/>
  <c r="I136"/>
  <c r="I135"/>
  <c r="I134"/>
  <c r="I133"/>
  <c r="I132"/>
  <c r="I131"/>
  <c r="I130"/>
  <c r="I129"/>
  <c r="I128"/>
  <c r="I127"/>
  <c r="I126"/>
  <c r="I125"/>
  <c r="I124"/>
  <c r="I123"/>
  <c r="I122"/>
  <c r="I121"/>
  <c r="I120"/>
  <c r="I119"/>
  <c r="I119" i="1"/>
  <c r="I154"/>
  <c r="I110"/>
  <c r="I100"/>
  <c r="I99"/>
  <c r="I126"/>
  <c r="I139"/>
  <c r="I146"/>
  <c r="I118"/>
  <c r="I138"/>
  <c r="I113"/>
  <c r="I117"/>
  <c r="I153"/>
  <c r="I109"/>
  <c r="I116"/>
  <c r="I128"/>
  <c r="I137"/>
  <c r="I136"/>
  <c r="I104"/>
  <c r="I97"/>
  <c r="I152"/>
  <c r="I151"/>
  <c r="I93"/>
  <c r="I108"/>
  <c r="I145"/>
  <c r="I150"/>
  <c r="I149"/>
  <c r="I103"/>
  <c r="I123"/>
  <c r="I135"/>
  <c r="I90"/>
  <c r="I144"/>
  <c r="I112"/>
  <c r="I132"/>
  <c r="I95"/>
  <c r="I148"/>
  <c r="I122"/>
  <c r="I131"/>
  <c r="I111"/>
  <c r="I107"/>
  <c r="I96"/>
  <c r="I147"/>
  <c r="I125"/>
  <c r="I115"/>
  <c r="I143"/>
  <c r="I121"/>
  <c r="I114"/>
  <c r="I142"/>
  <c r="I106"/>
  <c r="I102"/>
  <c r="I134"/>
  <c r="I141"/>
  <c r="I130"/>
  <c r="I129"/>
  <c r="I101"/>
  <c r="I94"/>
  <c r="I86"/>
  <c r="I88"/>
  <c r="I91"/>
  <c r="I133"/>
  <c r="I105"/>
  <c r="I140"/>
  <c r="I92"/>
  <c r="I89"/>
  <c r="I120"/>
  <c r="I124"/>
  <c r="I98"/>
  <c r="I127"/>
  <c r="I87"/>
  <c r="I79" i="3"/>
  <c r="I78"/>
  <c r="I77"/>
  <c r="I76"/>
  <c r="I75"/>
  <c r="I74"/>
  <c r="I73"/>
  <c r="I72"/>
  <c r="I71"/>
  <c r="I70"/>
  <c r="I69"/>
  <c r="I68"/>
  <c r="I67"/>
  <c r="I66"/>
  <c r="I65"/>
  <c r="I64"/>
  <c r="I63"/>
  <c r="I62"/>
  <c r="I61"/>
  <c r="I60"/>
  <c r="I59"/>
  <c r="I58"/>
  <c r="I57"/>
  <c r="I56"/>
  <c r="I55"/>
  <c r="I54"/>
  <c r="I53"/>
  <c r="I52"/>
  <c r="I51"/>
  <c r="I50"/>
  <c r="I49"/>
  <c r="I48"/>
  <c r="I47"/>
  <c r="I46"/>
  <c r="I45"/>
  <c r="I44"/>
  <c r="I43"/>
  <c r="I42"/>
  <c r="I41"/>
  <c r="I40"/>
  <c r="I39"/>
  <c r="I38"/>
  <c r="I37"/>
  <c r="I36"/>
  <c r="I35"/>
  <c r="I34"/>
  <c r="I33"/>
  <c r="I32"/>
  <c r="I31"/>
  <c r="I30"/>
  <c r="I29"/>
  <c r="I28"/>
  <c r="I27"/>
  <c r="I26"/>
  <c r="I25"/>
  <c r="I24"/>
  <c r="I23"/>
  <c r="I22"/>
  <c r="I21"/>
  <c r="I20"/>
  <c r="I19"/>
  <c r="I18"/>
  <c r="I17"/>
  <c r="I16"/>
  <c r="I15"/>
  <c r="I14"/>
  <c r="I13"/>
  <c r="I12"/>
  <c r="I11"/>
  <c r="I10"/>
  <c r="I9"/>
  <c r="I8"/>
  <c r="I7"/>
  <c r="I6"/>
  <c r="I5"/>
  <c r="I4"/>
  <c r="I3"/>
  <c r="I82" i="1"/>
  <c r="I81"/>
  <c r="I80"/>
  <c r="I79"/>
  <c r="I78"/>
  <c r="I77"/>
  <c r="I76"/>
  <c r="I75"/>
  <c r="I74"/>
  <c r="I73"/>
  <c r="I72"/>
  <c r="I71"/>
  <c r="I70"/>
  <c r="I69"/>
  <c r="I68"/>
  <c r="I67"/>
  <c r="I66"/>
  <c r="I65"/>
  <c r="I64"/>
  <c r="I63"/>
  <c r="I62"/>
  <c r="I61"/>
  <c r="I60"/>
  <c r="I59"/>
  <c r="I58"/>
  <c r="I57"/>
  <c r="I56"/>
  <c r="I55"/>
  <c r="I54"/>
  <c r="I53"/>
  <c r="I52"/>
  <c r="I51"/>
  <c r="I50"/>
  <c r="I49"/>
  <c r="I48"/>
  <c r="I47"/>
  <c r="I46"/>
  <c r="I45"/>
  <c r="I44"/>
  <c r="I43"/>
  <c r="I42"/>
  <c r="I41"/>
  <c r="I40"/>
  <c r="I39"/>
  <c r="I38"/>
  <c r="I37"/>
  <c r="I36"/>
  <c r="I35"/>
  <c r="I34"/>
  <c r="I33"/>
  <c r="I32"/>
  <c r="I31"/>
  <c r="I30"/>
  <c r="I29"/>
  <c r="I28"/>
  <c r="I27"/>
  <c r="I26"/>
  <c r="I25"/>
  <c r="I24"/>
  <c r="I23"/>
  <c r="I22"/>
  <c r="I21"/>
  <c r="I20"/>
  <c r="I19"/>
  <c r="I18"/>
  <c r="I17"/>
  <c r="I16"/>
  <c r="I15"/>
  <c r="I14"/>
  <c r="I13"/>
  <c r="I12"/>
  <c r="I11"/>
  <c r="I10"/>
  <c r="I9"/>
  <c r="I8"/>
  <c r="I7"/>
  <c r="I6"/>
  <c r="I5"/>
  <c r="I4"/>
  <c r="I3"/>
  <c r="I114" i="2"/>
  <c r="I113"/>
  <c r="I112"/>
  <c r="I111"/>
  <c r="I110"/>
  <c r="I109"/>
  <c r="I108"/>
  <c r="I107"/>
  <c r="I106"/>
  <c r="I105"/>
  <c r="I104"/>
  <c r="I103"/>
  <c r="I102"/>
  <c r="I101"/>
  <c r="I100"/>
  <c r="I99"/>
  <c r="I98"/>
  <c r="I97"/>
  <c r="I96"/>
  <c r="I95"/>
  <c r="I94"/>
  <c r="I93"/>
  <c r="I92"/>
  <c r="I91"/>
  <c r="I90"/>
  <c r="I89"/>
  <c r="I88"/>
  <c r="I87"/>
  <c r="I86"/>
  <c r="I85"/>
  <c r="I84"/>
  <c r="I83"/>
  <c r="I82"/>
  <c r="I81"/>
  <c r="I80"/>
  <c r="I79"/>
  <c r="I78"/>
  <c r="I77"/>
  <c r="I76"/>
  <c r="I75"/>
  <c r="I74"/>
  <c r="I73"/>
  <c r="I72"/>
  <c r="I71"/>
  <c r="I70"/>
  <c r="I69"/>
  <c r="I68"/>
  <c r="I67"/>
  <c r="I66"/>
  <c r="I65"/>
  <c r="I64"/>
  <c r="I63"/>
  <c r="I62"/>
  <c r="I61"/>
  <c r="I60"/>
  <c r="I59"/>
  <c r="I58"/>
  <c r="I57"/>
  <c r="I56"/>
  <c r="I55"/>
  <c r="I54"/>
  <c r="I53"/>
  <c r="I52"/>
  <c r="I51"/>
  <c r="I50"/>
  <c r="I49"/>
  <c r="I48"/>
  <c r="I47"/>
  <c r="I46"/>
  <c r="I45"/>
  <c r="I44"/>
  <c r="I43"/>
  <c r="I42"/>
  <c r="I41"/>
  <c r="I40"/>
  <c r="I39"/>
  <c r="I38"/>
  <c r="I37"/>
  <c r="I36"/>
  <c r="I35"/>
  <c r="I34"/>
  <c r="I33"/>
  <c r="I32"/>
  <c r="I31"/>
  <c r="I30"/>
  <c r="I29"/>
  <c r="I28"/>
  <c r="I27"/>
  <c r="I26"/>
  <c r="I25"/>
  <c r="I24"/>
  <c r="I23"/>
  <c r="I22"/>
  <c r="I21"/>
  <c r="I20"/>
  <c r="I19"/>
  <c r="I18"/>
  <c r="I17"/>
  <c r="I16"/>
  <c r="I15"/>
  <c r="I14"/>
  <c r="I13"/>
  <c r="I12"/>
  <c r="I11"/>
  <c r="I10"/>
  <c r="I9"/>
  <c r="I8"/>
  <c r="I7"/>
  <c r="I6"/>
  <c r="I5"/>
</calcChain>
</file>

<file path=xl/sharedStrings.xml><?xml version="1.0" encoding="utf-8"?>
<sst xmlns="http://schemas.openxmlformats.org/spreadsheetml/2006/main" count="2701" uniqueCount="1089">
  <si>
    <t>Pathway_accession</t>
  </si>
  <si>
    <t>Description</t>
  </si>
  <si>
    <t>Database</t>
  </si>
  <si>
    <t>CAD_item</t>
  </si>
  <si>
    <t>Bg_item</t>
  </si>
  <si>
    <t>O.R.pV.B</t>
  </si>
  <si>
    <t>C.O.R.pV.B</t>
  </si>
  <si>
    <t>Gene ID and anotation</t>
  </si>
  <si>
    <t>Hyperlink</t>
  </si>
  <si>
    <t>map01110</t>
  </si>
  <si>
    <t>Biosynthesis of secondary metabolites</t>
  </si>
  <si>
    <t>KEGG PATHWAY</t>
  </si>
  <si>
    <t>map04075</t>
  </si>
  <si>
    <t>Plant hormone signal transduction</t>
  </si>
  <si>
    <t>map00500</t>
  </si>
  <si>
    <t>Starch and sucrose metabolism</t>
  </si>
  <si>
    <t>map00520</t>
  </si>
  <si>
    <t>Amino sugar and nucleotide sugar metabolism</t>
  </si>
  <si>
    <t>map00940</t>
  </si>
  <si>
    <t>Phenylpropanoid biosynthesis</t>
  </si>
  <si>
    <t>map00270</t>
  </si>
  <si>
    <t>Cysteine and methionine metabolism</t>
  </si>
  <si>
    <t>map00052</t>
  </si>
  <si>
    <t>Galactose metabolism</t>
  </si>
  <si>
    <t>map00053</t>
  </si>
  <si>
    <t>Ascorbate and aldarate metabolism</t>
  </si>
  <si>
    <t>map03320</t>
  </si>
  <si>
    <t>PPAR signaling pathway</t>
  </si>
  <si>
    <t>map00260</t>
  </si>
  <si>
    <t>Glycine, serine and threonine metabolism</t>
  </si>
  <si>
    <t>map04540</t>
  </si>
  <si>
    <t>Gap junction</t>
  </si>
  <si>
    <t>map00592</t>
  </si>
  <si>
    <t>alpha-Linolenic acid metabolism</t>
  </si>
  <si>
    <t>map01040</t>
  </si>
  <si>
    <t>Biosynthesis of unsaturated fatty acids</t>
  </si>
  <si>
    <t>map00945</t>
  </si>
  <si>
    <t>Stilbenoid, diarylheptanoid and gingerol biosynthesis</t>
  </si>
  <si>
    <t>map00061</t>
  </si>
  <si>
    <t>Fatty acid biosynthesis</t>
  </si>
  <si>
    <t>map04141</t>
  </si>
  <si>
    <t>Protein processing in endoplasmic reticulum</t>
  </si>
  <si>
    <t>map05169</t>
  </si>
  <si>
    <t>Epstein-Barr virus infection</t>
  </si>
  <si>
    <t>map00062</t>
  </si>
  <si>
    <t>Fatty acid elongation</t>
  </si>
  <si>
    <t>map04144</t>
  </si>
  <si>
    <t>Endocytosis</t>
  </si>
  <si>
    <t>map04010</t>
  </si>
  <si>
    <t>MAPK signaling pathway</t>
  </si>
  <si>
    <t>map04110</t>
  </si>
  <si>
    <t>Cell cycle</t>
  </si>
  <si>
    <t>map05130</t>
  </si>
  <si>
    <t>Pathogenic Escherichia coli infection</t>
  </si>
  <si>
    <t>map00100</t>
  </si>
  <si>
    <t>Steroid biosynthesis</t>
  </si>
  <si>
    <t>map00511</t>
  </si>
  <si>
    <t>Other glycan degradation</t>
  </si>
  <si>
    <t>map00600</t>
  </si>
  <si>
    <t>Sphingolipid metabolism</t>
  </si>
  <si>
    <t>map00300</t>
  </si>
  <si>
    <t>Lysine biosynthesis</t>
  </si>
  <si>
    <t>map04111</t>
  </si>
  <si>
    <t>Cell cycle - yeast</t>
  </si>
  <si>
    <t>map00790</t>
  </si>
  <si>
    <t>Folate biosynthesis</t>
  </si>
  <si>
    <t>map00531</t>
  </si>
  <si>
    <t>Glycosaminoglycan degradation</t>
  </si>
  <si>
    <t>map00190</t>
  </si>
  <si>
    <t>Oxidative phosphorylation</t>
  </si>
  <si>
    <t>map03010</t>
  </si>
  <si>
    <t>Ribosome</t>
  </si>
  <si>
    <t>map05414</t>
  </si>
  <si>
    <t>Dilated cardiomyopathy (DCM)</t>
  </si>
  <si>
    <t>gene11167(XM_003523194.3):actin-7, transcript variant X1;gene13595(XM_003525057.3):actin-7-like;gene33487(XM_003539627.3):actin, transcript variant X2;gene41904(XM_006597212.2):actin-like, transcript variant X3;gene4537(XM_003518989.3):actin-like, transcript variant X1;gene52685(XM_003553265.3):actin-97-like, transcript variant X3;gene54324(NM_001254249.1):actin-3-like, transcript variant X1</t>
  </si>
  <si>
    <t>map04260</t>
  </si>
  <si>
    <t>Cardiac muscle contraction</t>
  </si>
  <si>
    <t>map04120</t>
  </si>
  <si>
    <t>Ubiquitin mediated proteolysis</t>
  </si>
  <si>
    <t>map03015</t>
  </si>
  <si>
    <t>mRNA surveillance pathway</t>
  </si>
  <si>
    <t>map05161</t>
  </si>
  <si>
    <t>Hepatitis B</t>
  </si>
  <si>
    <t>map03040</t>
  </si>
  <si>
    <t>Spliceosome</t>
  </si>
  <si>
    <t>map00380</t>
  </si>
  <si>
    <t>Tryptophan metabolism</t>
  </si>
  <si>
    <t>map03013</t>
  </si>
  <si>
    <t>RNA transport</t>
  </si>
  <si>
    <t>map00902</t>
  </si>
  <si>
    <t>Monoterpenoid biosynthesis</t>
  </si>
  <si>
    <t>map00523</t>
  </si>
  <si>
    <t>Polyketide sugar unit biosynthesis</t>
  </si>
  <si>
    <t>map05164</t>
  </si>
  <si>
    <t>Influenza A</t>
  </si>
  <si>
    <t>map01054</t>
  </si>
  <si>
    <t>Nonribosomal peptide structures</t>
  </si>
  <si>
    <t>gene17504(XM_003529459.3):D-3-phosphoglycerate dehydrogenase 2, chloroplastic;gene22497(XM_003531722.3):D-3-phosphoglycerate dehydrogenase 2, chloroplastic-like;gene39027(XM_003543670.3):D-3-phosphoglycerate dehydrogenase 2, chloroplastic-like</t>
  </si>
  <si>
    <t>map00253</t>
  </si>
  <si>
    <t>Tetracycline biosynthesis</t>
  </si>
  <si>
    <t>map03420</t>
  </si>
  <si>
    <t>Nucleotide excision repair</t>
  </si>
  <si>
    <t>map00943</t>
  </si>
  <si>
    <t>Isoflavonoid biosynthesis</t>
  </si>
  <si>
    <t>map03008</t>
  </si>
  <si>
    <t>Ribosome biogenesis in eukaryotes</t>
  </si>
  <si>
    <t>gene25900(XM_006588220.2):nucleolar protein 56-like;gene54698(XM_003554353.3):WD repeat-containing protein 3-like</t>
  </si>
  <si>
    <t>map03050</t>
  </si>
  <si>
    <t>Proteasome</t>
  </si>
  <si>
    <t>gene30886(XM_003537563.3):probable mitochondrial chaperone BCS1-B;gene51729(XM_003552226.3):proteasome subunit alpha type-4-like</t>
  </si>
  <si>
    <t>map04530</t>
  </si>
  <si>
    <t>Tight junction</t>
  </si>
  <si>
    <t>gene15232(XM_003526566.3):glycine-rich protein 2-like;gene41242(XM_003544847.3):mitogen-activated protein kinase kinase kinase 10-like</t>
  </si>
  <si>
    <t>map00561</t>
  </si>
  <si>
    <t>Glycerolipid metabolism</t>
  </si>
  <si>
    <t>map05162</t>
  </si>
  <si>
    <t>Measles</t>
  </si>
  <si>
    <t>map04520</t>
  </si>
  <si>
    <t>Adherens junction</t>
  </si>
  <si>
    <t>map04360</t>
  </si>
  <si>
    <t>Axon guidance</t>
  </si>
  <si>
    <t>map00966</t>
  </si>
  <si>
    <t>Glucosinolate biosynthesis</t>
  </si>
  <si>
    <t>map00903</t>
  </si>
  <si>
    <t>Limonene and pinene degradation</t>
  </si>
  <si>
    <t>map03060</t>
  </si>
  <si>
    <t>Protein export</t>
  </si>
  <si>
    <t>map05020</t>
  </si>
  <si>
    <t>Prion diseases</t>
  </si>
  <si>
    <t>gene38017(XM_003541772.3):TPR repeat-containing thioredoxin TTL1</t>
  </si>
  <si>
    <t>map04670</t>
  </si>
  <si>
    <t>Leukocyte transendothelial migration</t>
  </si>
  <si>
    <t>gene15070(XM_006581431.2):rho GTPase-activating protein REN1, transcript variant X1</t>
  </si>
  <si>
    <t>map05222</t>
  </si>
  <si>
    <t>Small cell lung cancer</t>
  </si>
  <si>
    <t>map04710</t>
  </si>
  <si>
    <t>Circadian rhythm</t>
  </si>
  <si>
    <t>map00196</t>
  </si>
  <si>
    <t>Photosynthesis - antenna proteins</t>
  </si>
  <si>
    <t>gene10685(XM_003522968.3):chlorophyll a-b binding protein P4, chloroplastic;gene12994(NM_001248354.1):chlorophyll a/b-binding protein;gene16074(XM_003527039.3):chlorophyll a-b binding protein P4, chloroplastic;gene21072(XM_003530993.3):chlorophyll a-b binding protein CP24 10A, chloroplastic-like;gene21155(NM_001254348.2):chlorophyll a-b binding protein 3, chloroplastic-like;gene22084(XM_003531504.3):chlorophyll a-b binding protein CP24 10A, chloroplastic;gene25689(XM_003534000.3):chlorophyll a-b binding protein CP26, chloroplastic;gene29019(XM_003536141.3):chlorophyll a-b binding protein CP26, chloroplastic;gene3381(NM_001249067.1):uncharacterized LOC100305992;gene35152(NM_001253951.2):chlorophyll a-b binding protein 13, chloroplastic-like;gene38131(NM_001254271.1):chlorophyll a-b binding protein 13, chloroplastic-like;gene39121(NM_001254250.1):chlorophyll a-b binding protein 215, chloroplastic-like;gene42034(NM_001249486.1):uncharacterized LOC100527463;gene46129(XM_003548058.3):chlorophyll a-b binding protein, chloroplastic;gene46521(XM_003548201.3):chlorophyll a-b binding protein CP26, chloroplastic;gene57706(XM_003556354.3):chlorophyll a-b binding protein CP26, chloroplastic;gene5900(NM_001253254.2):chlorophyll a-b binding protein 151, chloroplastic-like;gene5938(NM_001289335.1):chlorophyll a-b binding protein 3, chloroplastic-like;gene8749(NM_001253058.2):chlorophyll a-b binding protein 7, chloroplastic-like</t>
  </si>
  <si>
    <t>map04310</t>
  </si>
  <si>
    <t>Wnt signaling pathway</t>
  </si>
  <si>
    <t>map00901</t>
  </si>
  <si>
    <t>Indole alkaloid biosynthesis</t>
  </si>
  <si>
    <t>gene14293(XM_006581056.2):3-ketoacyl-CoA synthase 4-like;gene14729(XM_003526038.3):3-ketoacyl-CoA synthase 10-like;gene27003(XM_003536441.3):3-ketoacyl-CoA synthase 11-like;gene2752(XM_003518961.3):3-ketoacyl-CoA synthase 11-like;gene29958(XM_003536636.3):3-ketoacyl-CoA synthase 6;gene30116(XM_003536732.3):3-ketoacyl-CoA synthase 21-like;gene32776(XM_003538530.3):very-long-chain 3-oxoacyl-CoA reductase 1;gene38615(XM_003543447.3):3-ketoacyl-CoA synthase 12-like;gene41938(XM_003546985.3):3-ketoacyl-CoA synthase 12-like;gene48529(XM_003551039.3):3-ketoacyl-CoA synthase 19-like;gene49514(NM_001254581.2):estradiol 17-beta-dehydrogenase 12-like;gene52192(XM_003552450.3):palmitoyl-protein thioesterase 1-like;gene56754(XM_003555853.3):3-ketoacyl-CoA synthase 6;gene8730(XM_003521774.3):3-ketoacyl-CoA synthase 1;gene9349(XM_003522274.2):3-ketoacyl-CoA synthase 10</t>
  </si>
  <si>
    <t>map04626</t>
  </si>
  <si>
    <t>Plant-pathogen interaction</t>
  </si>
  <si>
    <t>map04964</t>
  </si>
  <si>
    <t>Proximal tubule bicarbonate reclamation</t>
  </si>
  <si>
    <t>map00604</t>
  </si>
  <si>
    <t>Glycosphingolipid biosynthesis - ganglio series</t>
  </si>
  <si>
    <t>map00944</t>
  </si>
  <si>
    <t>Flavone and flavonol biosynthesis</t>
  </si>
  <si>
    <t>map03030</t>
  </si>
  <si>
    <t>DNA replication</t>
  </si>
  <si>
    <t>map05168</t>
  </si>
  <si>
    <t>Herpes simplex infection</t>
  </si>
  <si>
    <t>map05010</t>
  </si>
  <si>
    <t>Alzheimer's disease</t>
  </si>
  <si>
    <t>map05202</t>
  </si>
  <si>
    <t>Transcriptional misregulation in cancer</t>
  </si>
  <si>
    <t>gene12058(XM_006579545.2):bifunctional dTDP-4-dehydrorhamnose 3,5-epimerase/dTDP-4-dehydrorhamnose reductase-like;gene18216(XM_003528826.3):methionine adenosyltransferase 2 subunit beta-like;gene21786(XM_006585266.2):trifunctional UDP-glucose 4,6-dehydratase/UDP-4-keto-6-deoxy-D-glucose 3,5-epimerase/UDP-4-keto-L-rhamnose-reductase RHM1, transcript variant X5;gene35287(XM_003540466.3):trifunctional UDP-glucose 4,6-dehydratase/UDP-4-keto-6-deoxy-D-glucose 3,5-epimerase/UDP-4-keto-L-rhamnose-reductase RHM1, transcript variant X1;gene37960(XM_003543137.3):trifunctional UDP-glucose 4,6-dehydratase/UDP-4-keto-6-deoxy-D-glucose 3,5-epimerase/UDP-4-keto-L-rhamnose-reductase RHM1, transcript variant X1;gene43670(XM_006597913.2):trifunctional UDP-glucose 4,6-dehydratase/UDP-4-keto-6-deoxy-D-glucose 3,5-epimerase/UDP-4-keto-L-rhamnose-reductase RHM1-like, transcript variant X1;gene57318(XM_003556133.3):uncharacterized oxidoreductase At4g09670-like</t>
  </si>
  <si>
    <t>map00010</t>
  </si>
  <si>
    <t>Glycolysis / Gluconeogenesis</t>
  </si>
  <si>
    <t>map00904</t>
  </si>
  <si>
    <t>Diterpenoid biosynthesis</t>
  </si>
  <si>
    <t>map00051</t>
  </si>
  <si>
    <t>Fructose and mannose metabolism</t>
  </si>
  <si>
    <t>map05131</t>
  </si>
  <si>
    <t>Shigellosis</t>
  </si>
  <si>
    <t>map00910</t>
  </si>
  <si>
    <t>Nitrogen metabolism</t>
  </si>
  <si>
    <t>map05322</t>
  </si>
  <si>
    <t>Systemic lupus erythematosus</t>
  </si>
  <si>
    <t>map00623</t>
  </si>
  <si>
    <t>Toluene degradation</t>
  </si>
  <si>
    <t>gene17293(XM_003527456.3):protein usf;gene32801(XM_003538516.3):3-oxoacyl-[acyl-carrier-protein] reductase 4;gene49490(XM_003551789.3):3-oxoacyl-[acyl-carrier-protein] reductase 4</t>
  </si>
  <si>
    <t>map00524</t>
  </si>
  <si>
    <t>Butirosin and neomycin biosynthesis</t>
  </si>
  <si>
    <t>map00909</t>
  </si>
  <si>
    <t>Sesquiterpenoid and triterpenoid biosynthesis</t>
  </si>
  <si>
    <t>map05203</t>
  </si>
  <si>
    <t>Viral carcinogenesis</t>
  </si>
  <si>
    <t>map04114</t>
  </si>
  <si>
    <t>Oocyte meiosis</t>
  </si>
  <si>
    <t>map04916</t>
  </si>
  <si>
    <t>Melanogenesis</t>
  </si>
  <si>
    <t>map05166</t>
  </si>
  <si>
    <t>HTLV-I infection</t>
  </si>
  <si>
    <t>map04810</t>
  </si>
  <si>
    <t>Regulation of actin cytoskeleton</t>
  </si>
  <si>
    <t>map04727</t>
  </si>
  <si>
    <t>GABAergic synapse</t>
  </si>
  <si>
    <t>map00480</t>
  </si>
  <si>
    <t>Glutathione metabolism</t>
  </si>
  <si>
    <t>map04614</t>
  </si>
  <si>
    <t>Renin-angiotensin system</t>
  </si>
  <si>
    <t>map04914</t>
  </si>
  <si>
    <t>Progesterone-mediated oocyte maturation</t>
  </si>
  <si>
    <t>map05132</t>
  </si>
  <si>
    <t>Salmonella infection</t>
  </si>
  <si>
    <t>map04320</t>
  </si>
  <si>
    <t>Dorso-ventral axis formation</t>
  </si>
  <si>
    <t>map00970</t>
  </si>
  <si>
    <t>Aminoacyl-tRNA biosynthesis</t>
  </si>
  <si>
    <t>map04961</t>
  </si>
  <si>
    <t>Endocrine and other factor-regulated calcium reabsorption</t>
  </si>
  <si>
    <t>map05211</t>
  </si>
  <si>
    <t>Renal cell carcinoma</t>
  </si>
  <si>
    <t>gene10518(XM_003522889.3):serine carboxypeptidase II-2;gene10710(XM_003522978.2):1-aminocyclopropane-1-carboxylate oxidase 1-like;gene10794(XM_003523011.3):mannose-1-phosphate guanyltransferase alpha-like;gene10964(XM_003523090.3):cycloeucalenol cycloisomerase-like;gene11194(XM_006578756.2):shikimate kinase, chloroplastic-like, transcript variant X1;gene11237(XM_006578784.2):methylesterase 17, transcript variant X1;gene11277(XM_006578806.2):1-aminocyclopropane-1-carboxylate oxidase 5-like;gene11350(XM_003523312.3):soluble starch synthase 1, chloroplastic/amyloplastic-like;gene11427(XM_014774975.1):2-oxoisovalerate dehydrogenase subunit alpha 2, mitochondrial, transcript variant X2;gene11450(NM_001289374.1):1-aminocyclopropane-1-carboxylate oxidase 5-like;gene11481(XM_003523394.3):chlorophyllide a oxygenase, chloroplastic;gene11531(XM_006578928.2):serine hydroxymethyltransferase 7-like;gene11658(XM_003524483.3):cytochrome P450 734A1-like;gene1181(XM_003516849.3):aldo-keto reductase family 4 member C9-like;gene1182(NM_001252896.2):2-oxoisovalerate dehydrogenase subunit beta, mitochondrial-like;gene11984(NM_001252763.1):cytochrome P450 71A9-like;gene12005(XM_003525611.3):nucleoside diphosphate kinase 2, chloroplastic;gene12019(NM_001289375.1):argininosuccinate synthase, chloroplastic-like;gene12058(XM_006579545.2):bifunctional dTDP-4-dehydrorhamnose 3,5-epimerase/dTDP-4-dehydrorhamnose reductase-like;gene12128(XM_003525757.3):transaldolase-like;gene12799(XM_003525828.3):1-aminocyclopropane-1-carboxylate synthase 3-like;gene12958(XM_003524727.3):tetrahydrocannabinolic acid synthase-like;gene12959(XM_003524051.3):cannabidiolic acid synthase-like 2;gene12962(XM_003524730.3):tetrahydrocannabinolic acid synthase-like;gene12972(XM_003524733.3):reticuline oxidase-like protein;gene1305(XM_003516894.3):BAHD acyltransferase DCR-like;gene13056(XM_014775650.1):1-Cys peroxiredoxin-like, transcript variant X1;gene13084(NM_001254232.2):glutamate decarboxylase 1-like;gene13100(XM_014775656.1):protein SRG1-like;gene13520(XM_006580223.2):2,3-bisphosphoglycerate-dependent phosphoglycerate mutase-like, transcript variant X1;gene13544(XM_003525024.3):uncharacterized protein sll1770-like;gene13708(XM_003525120.2):transaldolase;gene13714(XM_006580569.2):magnesium protoporphyrin IX methyltransferase, chloroplastic-like, transcript variant X2;gene13818(NM_001249929.1):1-aminocyclopropane 1-carboxylate synthase;gene13836(NM_001255623.1):uncharacterized LOC100820390;gene13915(XM_014776063.1):isoamylase 1, chloroplastic-like;gene13922(XM_003525262.3):1-aminocyclopropane-1-carboxylate oxidase 1;gene13962(XM_003525239.3):hexokinase-1;gene14171(XM_014776070.1):caffeoylshikimate esterase-like;gene14286(XM_003527149.3):glucose-1-phosphate adenylyltransferase large subunit 1-like, transcript variant X1;gene14293(XM_006581056.2):3-ketoacyl-CoA synthase 4-like;gene14371(NM_001249411.1):ornithine decarboxylase;gene14516(XM_006581164.2):cytochrome P450 CYP82D47-like;gene14641(XM_003525914.3):squalene monooxygenase;gene14686(XM_006581233.2):(S)-coclaurine N-methyltransferase-like;gene14729(XM_003526038.3):3-ketoacyl-CoA synthase 10-like;gene14887(XM_003526397.3):acetylglutamate kinase, chloroplastic-like;gene15206(XM_003527873.3):serine hydroxymethyltransferase 7-like;gene15303(NM_001253215.1):1-aminocyclopropane-1-carboxylate oxidase 5-like;gene15493(XM_003526717.3):1-aminocyclopropane-1-carboxylate oxidase 5-like;gene15534(XM_003526744.3):methylesterase 17;gene15834(XM_003526920.3):cycloeucalenol cycloisomerase-like;gene15982(XM_003526989.3):mannose-1-phosphate guanyltransferase alpha-B-like;gene1599(XM_006572781.2):homogentisate phytyltransferase 1, chloroplastic-like, transcript variant X1;gene16033(XM_003528137.3):aldose 1-epimerase-like;gene1605(XM_003516971.3):cytochrome P450 82A4;gene17042(XM_003527342.3):uncharacterized LOC100785497;gene17293(XM_003527456.3):protein usf;gene17431(NM_001250541.1):FAD-linked oxidoreductase 2;gene17476(XM_006582903.2):vinorine synthase-like;gene17565(XR_001389088.1):protein HOTHEAD-like, transcript variant X2;gene17571(XM_003529849.3):3-epi-6-deoxocathasterone 23-monooxygenase-like;gene17603(XM_014777636.1):glucose-6-phosphate 1-dehydrogenase, chloroplastic-like;gene17668(XM_003530121.3):hydroxyphenylpyruvate reductase-like;gene17687(XM_006583021.2):shikimate O-hydroxycinnamoyltransferase, transcript variant X4;gene18005(XM_003528728.3):cytochrome P450 78A3;gene18205(XM_006583266.2):(+)-neomenthol dehydrogenase, transcript variant X1;gene18210(XM_006583271.2):(+)-neomenthol dehydrogenase-like, transcript variant X2;gene18274(XM_006583305.2):polygalacturonate 4-alpha-galacturonosyltransferase-like;gene18281(XM_006583309.2):glyoxylate/hydroxypyruvate reductase HPR3-like, transcript variant X3;gene1838(XM_003517062.3):2-oxoglutarate-dependent dioxygenase DAO-like;gene18428(XM_003528911.3):chlorophyllase-1-like;gene1850(XM_003517069.3):3-hydroxy-3-methylglutaryl-coenzyme A reductase 1-like;gene18585(XM_003528998.3):obtusifoliol 14-alpha demethylase-like;gene18776(XM_003530144.2):1-aminocyclopropane-1-carboxylate synthase 7-like;gene18788(XM_003529033.3):1-aminocyclopropane-1-carboxylate oxidase 1-like;gene19046(XM_003530241.3):beta-glucosidase 11-like;gene19380(XM_003529193.3):codeine O-demethylase-like;gene19413(XM_003529204.3):probable N-acetyl-gamma-glutamyl-phosphate reductase, chloroplastic;gene19417(NM_001255639.2):3-ketoacyl-CoA thiolase 2, peroxisomal-like;gene19474(XM_006583723.2):putative branched-chain-amino-acid aminotransferase 7, transcript variant X1;gene19546(XM_003529257.3):polyphenol oxidase A1, chloroplastic;gene19636(XM_014777564.1):2-hydroxyisoflavanone synthase-like;gene19696(NM_001251447.1):senescence-associated nodulin 1A;gene19789(XM_003529364.2):flavonoid 3'-monooxygenase-like;gene19823(NM_001250152.2):uncharacterized LOC100305815;gene20029(XM_003529492.3):acetate/butyrate--CoA ligase AAE7, peroxisomal;gene20135(NM_001249141.1):1-deoxy-D-xylulose 5-phosphate synthase 1;gene20201(XM_003529575.3):beta-glucosidase 46;gene20259(XM_003529605.2):1-aminocyclopropane-1-carboxylate oxidase-like;gene20349(XM_003529654.3):prolycopene isomerase, chloroplastic;gene20436(XM_006584623.2):magnesium protoporphyrin IX methyltransferase, chloroplastic-like, transcript variant X3;gene20541(NM_001249212.1):1-aminocyclopropane-1-carboxylate synthase;gene20584(XM_014778336.1):uncharacterized LOC100527141, transcript variant X1;gene206(NM_001253293.2):probable mannitol dehydrogenase-like;gene20644(XM_003530496.3):1-aminocyclopropane-1-carboxylate oxidase 1-like;gene20682(XM_003530445.3):hexokinase-1;gene20976(XM_003530955.3):LL-diaminopimelate aminotransferase, chloroplastic;gene21035(XM_003530975.3):probable 2-oxoglutarate/Fe(II)-dependent dioxygenase;gene2109(XM_003516544.3):cytochrome P450 CYP82D47-like;gene21128(XM_003532591.3):tetrahydrocannabinolic acid synthase-like;gene21132(XM_003532594.3):reticuline oxidase-like protein;gene21133(XM_003531018.3):reticuline oxidase-like protein;gene21136(XM_003531024.3):reticuline oxidase-like protein;gene2116(XM_006573555.2):methylesterase 3-like, transcript variant X1;gene21202(XM_003531062.3):1-Cys peroxiredoxin;gene21237(XM_003531074.3):glutamate decarboxylase 1-like;gene21238(XM_003531075.3):glutamate decarboxylase 1-like;gene21253(NM_001254069.2):protein SRG1-like;gene21269(XM_003531096.3):L-Ala-D/L-amino acid epimerase, transcript variant X1;gene21286(NM_001254322.1):probable 9-cis-epoxycarotenoid dioxygenase NCED5, chloroplastic-like;gene21291(XM_014778800.1):peroxisomal (S)-2-hydroxy-acid oxidase GLO1, transcript variant X2;gene21357(XM_003531145.3):cytochrome P450 78A5-like;gene21405(NM_001251392.1):serine hydroxymethyltransferase 2;gene21410(XM_003531177.3):chalcone synthase 1;gene21411(XM_003531175.3):chalcone synthase 1;gene21423(XM_014778879.1):chalcone synthase 3;gene21441(XM_003531185.3):reticuline oxidase-like protein;gene21717(XM_003532798.3):cytochrome P450 CYP736A12-like;gene21718(XM_006585243.2):cytochrome P450 CYP736A12-like, transcript variant X2;gene21721(XM_003531328.3):uncharacterized protein sll1770-like;gene21764(NM_001254303.2):probable mannitol dehydrogenase-like;gene21786(XM_006585266.2):trifunctional UDP-glucose 4,6-dehydratase/UDP-4-keto-6-deoxy-D-glucose 3,5-epimerase/UDP-4-keto-L-rhamnose-reductase RHM1, transcript variant X5;gene21887(XM_003531414.3):beta-hexosaminidase 2-like;gene21890(XM_006585319.2):ATP-citrate synthase alpha chain protein 1-like, transcript variant X2;gene22213(XM_003531567.3):protein HOTHEAD-like;gene22221(XM_006585457.2):3-epi-6-deoxocathasterone 23-monooxygenase, transcript variant X2;gene22286(XM_003532990.3):hexokinase-1-like;gene223(XM_003517644.3):7-deoxyloganetic acid glucosyltransferase-like;gene22445(XM_003531687.3):cinnamoyl-CoA reductase 1-like;gene22702(XM_003531803.3):UDP-glycosyltransferase 83A1-like;gene22734(XM_006584456.2):uncharacterized LOC100526862, transcript variant X1;gene22865(XM_006585777.2):serine carboxypeptidase-like 45, transcript variant X2;gene23046(XM_014779283.1):phosphoenolpyruvate carboxykinase [ATP]-like;gene23059(XM_006584436.2):serine hydroxymethyltransferase 3, transcript variant X1;gene23083(XM_003530543.3):probable 1-deoxy-D-xylulose-5-phosphate synthase 2, chloroplastic;gene23161(XM_006584568.2):peroxisomal copper-containing amine oxidase, transcript variant X1;gene23381(XM_006584579.2):enzymatic resistance protein, transcript variant X1;gene23449(XM_003532052.3):probable galacturonosyltransferase 15;gene23464(XM_003532062.3):spermidine hydroxycinnamoyl transferase-like;gene23465(XM_003532063.3):spermidine hydroxycinnamoyl transferase-like;gene23468(XM_003532066.3):spermidine hydroxycinnamoyl transferase-like;gene23469(XM_003532067.3):spermidine hydroxycinnamoyl transferase-like;gene23671(XM_003532168.3):alpha-glucan phosphorylase, H isozyme;gene23817(XM_003532226.3):UDP-glucose flavonoid 3-O-glucosyltransferase 7;gene23839(NM_001249225.1):beta-amyrin and sophoradiol 24-hydroxylase;gene24081(XM_003534675.3):1-aminocyclopropane-1-carboxylate oxidase;gene24108(NM_001255373.2):inositol monophosphatase 3-like;gene24154(XM_003534936.3):farnesyl pyrophosphate synthase 1;gene2419(XM_003517396.3):probable aminotransferase ACS10;gene24297(XM_003533056.3):UDP-arabinose 4-epimerase 1-like, transcript variant X1;gene2436(XM_003517405.3):hydroxymethylglutaryl-CoA synthase;gene24483(NM_001253071.1):isoflavone 2'-hydroxylase-like;gene24484(XM_003533526.3):isoflavone 2'-hydroxylase-like;gene24485(XM_003533533.3):isoflavone 2'-hydroxylase-like;gene2449(XM_006573697.2):cytochrome P450 87A3-like;gene24638(XM_006586955.2):5'-nucleotidase SurE, transcript variant X2;gene24704(XM_003533740.3):protein STRICTOSIDINE SYNTHASE-LIKE 4;gene25251(XM_003533889.3):carbonyl reductase [NADPH] 1-like;gene25632(XM_006586544.2):gibberellin 20-oxidase 1, transcript variant X1;gene25681(XM_003533995.3):enolase;gene26007(XM_014762257.1):cytochrome P450 CYP736A12;gene26010(XM_003534127.3):probable 3-beta-hydroxysteroid-Delta(8),Delta(7)-isomerase;gene26011(XM_014762258.1):probable 3-beta-hydroxysteroid-Delta(8),Delta(7)-isomerase;gene26012(XM_003534128.3):probable 3-beta-hydroxysteroid-Delta(8),Delta(7)-isomerase;gene26052(XM_003534152.3):probable chlorophyll(ide) b reductase NYC1, chloroplastic;gene26157(XM_003534206.3):serine hydroxymethyltransferase, mitochondrial-like;gene26193(XM_003534232.3):cinnamoyl-CoA reductase 2-like;gene26360(XM_003534323.3):NO-associated protein 1, chloroplastic/mitochondrial-like;gene26383(XM_003534335.2):serine carboxypeptidase-like 40;gene26510(XM_003534410.3):aldose 1-epimerase-like;gene2665(XR_001389006.1):5'-nucleotidase SurE, transcript variant X4;gene2673(XM_003516713.3):2-hydroxyisoflavanone dehydratase-like;gene2676(NM_001250299.2):2-hydroxyisoflavanone dehydratase;gene26769(XM_014762434.1):polygalacturonate 4-alpha-galacturonosyltransferase-like, transcript variant X1;gene26801(NM_001255341.2):bifunctional dihydroflavonol 4-reductase/flavanone 4-reductase-like;gene26802(NM_001255301.2):bifunctional dihydroflavonol 4-reductase/flavanone 4-reductase-like;gene26810(XM_003534568.3):2,3-bisphosphoglycerate-independent phosphoglycerate mutase-like;gene26915(XM_003533633.3):aldose reductase-like;gene27003(XM_003536441.3):3-ketoacyl-CoA synthase 11-like;gene27421(XM_006588665.1):arginine biosynthesis bifunctional protein ArgJ, chloroplastic-like, transcript variant X2;gene2752(XM_003518961.3):3-ketoacyl-CoA synthase 11-like;gene27569(NM_001254682.2):triosephosphate isomerase, chloroplastic-like;gene2790(NM_001249732.1):cytosolic malate dehydrogenase;gene27944(NM_001251462.1):S-adenosyl-L-methionine:delta24-sterol-C-methyltransferase;gene27975(XM_006588848.2):cytochrome P450 93A3-like;gene28139(XM_006588945.2):serine carboxypeptidase-like 45;gene28463(XM_003535907.3):uncharacterized protein sll0005-like;gene28869(NM_001255835.1):GDP-mannose 3,5-epimerase-like, transcript variant X1;gene29010(XM_003536138.3):isoflavone-7-O-methyltransferase 9-like;gene29205(XM_003536235.3):pullulanase 1, chloroplastic, transcript variant X1;gene29241(NM_001289248.1):7-ethoxycoumarin O-deethylase-like;gene29344(XM_003536307.2):caffeoylshikimate esterase-like;gene29357(XM_006589370.2):serine carboxypeptidase-like 27;gene29469(XM_003535518.3):sterol 3-beta-glucosyltransferase UGT80B1-like;gene29488(XM_003535524.2):serine decarboxylase 1-like;gene29708(XM_003536489.3):thermospermine synthase ACAULIS5-like;gene29771(XM_003536517.3):pyruvate kinase isozyme A, chloroplastic-like;gene29958(XM_003536636.3):3-ketoacyl-CoA synthase 6;gene30011(XM_003536666.3):soyasapogenol B glucuronide galactosyltransferase-like;gene30019(NM_001248824.1):oxidoreductase;gene3005(XM_003519244.3):pyruvate dehydrogenase E1 component subunit alpha-1, mitochondrial;gene30113(XM_003536730.3):caffeoylshikimate esterase, transcript variant X3;gene30116(XM_003536732.3):3-ketoacyl-CoA synthase 21-like;gene30150(NM_001249061.1):pterocarpan 4-dimethylallyltransferase;gene30243(XM_014763719.1):5'-nucleotidase SurE-like, transcript variant X2;gene3034(XM_003519384.3):UDP-glycosyltransferase 74B1-like;gene30400(NM_001250965.1):uncharacterized LOC100306378;gene30444(XM_003538660.3):cytochrome P450 87A3-like;gene30451(XM_006590471.2):protein HOTHEAD-like, transcript variant X1;gene30533(XM_003538926.3):1-aminocyclopropane-1-carboxylate oxidase;gene30691(XM_006590580.2):cytochrome P450 81E8;gene30731(NM_001254419.1):zeaxanthin epoxidase, chloroplastic-like;gene30764(XM_006590603.2):methylesterase 3-like, transcript variant X2;gene30772(XM_003537352.3):cytochrome P450 CYP82D47-like;gene30794(XM_003537409.3):cytochrome P450 71D8-like;gene30808(XM_014763871.1):geranylgeranyl pyrophosphate synthase, chloroplastic-like, transcript variant X2;gene30908(XM_003537574.3):cytochrome P450 84A1-like;gene31059(XM_003537655.3):2-oxoglutarate-dependent dioxygenase DAO-like;gene31122(XM_003537696.3):hexokinase-3-like;gene31211(XM_003538931.3):gibberellin 2-beta-dioxygenase 8-like;gene3124(XM_003519585.3):copper methylamine oxidase;gene31373(XM_003537850.2):4-hydroxy-3-methylbut-2-enyl diphosphate reductase, chloroplastic;gene3160(XM_006574287.2):uncharacterized LOC100500429, transcript variant X1;gene31913(NM_001248563.2):asparagine synthetase;gene32054(XM_003538052.3):secoisolariciresinol dehydrogenase;gene3226(NM_001249868.2):flavanone 3-hydroxylase;gene32443(NM_001289285.1):glutamate decarboxylase;gene32541(XM_003538375.3):tropinone reductase homolog At5g06060;gene32542(XM_003537420.3):tropinone reductase homolog At5g06060-like;gene32608(XM_003538412.3):cytochrome P450 90A1;gene32611(XM_003538414.3):putative ABC1 protein At2g40090;gene32776(XM_003538530.3):very-long-chain 3-oxoacyl-CoA reductase 1;gene32845(NM_001255159.2):uncharacterized LOC100793910;gene32850(XM_003538489.3):phytoene dehydrogenase, chloroplastic/chromoplastic;gene32993(XM_003539827.3):serine carboxypeptidase-like 40;gene33017(XM_014764399.1):NO-associated protein 1, chloroplastic/mitochondrial-like, transcript variant X2;gene33034(XM_003539978.2):probable tocopherol O-methyltransferase, chloroplastic, transcript variant X2;gene33058(NM_001250500.2):uncharacterized LOC100305838;gene33086(NM_001254611.2):bifunctional dihydroflavonol 4-reductase/flavanone 4-reductase-like, transcript variant X1;gene33087(NM_001255393.2):bifunctional dihydroflavonol 4-reductase/flavanone 4-reductase-like;gene33088(NM_001255332.1):dihydroflavonol-4-reductase-like;gene33100(XM_014764346.1):porphobilinogen deaminase, chloroplastic-like, transcript variant X1;gene33167(XM_003540676.3):delta(24)-sterol reductase, transcript variant X2;gene3393(XM_006574407.2):precursor monofunctional aspartokinase, transcript variant X1;gene34685(XM_003540130.3):4-hydroxy-3-methylbut-2-en-1-yl diphosphate synthase (ferredoxin), chloroplastic, transcript variant X2;gene34767(XM_003540165.3):UDP-D-apiose/UDP-D-xylose synthase 2;gene34787(XM_003540174.3):arogenate dehydratase/prephenate dehydratase 6, chloroplastic-like;gene34947(XM_003540278.3):probable terpene synthase 11;gene35027(XM_014764329.1):tyrosine aminotransferase-like, transcript variant X1;gene35120(XM_003539520.3):dihydroflavonol-4-reductase-like;gene35178(XM_003540404.2):protochlorophyllide reductase, chloroplastic;gene35254(XM_003540441.3):uroporphyrinogen decarboxylase 1, chloroplastic, transcript variant X2;gene35287(XM_003540466.3):trifunctional UDP-glucose 4,6-dehydratase/UDP-4-keto-6-deoxy-D-glucose 3,5-epimerase/UDP-4-keto-L-rhamnose-reductase RHM1, transcript variant X1;gene3543(NM_001289370.1):steroid 5-alpha-reductase DET2-like;gene3544(XM_006574735.2):very-long-chain enoyl-CoA reductase-like;gene35483(XM_003542140.3):long chain acyl-CoA synthetase 8-like, transcript variant X1;gene35768(XM_014765261.1):phosphoglycerate kinase-like;gene35852(XM_003543960.3):cytochrome P450 85A-like;gene35897(XM_003543896.3):biotin carboxyl carrier protein of acetyl-CoA carboxylase 2, chloroplastic-like;gene35900(XM_003543892.3):UDP-glucose 6-dehydrogenase 1-like;gene35915(XM_014765287.1):chorismate mutase 1, chloroplastic, transcript variant X2;gene35970(XM_003543702.3):aldose 1-epimerase-like;gene36012(XM_003543475.3):cytochrome P450 82A4-like;gene36015(NM_001254043.1):cytochrome P450 82A3-like;gene36149(NM_001250490.1):flavonol synthase;gene36246(XM_003542262.3):protein ECERIFERUM 3-like;gene36347(XM_003542626.3):caffeoylshikimate esterase;gene36661(XM_003542418.3):arginine biosynthesis bifunctional protein ArgJ, chloroplastic-like;gene36698(XM_014765501.1):probable adenylate kinase 1, chloroplastic, transcript variant X1;gene36786(XM_003542493.3):phenylalanine ammonia-lyase class 2;gene37141(XM_003541492.3):cytochrome P450 71A26-like;gene37153(XM_006595313.2):polyphenol oxidase A1, chloroplastic-like;gene37161(XM_003541500.3):polyphenol oxidase A1, chloroplastic-like;gene37452(XM_003541603.3):probable 1-deoxy-D-xylulose-5-phosphate synthase, chloroplastic;gene37655(XM_003542960.3):magnesium-chelatase subunit ChlI, chloroplastic;gene37739(XM_003543011.3):acetolactate synthase 2, chloroplastic;gene3780(XM_003518662.3):UDP-glucosyl transferase 73B2-like;gene3785(XM_003518665.3):scopoletin glucosyltransferase-like;gene37850(XM_003543066.3):squalene monooxygenase-like;gene37939(XM_006593425.2):chalcone isomerase 3-like, transcript variant X1;gene37960(XM_003543137.3):trifunctional UDP-glucose 4,6-dehydratase/UDP-4-keto-6-deoxy-D-glucose 3,5-epimerase/UDP-4-keto-L-rhamnose-reductase RHM1, transcript variant X1;gene37965(XM_003543141.3):geraniol 8-hydroxylase-like;gene38037(XM_014765893.1):reticulon-4-interacting protein 1 homolog, mitochondrial, transcript variant X1;gene38160(NM_001253148.1):cytochrome P450 82A2-like;gene38615(XM_003543447.3):3-ketoacyl-CoA synthase 12-like;gene38663(XM_006593417.2):triosephosphate isomerase, transcript variant X1;gene3875(XM_003518704.3):chorismate mutase 3, chloroplastic-like;gene38803(XM_003543545.3):protein HOTHEAD;gene39002(XM_003543652.3):cinnamoyl-CoA reductase 2;gene39017(XM_003543663.3):ent-kaurene oxidase, chloroplastic;gene39062(XM_003544870.3):UDP-glycosyltransferase 82A1;gene39083(XM_006595590.2):uncharacterized protein sll1770, transcript variant X1;gene39084(XM_003545507.3):acetyl-CoA acetyltransferase, cytosolic 1;gene39096(XM_014766522.1):NAD(P)H dependent 6'-deoxychalcone synthase, transcript variant X1;gene39299(XM_006595420.2):peroxisomal citrate synthase, transcript variant X1;gene39335(NM_001248219.1):4-hydroxyphenylpyruvate dioxygenase;gene3941(XM_003518725.3):cytochrome P450 78A5-like, transcript variant X1;gene39471(XM_003545500.3):beta-glucosidase BoGH3B-like;gene39513(XM_006595768.2):1-aminocyclopropane-1-carboxylate oxidase;gene39641(XM_003545191.3):uncharacterized acetyltransferase At3g50280-like;gene39649(XM_003544081.3):adenylosuccinate lyase-like;gene3992(XM_003518757.3):protein SRG1;gene39950(XM_003544455.3):squalene monooxygenase-like, transcript variant X1;gene39967(XM_003544470.3):pyruvate dehydrogenase E1 component subunit beta;gene4089(XM_003520120.3):probable carboxylesterase 12;gene41020(XM_003544752.3):7-deoxyloganetin glucosyltransferase-like;gene41024(XM_003544753.3):7-deoxyloganetin glucosyltransferase-like;gene4111(NM_001252693.1):gibberellin 20 oxidase 1-like;gene41132(XM_003544796.3):glutamyl-tRNA reductase 1, chloroplastic;gene41142(XM_003544798.3):uncharacterized aarF domain-containing protein kinase At5g05200, chloroplastic, transcript variant X2;gene41229(NM_001248792.1):asparagine synthetase 2;gene41262(XM_003544263.3):UDP-glycosyltransferase 87A1-like, transcript variant X1;gene41286(XM_003544866.3):trans-resveratrol di-O-methyltransferase-like;gene41325(XM_003544886.3):trans-cinnamate 4-monooxygenase-like;gene41358(XM_003544905.3):probable acyl-activating enzyme 6;gene41482(NM_001255385.2):probable cinnamyl alcohol dehydrogenase 6-like;gene41552(NM_001253129.2):bifunctional dihydroflavonol 4-reductase/flavanone 4-reductase-like;gene41643(NM_001255905.1):D-glycerate 3-kinase, chloroplastic-like;gene41897(XM_003547286.3):triosephosphate isomerase, cytosolic;gene41938(XM_003546985.3):3-ketoacyl-CoA synthase 12-like;gene42128(XM_003545714.2):squalene monooxygenase;gene42235(XM_003545859.3):acetolactate synthase 2, chloroplastic;gene42627(NM_001254970.2):1-aminocyclopropane-1-carboxylate oxidase-like;gene42651(NM_001255695.2):inositol monophosphatase 3-like;gene42713(XM_006597567.2):probable galacturonosyltransferase 4;gene42775(XM_014767581.1):lysosomal beta glucosidase-like;gene42815(XM_003547291.3):reticuline oxidase-like protein;gene42818(XM_003546238.3):reticuline oxidase-like protein;gene42825(XM_003546243.3):ent-kaurenoic acid oxidase 2;gene43011(NM_001254191.1):isoflavone 2'-hydroxylase-like;gene43549(XM_006597896.2):adenylate kinase 5, chloroplastic-like;gene43553(XM_003546576.3):cytochrome P450 82A2-like;gene43623(XM_003546567.3):chitotriosidase-1-like;gene43670(XM_006597913.2):trifunctional UDP-glucose 4,6-dehydratase/UDP-4-keto-6-deoxy-D-glucose 3,5-epimerase/UDP-4-keto-L-rhamnose-reductase RHM1-like, transcript variant X1;gene44069(XM_006598064.2):spermidine hydroxycinnamoyl transferase-like;gene44086(XM_003546698.3):probable solanesyl-diphosphate synthase 3, chloroplastic;gene44137(XM_003546715.3):gibberellin 2-beta-dioxygenase 1;gene44319(XM_003546800.3):ATP-citrate synthase alpha chain protein 1-like;gene44409(NM_001252965.2):cycloartenol-C-24-methyltransferase-like;gene44789(XM_003548668.3):beta-glucosidase BoGH3B-like, transcript variant X2;gene4481(XM_006575119.1):homogentisate phytyltransferase VTE2-2, transcript variant X1;gene44865(XM_006598691.2):histidine biosynthesis bifunctional protein hisIE, chloroplastic-like, transcript variant X2;gene44893(XM_003548849.3):secoisolariciresinol dehydrogenase-like, transcript variant X2;gene44987(XM_003547608.3):anthranilate synthase beta subunit 2, chloroplastic-like;gene45028(XM_003547631.3):glucose-6-phosphate 1-dehydrogenase, cytoplasmic isoform, transcript variant X1;gene45335(XM_003547741.3):protein STRICTOSIDINE SYNTHASE-LIKE 10-like;gene45927(NM_001250887.1):uncharacterized LOC100527557;gene45928(NM_001253935.1):polyneuridine-aldehyde esterase-like;gene45929(XM_003547968.3):serine carboxypeptidase-like 27;gene45952(XM_006599349.2):aspartokinase 2, chloroplastic-like;gene46055(XM_003548032.3):UDP-glycosyltransferase 74G1-like;gene46204(XM_003548083.3):plastidial pyruvate kinase 2-like;gene46263(NM_001255480.1):beta-carotene 3-hydroxylase 1, chloroplastic-like;gene46277(XM_003548120.3):BAHD acyltransferase DCR-like;gene46435(XM_003548157.3):cytochrome P450 71A26-like;gene46505(XM_003549094.3):probable aminotransferase ACS12;gene46515(XM_003548198.3):enolase;gene46654(XM_003548279.3):methylecgonone reductase-like;gene46655(XM_003548278.3):methylecgonone reductase;gene46722(XM_006600213.2):probable galacturonosyltransferase 4, transcript variant X2;gene46774(XM_003549584.3):1-aminocyclopropane-1-carboxylate oxidase-like;gene46867(NM_001250282.1):copper amino oxidase;gene46984(XM_003550508.3):acetate/butyrate--CoA ligase AAE7, peroxisomal-like;gene46989(XM_003550537.3):dihydrolipoyl dehydrogenase 2, chloroplastic-like;gene47060(XM_003550789.3):S-adenosylmethionine synthase;gene47110(XM_003550974.3):alpha-aminoadipic semialdehyde synthase-like;gene4719(XM_014768235.1):beta-glucosidase BoGH3B-like;gene47277(XM_014769317.1):putative glucose-6-phosphate 1-epimerase-like, transcript variant X1;gene47283(NM_001251443.1):homogentisate phytylprenyltransferase;gene47352(XM_003549467.3):protein ECERIFERUM 3;gene47399(XM_003549491.3):serine carboxypeptidase 24-like;gene47429(XM_003550647.3):chitotriosidase-1-like;gene47580(XM_006600122.2):spermidine synthase-like, transcript variant X1;gene47657(XM_003549631.3):geranylgeranyl diphosphate reductase, chloroplastic;gene47668(XM_006600168.2):ribulose-phosphate 3-epimerase, chloroplastic-like, transcript variant X1;gene47734(NM_001255174.2):codeine O-demethylase-like;gene47834(XM_003549733.3):cytochrome P450 734A1-like;gene47923(XM_003550814.3):uncharacterized protein slr0889-like;gene47925(NM_001254588.2):nucleoside diphosphate kinase 2, chloroplastic-like;gene47938(XM_006600739.2):argininosuccinate synthase, chloroplastic-like;gene47976(XM_003549818.3):hydroxymethylglutaryl-CoA synthase-like;gene48057(XM_003549861.3):L-lactate dehydrogenase A-like;gene48171(XM_003549921.3):uncharacterized acetyltransferase At3g50280;gene48224(XM_006600844.2):1-aminocyclopropane-1-carboxylate synthase 3-like;gene48296(XM_003549976.3):probable esterase KAI2;gene48365(XM_003550007.3):uncharacterized acetyltransferase At3g50280-like;gene48410(NM_001289332.1):zeaxanthin epoxidase;gene48529(XM_003551039.3):3-ketoacyl-CoA synthase 19-like;gene48852(XM_003549219.3):cytochrome P450 71D11-like;gene49012(XM_006600146.2):chorismate mutase, chloroplastic-like, transcript variant X2;gene49042(XM_003550209.3):thermospermine synthase ACAULIS5-like;gene49339(XM_003550365.3):cytochrome P450 monooxygenase CYP83D1;gene49378(NM_001255475.2):probable cinnamyl alcohol dehydrogenase 6-like;gene49447(XM_003553057.3):15-cis-zeta-carotene isomerase, chloroplastic-like;gene49514(NM_001254581.2):estradiol 17-beta-dehydrogenase 12-like;gene4960(XM_003519125.3):phospho-2-dehydro-3-deoxyheptonate aldolase 1, chloroplastic-like;gene49665(XM_014770270.1):N-(5'-phosphoribosyl)anthranilate isomerase 1, chloroplastic-like, transcript variant X1;gene49689(XM_006601891.2):anthranilate synthase alpha subunit 1, chloroplastic-like;gene49700(XM_006601893.2):uncharacterized acetyltransferase At3g50280-like;gene49757(XM_003552747.3):tropinone reductase homolog At5g06060-like;gene50458(XM_003551854.3):spermidine hydroxycinnamoyl transferase-like;gene50461(XM_003551855.3):spermidine hydroxycinnamoyl transferase-like;gene50466(XM_003553065.3):spermidine hydroxycinnamoyl transferase-like;gene50490(XM_003551864.3):probable galacturonosyltransferase 15;gene50495(XM_003551866.3):trifunctional UDP-glucose 4,6-dehydratase/UDP-4-keto-6-deoxy-D-glucose 3,5-epimerase/UDP-4-keto-L-rhamnose-reductase RHM1-like, transcript variant X1;gene5058(XM_003519167.3):glutamyl-tRNA reductase 1, chloroplastic;gene50584(XM_003551889.3):spermidine hydroxycinnamoyl transferase-like;gene50622(NM_001289347.1):serine--glyoxylate aminotransferase-like;gene50633(XM_003553123.3):squalene epoxidase 3-like;gene5070(XM_006574309.2):uncharacterized LOC100527539, transcript variant X1;gene51020(XM_003552034.3):probable 1-deoxy-D-xylulose-5-phosphate synthase 2, chloroplastic;gene5119(XM_006575339.2):beta-glucosidase BoGH3B-like, transcript variant X1;gene5147(XM_003519208.2):asparagine synthetase, root [glutamine-hydrolyzing];gene51470(XM_003552138.3):protein SRG1-like;gene51619(XM_014770176.1):carboxyl transferase alpha subunit, transcript variant X1;gene5170(XM_003519219.3):cinnamoyl-CoA reductase 1, transcript variant X2;gene51704(XM_003552219.3):pyruvate decarboxylase 2;gene5175(XM_003518275.3):UDP-glycosyltransferase 87A1-like;gene51753(XM_003551537.3):aldose reductase-like;gene51756(XM_003552236.3):soyasapogenol B glucuronide galactosyltransferase-like;gene51865(XM_003552288.3):2,3-bisphosphoglycerate-independent phosphoglycerate mutase;gene51878(XM_014770834.1):vestitone reductase;gene51879(NM_001249125.1):2'-hydroxydihydrodaidzein reductase;gene51913(XM_003551594.3):polygalacturonate 4-alpha-galacturonosyltransferase-like;gene51972(XM_006601803.2):phosphomannomutase, transcript variant X1;gene5230(NM_001250388.2):coumarate 4-hydroxylase;gene52302(XM_003552507.3):probable galacturonosyltransferase 14;gene52308(NM_001248245.2):biotin carboxyl carrier protein subunit;gene52313(XM_003552514.3):UDP-glycosyltransferase 83A1-like;gene52381(XM_006601735.2):cytochrome P450 85A-like, transcript variant X1;gene52479(XM_003551756.3):serine carboxypeptidase-like 45;gene5260(XM_003518309.3):probable acyl-activating enzyme 6;gene52821(XM_003554026.3):cytochrome P450 82A3-like;gene52836(XM_003554110.3):probable galacturonosyltransferase-like 10;gene52847(XM_003554145.3):glucose-6-phosphate isomerase, cytosolic-like;gene52890(NM_001255025.2):aldose 1-epimerase-like;gene52942(XM_003554553.3):UDP-glycosyltransferase 74G1-like;gene52962(XM_006603829.2):chorismate mutase 1, chloroplastic-like;gene52979(XM_003554751.3):UDP-glucose 6-dehydrogenase 1-like;gene52982(NM_001254594.2):biotin carboxyl carrier protein of acetyl-CoA carboxylase 2, chloroplastic-like;gene52987(XM_006603843.2):UDP-glycosyltransferase 83A1-like;gene53037(XM_003554917.3):cytochrome P450 85A-like;gene53096(XM_003554990.2):6-phosphogluconate dehydrogenase, decarboxylating 3-like, transcript variant X2;gene53207(XM_006603932.2):caffeoylshikimate esterase, transcript variant X3;gene53239(XM_003553209.3):delta(7)-sterol-C5(6)-desaturase-like;gene53986(XM_006604183.2):beta-glucosidase BoGH3B-like, transcript variant X1;gene53987(XM_006604185.2):beta-glucosidase BoGH3B-like;gene53995(XM_003553985.3):5-methyltetrahydropteroyltriglutamate--homocysteine methyltransferase 1, transcript variant X1;gene54043(XM_003554011.3):NADH--cytochrome b5 reductase 1;gene5417(XM_003519332.3):uncharacterized acetyltransferase At3g50280;gene54172(XM_003554086.3):cystathionine beta-lyase, chloroplastic;gene54313(XM_006604321.2):3,9-dihydroxypterocarpan 6A-monooxygenase-like;gene5435(XM_003519345.3):cytochrome P450 90A1;gene54654(XM_003554334.3):phenylalanine ammonia-lyase 1;gene54704(XM_003554355.3):UDP-glycosyltransferase 73C2-like;gene54705(XM_003554356.3):UDP-glycosyltransferase 73C6;gene54707(XM_003554357.3):UDP-glycosyltransferase 73C3-like;gene54742(NM_001250400.1):enolase;gene54801(XM_003553565.3):secoisolariciresinol dehydrogenase;gene54802(XM_003554405.3):secoisolariciresinol dehydrogenase-like;gene54973(XM_003554488.3):probable galacturonosyltransferase-like 7;gene55028(XM_003554520.3):short-chain dehydrogenase reductase 3b;gene55032(XM_003554521.3):S-adenosylmethionine synthase 1;gene55192(XM_006604760.2):mannosylglycoprotein endo-beta-mannosidase-like, transcript variant X2;gene55241(XM_003554632.3):cytochrome P450 78A5-like;gene55339(XM_014771336.1):violaxanthin de-epoxidase, chloroplastic-like, transcript variant X1;gene55360(XM_006604815.2):putative glucose-6-phosphate 1-epimerase, transcript variant X3;gene55373(XM_003554712.3):anthocyanidin reductase-like;gene55374(XM_006604826.2):vestitone reductase-like, transcript variant X1;gene5539(XM_003519400.3):1-aminocyclopropane-1-carboxylate oxidase;gene5541(NM_001254580.2):1-aminocyclopropane-1-carboxylate oxidase-like;gene55552(XM_006605344.2):3-ketoacyl-CoA thiolase, transcript variant X1;gene55554(XM_003556584.3):flavonol synthase/flavanone 3-hydroxylase-like;gene55556(XM_003555654.2):probable N-acetyl-gamma-glut</t>
  </si>
  <si>
    <t>gene100(NM_001248742.1):NBS-LRR type disease resistance protein;gene10657(XM_003522261.3):probable LRR receptor-like serine/threonine-protein kinase At1g74360;gene10908(XM_006577690.2):with no lysine kinase, transcript variant X1;gene10968(XM_014774816.1):calcium-binding protein CML38-like;gene11025(NM_001251631.1):inducer of CBF expression 1;gene11064(XM_003523142.3):calcium-dependent protein kinase SK5-like;gene11142(XM_003523178.3):mitogen-activated protein kinase kinase kinase YODA-like;gene11179(XM_003523201.3):ethylene-responsive transcription factor ABR1;gene11228(XM_003522462.3):probable LRR receptor-like serine/threonine-protein kinase IRK;gene1128(XM_006573242.2):protein kinase APK1B, chloroplastic-like, transcript variant X1;gene11395(XM_003523345.3):receptor-like protein kinase 2;gene11441(NM_001248228.1):uncharacterized LOC100527117;gene11489(XM_003523398.3):lysM domain-containing GPI-anchored protein 1-like;gene11502(NM_001252952.1):ethylene-responsive transcription factor ERF012-like;gene11707(XM_003525586.3):probable calcium-binding protein CML15;gene11759(XM_006579442.2):respiratory burst oxidase homolog protein A-like, transcript variant X3;gene11787(XM_003525410.3):probable LRR receptor-like serine/threonine-protein kinase At1g74360;gene11854(XM_006579484.2):LRR receptor-like serine/threonine-protein kinase FEI 2;gene11955(NM_001248568.1):receptor-like protein kinase;gene12199(XM_003524020.3):ethylene-responsive transcription factor 5;gene12200(XM_003524022.3):ethylene-responsive transcription factor 1A-like;gene12260(NM_001251752.1):NAK-type protein kinase;gene12465(XM_006579820.2):probable disease resistance protein At5g66900, transcript variant X1;gene12612(XM_003525756.3):ethylene-responsive transcription factor ERF010-like;gene12821(XM_003524660.3):transcription factor bHLH18-like;gene12823(XM_006579906.2):transcription factor bHLH18-like;gene12942(XM_006579953.2):probable WRKY transcription factor 9;gene12951(XM_003524723.3):polygalacturonase inhibitor 2;gene12989(XM_003524062.3):probable WRKY transcription factor 28;gene13058(XM_003524773.3):lysM domain-containing GPI-anchored protein 2;gene13115(XM_003524095.3):cysteine-rich receptor-like protein kinase 10, transcript variant X1;gene13334(XM_003524922.3):probable WRKY transcription factor 65;gene13394(XM_003524949.3):probable receptor-like protein kinase At5g56460;gene13768(XM_006580532.2):probable LRR receptor-like serine/threonine-protein kinase At1g63430;gene13820(XM_006580488.2):probable WRKY transcription factor 29;gene13902(XM_014775851.1):serine/threonine-protein kinase At5g01020-like, transcript variant X3;gene13925(NM_001248100.1):protein kinase family protein;gene13975(NM_001249956.1):uncharacterized LOC100527241;gene14011(XM_014775882.1):leucine-rich repeat extensin-like protein 4;gene14062(XM_003524320.3):probable receptor-like protein kinase At1g67000;gene14144(NM_001250227.1):uncharacterized LOC100500636;gene14318(XM_003527221.3):xylem cysteine proteinase 2-like;gene14444(XM_003527831.2):dehydration-responsive element-binding protein 2D;gene14763(XM_014776113.1):WRKY17 protein, transcript variant X1;gene14783(XM_003526180.3):protein PPLZ02-like;gene14989(NM_001254427.1):dehydration-responsive element-binding protein 3-like;gene15051(XM_003526477.3):transcription factor bHLH93-like;gene15243(NM_001253007.1):ethylene-responsive transcription factor ERF012-like;gene1533(XM_006573326.2):probable WRKY transcription factor 33, transcript variant X2;gene15381(XM_003526644.3):probable WRKY transcription factor 53;gene15548(NM_001252801.1):probably inactive leucine-rich repeat receptor-like protein kinase At3g28040-like;gene15597(XM_003526790.3):probable WRKY transcription factor 13, transcript variant X2;gene15603(XM_003527983.3):ethylene-responsive transcription factor ERF110-like;gene15770(NM_001251778.1):inducer of CBF expression 4;gene15831(XM_006581812.2):calcium-binding protein CML38-like;gene15836(XM_014776521.1):probable inactive leucine-rich repeat receptor-like protein kinase At3g03770, transcript variant X2;gene15870(NM_001250270.2):cysteine proteinase;gene16026(XM_003528135.3):probable WRKY transcription factor 61;gene16194(XM_014777138.1):toll/interleukin-1 receptor-like protein;gene16565(XM_003527181.3):ethylene-responsive transcription factor 4-like;gene16819(NM_001250874.1):TIR-NBS-LRR type disease resistance protein;gene16841(XM_003526112.3):TMV resistance protein N-like;gene16884(XM_006580933.2):probable leucine-rich repeat receptor-like serine/threonine-protein kinase At5g15730-like, transcript variant X2;gene17067(XM_006582232.2):TMV resistance protein N-like;gene17110(XM_003527375.3):ethylene-responsive transcription factor 9-like;gene17292(XM_003526288.3):probable WRKY transcription factor 31;gene17411(XM_006582750.2):LRR receptor-like serine/threonine-protein kinase FLS2;gene17412(NM_001248597.1):disease resistance protein/LRR protein-related protein;gene17421(XM_006582356.2):serine/threonine-protein kinase BRI1-like 1;gene1751(XM_003517021.3):dehydration-responsive element-binding protein 3-like;gene17703(XM_003530217.3):probable WRKY transcription factor 40;gene1785(XM_014779099.1):LRR receptor-like serine/threonine-protein kinase FEI 1-like, transcript variant X1;gene17945(XM_006583126.2):protein STRUBBELIG-RECEPTOR FAMILY 6-like;gene18034(XM_003528742.3):transcription factor bHLH13-like;gene18113(XM_014777782.1):uncharacterized LOC100808315, transcript variant X7;gene18176(XM_003529894.3):transcription factor EGL1-like;gene18667(XM_003530075.3):transcription factor bHLH25-like;gene18757(XM_003530135.3):leucine-rich repeat extensin-like protein 6;gene192(XM_006572921.2):transcription factor bHLH93-like, transcript variant X2;gene19497(XM_014778107.1):G-type lectin S-receptor-like serine/threonine-protein kinase B120, transcript variant X2;gene19746(XM_006583825.2):probable receptor-like protein kinase At1g49730;gene19764(XM_003529359.3):uncharacterized protein At4g06744-like;gene20218(XM_003529585.3):calcium-dependent protein kinase 2;gene20419(XM_003532213.3):respiratory burst oxidase homolog protein C-like;gene20472(NM_001250081.1):WRKY25 protein;gene20490(XM_006584650.2):probable LRR receptor-like serine/threonine-protein kinase At1g63430;gene20544(XM_006584671.2):probable WRKY transcription factor 29;gene20549(XM_003532947.3):respiratory burst oxidase homolog protein A-like;gene20577(XM_003530331.3):probable WRKY transcription factor 41;gene20625(XM_003530480.3):serine/threonine-protein kinase At5g01020-like, transcript variant X1;gene20647(XM_003530450.3):inactive protein kinase SELMODRAFT_444075-like;gene20700(XM_003530525.3):ethylene-responsive transcription factor TINY-like;gene20740(XM_003532443.3):leucine-rich repeat extensin-like protein 4;gene2081(XM_006573542.2):protein LYK5-like;gene20894(XM_003530918.2):probable inactive receptor kinase At1g48480;gene20944(XM_014778306.1):protein kinase, transcript variant X1;gene21150(XM_003532600.3):probable WRKY transcription factor 28;gene21272(XM_003532644.3):cysteine-rich receptor-like protein kinase 10, transcript variant X1;gene21505(XM_014778904.1):disease resistance protein RFL1-like, transcript variant X2;gene21688(XM_003531311.3):ethylene-responsive transcription factor ERF060;gene21736(NM_001250384.1):WRKY6;gene21759(XM_014778961.1):ethylene-responsive transcription factor ERF112-like;gene2176(NM_001251235.1):uncharacterized LOC100527066;gene21830(XM_014778979.1):DNA-damage-repair/toleration protein DRT100-like;gene22022(XM_014779054.1):putative serine/threonine-protein kinase;gene224(XM_003517295.3):receptor-like cytosolic serine/threonine-protein kinase RBK1;gene22452(XM_006584393.2):transcription factor, transcript variant X1;gene22552(XM_006585637.2):probable inactive leucine-rich repeat receptor-like protein kinase At3g03770;gene2264(NM_001248151.1):receptor-like protein kinase 3;gene22671(XM_006585699.2):cyclic nucleotide-gated ion channel 2-like, transcript variant X2;gene22825(XM_003531852.3):protein NSP-INTERACTING KINASE 1-like;gene22840(XM_003530423.3):proline-rich receptor-like protein kinase PERK8;gene2317(NM_001251548.1):NAK-type protein kinase;gene23337(XM_014778308.1):protein kinase, transcript variant X1;gene23574(XM_006586046.2):disease resistance protein RPM1-like;gene23665(XM_003530764.3):probable LRR receptor-like serine/threonine-protein kinase At4g26540;gene23827(NM_001248323.1):RIN4d protein;gene23850(XM_014778532.1):uncharacterized LOC100777856;gene23873(XM_003530826.3):putative receptor protein kinase ZmPK1;gene23896(XM_003532260.3):LRR receptor-like serine/threonine-protein kinase RCH1;gene24057(XM_003534561.3):probable WRKY transcription factor 31;gene24070(XM_006586699.2):protein STRUBBELIG-RECEPTOR FAMILY 8-like;gene24205(XM_014761852.1):putative disease resistance protein RGA3, transcript variant X2;gene24243(XM_006586778.2):probable receptor-like protein kinase At1g30570;gene24245(XM_006586779.2):probable LRR receptor-like serine/threonine-protein kinase At4g20940, transcript variant X2;gene24409(NM_001256464.1):ethylene-responsive transcription factor RAP2-3-like;gene24589(NM_001253022.2):transcription factor bHLH35-like;gene24697(XM_003533738.3):serine/threonine-protein kinase At5g01020-like;gene24716(XM_006586991.2):protein TIFY 10A-like, transcript variant X1;gene24720(XM_003533747.3):ethylene-responsive transcription factor ERF017-like;gene24829(XM_014762011.1):probable receptor-like protein kinase At5g18500, transcript variant X5;gene2521(XM_003516667.3):probable inactive receptor kinase At4g23740;gene25237(XM_003533882.3):probable serine/threonine-protein kinase At1g18390;gene2529(XM_006573742.2):probable WRKY transcription factor 41;gene2531(XM_003516671.3):ethylene-responsive transcription factor ERF061-like;gene25428(XM_003533929.3):heat shock protein 83;gene25609(NM_001248578.1):CBF-like protein;gene25688(XM_003533999.3):somatic embryogenesis receptor kinase 4-like;gene25963(XM_006587432.2):probable receptor-like protein kinase At1g67000, transcript variant X1;gene26028(XM_014762271.1):leucine-rich repeat extensin-like protein 3;gene2603(XM_003516698.3):ethylene-responsive transcription factor ERF020;gene26167(XM_006586607.2):transcription factor bHLH93-like, transcript variant X1;gene26240(XM_003534254.3):disease resistance protein RPM1-like;gene26294(XM_006586654.2):LRR receptor-like serine/threonine-protein kinase FEI 1, transcript variant X1;gene26360(XM_003534323.3):NO-associated protein 1, chloroplastic/mitochondrial-like;gene26379(XM_006587629.2):serine/threonine-protein kinase-like protein At3g51990;gene26482(XM_003534396.3):probable calcium-binding protein CML45;gene26645(XM_003534481.3):wall-associated receptor kinase-like 2;gene26670(XM_003534496.3):probable serine/threonine-protein kinase At1g01540;gene26700(XM_003534513.3):U-box domain-containing protein 33-like, transcript variant X1;gene26815(XM_003533598.3):calcium-binding protein CAST;gene26855(XM_003534595.3):probable receptor-like protein kinase At3g55450;gene2688(NM_001251563.1):cysteine-rich protein;gene26908(XM_003534620.3):probable WRKY transcription factor 33;gene27102(XM_006588307.2):NAK-like ser/thr protein kinase, transcript variant X1;gene27218(XM_003536848.3):probably inactive leucine-rich repeat receptor-like protein kinase IMK2;gene27221(XM_003536849.3):probable LRR receptor-like serine/threonine-protein kinase RKF3;gene27382(XM_006588643.2):leucine-rich repeat receptor-like protein kinase PXL2;gene2739(XM_003518722.3):lysM domain receptor-like kinase 4;gene27505(XM_003536938.3):serine/threonine-protein kinase-like protein CCR1;gene28106(XM_003535120.3):G-type lectin S-receptor-like serine/threonine-protein kinase SD3-1;gene2852(XM_003519693.3):proline-rich receptor-like protein kinase PERK3;gene28692(XM_003535982.3):probable receptor-like protein kinase At5g18500;gene28894(XM_003535325.3):leucine-rich repeat receptor-like protein kinase PXL1;gene29020(XM_003536142.3):somatic embryogenesis receptor kinase 5-like;gene29030(NM_001250973.1):calmodulin;gene29080(XM_014762764.1):disease resistance protein RPP4-like;gene2919(XM_014771163.1):G-type lectin S-receptor-like serine/threonine-protein kinase SD2-5;gene29192(XM_003535429.3):receptor-like protein kinase;gene29438(XM_003535510.3):probable LRR receptor-like serine/threonine-protein kinase At1g34110;gene29456(XM_003536362.3):phytosulfokine receptor 2-like;gene29462(XM_006589426.2):ethylene-responsive transcription factor ERF110-like, transcript variant X1;gene296(XM_003517605.3):protein NSP-INTERACTING KINASE 3-like;gene29635(XM_006589511.2):receptor-like serine/threonine-protein kinase At4g25390;gene29703(XM_006588302.2):with no lysine kinase 2, transcript variant X1;gene29721(XM_003535611.3):leucine-rich repeat receptor-like serine/threonine-protein kinase At2g14510;gene2975(NM_001254538.2):TMV resistance protein N-like;gene29750(XM_006588391.2):cysteine-rich receptor-like protein kinase 10-like, transcript variant X1;gene29754(XM_006589547.2):cysteine-rich receptor-like protein kinase 26;gene29756(XM_003535618.3):cysteine-rich receptor-like protein kinase 26;gene29761(XM_006589548.2):putative receptor-like protein kinase At4g00960;gene29844(XM_006589572.2):receptor protein kinase-like protein At4g34220;gene29857(XM_003536571.3):probable LRR receptor-like serine/threonine-protein kinase At4g20940;gene29921(XM_003536620.3):probable inactive leucine-rich repeat receptor-like protein kinase At1g66830;gene29935(XM_003535672.3):probable leucine-rich repeat receptor-like protein kinase At1g68400;gene30204(XM_003537776.3):somatic embryogenesis receptor kinase 1-like;gene30375(XM_014763769.1):probable inactive receptor kinase At4g23740, transcript variant X1;gene30571(XM_003539075.3):probable receptor-like protein kinase At5g47070;gene30617(NM_001250786.2):receptor-like protein kinase 2;gene30710(XM_003539300.3):ethylene-responsive transcription factor ERF011;gene30722(XM_003539309.3):probable serine/threonine-protein kinase At1g01540;gene30906(NM_001254201.1):LRR receptor-like serine/threonine-protein kinase GSO1-like;gene31021(XM_006590684.2):probable serine/threonine-protein kinase Cx32, chloroplastic, transcript variant X1;gene3104(XM_003519594.3):protein NSP-INTERACTING KINASE 3;gene31473(XM_003537909.3):DNA-damage-repair/toleration protein DRT100;gene31545(NM_001248281.1):protein kinase;gene31811(XM_003538275.3):probable WRKY transcription factor 25;gene32015(XM_003538213.3):calmodulin-binding receptor-like cytoplasmic kinase 2;gene32080(XM_003539115.3):probable calcium-binding protein CML17;gene32269(XM_006591206.2):probable inactive receptor kinase At5g58300, transcript variant X4;gene32325(XM_006591220.2):cysteine-rich receptor-like protein kinase 3;gene32491(XM_006591268.2):probable calcium-binding protein CML27, transcript variant X2;gene3252(XM_003519832.3):LRR receptor-like serine/threonine-protein kinase GSO2;gene32622(XM_003538421.2):putative serine/threonine-protein kinase-like protein CCR3;gene32625(XM_003537442.3):putative serine/threonine-protein kinase-like protein CCR3;gene32860(XM_003537476.3):receptor-like kinase TMK4;gene32914(NM_001248176.1):cytokinin-regulated kinase;gene32998(XM_006591928.2):serine/threonine-protein kinase-like protein At3g51990;gene33017(XM_014764399.1):NO-associated protein 1, chloroplastic/mitochondrial-like, transcript variant X2;gene33154(XM_006592946.2):TMV resistance protein N-like, transcript variant X1;gene33212(XM_006592007.2):PTI1-like tyrosine-protein kinase 2;gene33415(XM_003540661.3):DNA-damage-repair/toleration protein DRT100-like;gene3346(XM_003519865.3):STS14 protein-like;gene33482(XM_003539624.3):probable receptor-like protein kinase At5g47070;gene3353(XM_006574658.2):wall-associated receptor kinase-like 14, transcript variant X2;gene33734(XM_006592269.2):probable calcium-binding protein CML18;gene33809(XM_003540786.3):probable WRKY transcription factor 31;gene33881(NM_001248223.1):S-locus lectin protein kinase family protein;gene33998(XM_003540864.3):probable L-type lectin-domain containing receptor kinase VII.2;gene34033(XM_014764856.1):ethylene-responsive transcription factor 9-like;gene3411(XM_003518102.2):ethylene-responsive transcription factor LEP-like;gene34242(XM_006592433.2):TMV resistance protein N-like;gene34359(XM_006592519.2):receptor-like serine/threonine-protein kinase SD1-7;gene34387(XM_003540034.3):receptor-like protein kinase THESEUS 1;gene34477(XM_006592551.2):probable LRR receptor-like serine/threonine-protein kinase At1g53430;gene3490(XM_003519918.3):G-type lectin S-receptor-like serine/threonine-protein kinase At1g34300;gene3496(XM_003518348.3):somatic embryogenesis receptor kinase 2;gene34992(XM_014764772.1):protein STRUBBELIG-RECEPTOR FAMILY 3-like;gene35082(NM_001250658.1):transcription factor;gene35122(XM_006591849.2):probable leucine-rich repeat receptor-like serine/threonine-protein kinase At5g15730-like, transcript variant X1;gene35150(XM_003539532.3):cyclic nucleotide-gated ion channel 4-like;gene35165(XM_014764778.1):receptor-like protein kinase THESEUS 1;gene35183(XM_003540408.3):plant intracellular Ras-group-related LRR protein 6-like;gene35301(XM_003539586.3):probable receptor-like protein kinase At4g39110;gene35327(NM_001254578.1):DNA-damage-repair/toleration protein DRT100-like;gene35616(XM_003543935.3):probable receptor-like protein kinase At1g11050;gene35619(XM_006593761.2):probable receptor-like protein kinase At1g11050;gene35620(XM_003542096.3):probable receptor-like protein kinase At1g11050;gene35638(XM_006593747.2):probable receptor-like protein kinase At1g67000;gene35639(XM_014766430.1):probable receptor-like protein kinase At1g67000, transcript variant X2;gene35657(XM_003541965.3):probable calcium-binding protein CML44;gene35821(XM_006593255.2):NSP-interacting kinase, transcript variant X2;gene35866(NM_001251502.1):FERONIA receptor-like kinase;gene35867(XR_001383994.1):FERONIA receptor-like kinase, transcript variant X1;gene36140(NM_001254270.1):ethylene-responsive transcription factor ERF012-like;gene36170(XM_003542702.3):probable calcium-binding protein CML29;gene36274(NM_001250440.2):uncharacterized LOC100306346;gene36374(XM_014765407.1):receptor-like serine/threonine-protein kinase ALE2, transcript variant X7;gene36735(XM_003541360.3):putative serine/threonine-protein kinase;gene36738(XM_003541361.3):serine/threonine-protein kinase-like protein CCR1;gene36834(XM_006594122.2):leucine-rich repeat receptor-like protein kinase PXC1;gene3704(XM_003518624.3):probably inactive leucine-rich repeat receptor-like protein kinase At3g28040;gene37076(NM_001252781.1):receptor-like protein kinase HSL1-like;gene37136(XM_006594261.2):putative serine/threonine-protein kinase;gene37238(XM_006594302.2):putative disease resistance RPP13-like protein 1, transcript variant X2;gene37263(XM_014765685.1):TMV resistance protein N-like;gene37357(NM_001254570.1):DNA-damage-repair/toleration protein DRT100-like;gene3738(NM_001251717.1):stress-induced receptor-like kinase;gene3739(XM_003519999.3):probable receptor-like protein kinase At1g67000;gene37443(XM_006594391.2):receptor-like cytosolic serine/threonine-protein kinase RBK2, transcript variant X3;gene3762(XM_006574825.2):probable receptor-like protein kinase At1g49730;gene37855(XM_006594596.2):transcription factor bHLH25-like, transcript variant X2;gene38120(XM_006595379.2):receptor-like protein kinase THESEUS 1;gene38143(XM_006594732.2):G-type lectin S-receptor-like serine/threonine-protein kinase At4g27290;gene38150(XM_006594734.2):G-type lectin S-receptor-like serine/threonine-protein kinase At4g27290, transcript variant X2;gene38162(XM_006594740.2):probable leucine-rich repeat receptor-like serine/threonine-protein kinase At5g15730, transcript variant X4;gene38203(NM_001250797.1):WRKY52 protein;gene38207(NM_001253153.1):serine/threonine-protein kinase PBS1-like;gene38299(XM_006594798.2):protein STRUBBELIG-RECEPTOR FAMILY 3, transcript variant X1;gene38331(XM_014765972.1):G-type lectin S-receptor-like serine/threonine-protein kinase At2g19130;gene38398(XM_003541905.3):probable WRKY transcription factor 31;gene38547(XM_006594913.2):putative cyclic nucleotide-gated ion channel 15;gene38715(NM_001253996.1):DNA-damage-repair/toleration protein DRT100-like;gene38813(XM_014766112.1):inactive protein kinase SELMODRAFT_444075-like;gene38843(XM_006595060.2):lysM domain receptor-like kinase 3;gene3894(XM_003518712.3):probable leucine-rich repeat receptor-like protein kinase At1g35710;gene38992(XM_006595118.2):transcription factor bHLH25-like;gene39051(NM_001248157.1):protein kinase;gene39156(XM_003545039.3):probable LRR receptor-like serine/threonine-protein kinase At4g26540;gene39280(XM_006595675.2):uncharacterized LOC100796436;gene39324(XM_006595693.2):probable receptor-like protein kinase At2g42960, transcript variant X2;gene39566(XM_006582143.2):G-type lectin S-receptor-like serine/threonine-protein kinase At4g27290, transcript variant X2;gene39581(XM_006595513.2):dehydration-responsive element-binding protein 2C-like, transcript variant X1;gene39734(XM_003545216.2):ethylene-responsive transcription factor ERF043-like;gene39833(XM_003544394.3):probable disease resistance protein At4g33300;gene39892(NM_001248850.1):dehydration responsive element binding protein;gene40185(XM_003544553.3):probable receptor-like protein kinase At1g80640;gene4019(XM_014766843.1):protein NSP-INTERACTING KINASE 2-like, transcript variant X2;gene40357(XM_003544044.3):ethylene-responsive transcription factor CRF1-like;gene40627(XM_006596118.2):receptor-like protein kinase HSL1;gene40649(NM_001250879.1):TINY;gene40761(NM_001249203.2):uncharacterized LOC100500561;gene40905(XM_014767021.1):mitogen-activated protein kinase kinase kinase 1-like;gene41051(XM_003544766.3):transcription factor bHLH96-like;gene41125(XM_003544793.3):transcription factor bHLH61-like;gene41169(XM_003544228.3):L-type lectin-domain containing receptor kinase VIII.2-like;gene41274(XM_006596389.2):uncharacterized LOC102667674;gene41278(XM_003544860.2):probable WRKY transcription factor 25;gene41331(XM_014767145.1):probable inactive receptor kinase At5g58300;gene41431(XM_003544324.3):serine/threonine-protein kinase CDL1-like;gene41549(NM_001250463.1):WRKY78;gene41565(XM_014768302.1):transcription factor bHLH25-like, transcript variant X2;gene41719(XM_003546909.3):lysM domain receptor-like kinase 3, transcript variant X2;gene41750(XM_003546616.3):inactive protein kinase SELMODRAFT_444075-like, transcript variant X1;gene41896(NM_001255741.1):protein kinase APK1A, chloroplastic-like;gene41952(XM_003546991.3):probable serine/threonine-protein kinase RLCKVII;gene41998(XM_006597270.2):mitogen-activated protein kinase kinase kinase 1-like, transcript variant X2;gene42134(XM_003545722.3):pathogenesis-related protein 1-like;gene42136(XM_003545724.3):pathogenesis-related protein 1-like;gene42161(XM_014768104.1):receptor-like serine/threonine-protein kinase SD1-8;gene42281(XM_003545948.3):ethylene-responsive transcription factor 12-like;gene42359(XM_003545989.3):probably inactive leucine-rich repeat receptor-like protein kinase IMK2;gene42506(XM_014767572.1):receptor-like cytosolic serine/threonine-protein kinase RBK2;gene4253(XM_003520173.3):probable LRR receptor-like serine/threonine-protein kinase RKF3;gene42603(XM_003546112.3):probable WRKY transcription factor 31;gene42829(XM_006597613.2):probable WRKY transcription factor 35, transcript variant X3;gene42969(XM_003546320.3):ethylene-responsive transcription factor RAP2-3-like;gene43062(XM_003547389.3):G-type lectin S-receptor-like serine/threonine-protein kinase At2g19130;gene43118(XM_003546389.3):transcription factor bHLH35-like;gene4314(XM_014773069.1):probable LRR receptor-like serine/threonine-protein kinase RFK1, transcript variant X3;gene43249(XM_003547456.3):serine/threonine-protein kinase At5g01020-like;gene43275(XM_003546468.3):ethylene-responsive transcription factor ERF017;gene43342(XM_003546492.3):probable WRKY transcription factor 42;gene43375(XM_006597011.2):receptor-like protein kinase 3-like, transcript variant X1;gene43660(XM_014767723.1):polygalacturonase inhibitor-like;gene43733(XM_006597943.2):probable inactive leucine-rich repeat receptor-like protein kinase At3g03770;gene43956(XM_014768060.1):resistance protein KR4;gene44190(XM_006598119.2):putative serine/threonine-protein kinase;gene44558(XM_006598698.2):protein STRUBBELIG-RECEPTOR FAMILY 6-like, transcript variant X1;gene44639(XM_014769272.1):transcription factor bHLH13;gene44748(NM_001248416.1):receptor-like protein kinase precusor-like protein;gene44866(XM_006598621.2):protein kinase family protein, transcript variant X1;gene44939(XM_003549075.2):probable WRKY transcription factor 75;gene450(XM_003517898.3):protein kinase 2B, chloroplastic-like;gene45178(XM_006599068.2):putative disease resistance RPP13-like protein 1;gene45256(XM_006599087.2):TMV resistance protein N-like, transcript variant X2;gene45272(XM_006599100.2):TMV resistance protein N-like;gene45455(XM_003547807.3):probable calcium-binding protein CML16;gene45481(XM_003547796.3):probable leucine-rich repeat receptor-like protein kinase At5g49770;gene45635(XM_014769118.1):probable serine/threonine-protein kinase Cx32, chloroplastic, transcript variant X3;gene45647(XM_006598626.2):TIR-NBS-LRR type disease resistance protein, transcript variant X1;gene45902(NM_001249751.2):uncharacterized LOC100500092;gene45911(XM_003547956.3):STS14 protein;gene45951(NM_001254406.1):transcription factor ICE1-like;gene45964(XM_003547991.3):ethylene-responsive transcription factor LEP;gene46050(NM_001248343.1):lectin protein kinase family protein;gene46260(XM_006599486.2):heat shock protein 83-like;gene46487(XM_006599577.2):receptor-like serine/threonine-protein kinase At4g25390;gene46520(XM_003548200.3):LRR receptor-like serine/threonine-protein kinase GSO2;gene46570(XM_003549117.3):receptor-like protein kinase HSL1;gene4658(XM_003518065.3):G-type lectin S-receptor-like serine/threonine-protein kinase SD3-1;gene46610(XM_006598655.2):uncharacterized LOC100527447, transcript variant X1;gene46612(NM_001254006.1):TMV resistance protein N-like;gene46613(XM_006599630.2):TMV resistance protein N-like, transcript variant X1;gene46614(XM_003549132.3):TMV resistance protein N;gene46642(XM_003548269.3):probable cyclic nucleotide-gated ion channel 20, chloroplastic;gene46786(XM_003549661.3):WRKY transcription factor 6-like;gene46811(XM_006600249.2):calcium-dependent protein kinase 2-like;gene47016(NM_001249793.2):uncharacterized LOC100527230;gene47066(XM_006600177.2):Pti1 kinase-like protein;gene47068(XM_006600341.2):probable receptor-like protein kinase At5g18500, transcript variant X2;gene47247(XM_014770158.1):transcription factor bHLH35, transcript variant X2;gene47402(XM_006600478.2):probable cyclic nucleotide-gated ion channel 5, transcript variant X2;gene47407(XM_003549497.3):probable WRKY transcription factor 32;gene47408(XM_014770032.1):probable LRR receptor-like serine/threonine-protein kinase At2g24230, transcript variant X2;gene47528(XM_003549563.3):probable LRR receptor-like serine/threonine-protein kinase At4g26540;gene47612(XM_003550716.3):calcium-dependent protein kinase 10-like;gene47685(XM_003550746.3):probable LRR receptor-like serine/threonine-protein kinase At1g74360;gene47847(XR_001385811.1):probable inactive receptor kinase At2g26730, transcript variant X2;gene48102(NM_001254221.1):ethylene-responsive transcription factor 5-like;gene48103(XM_003549886.3):ethylene-responsive transcription factor 1A-like;gene48203(XM_003549940.3):transcription factor bHLH18-like;gene4830(XM_003518139.3):receptor protein kinase TMK1-like;gene48349(XM_003550954.3):ethylene-responsive transcription factor ERF008;gene48415(XM_003550021.3):calmodulin-like protein 1;gene48938(XM_003550154.3):probable receptor-like protein kinase At1g80640;gene49050(NM_001248328.1):ERECTA;gene49187(XM_003550283.3):ethylene-responsive transcription factor RAP2-1-like;gene49239(XM_003550302.3):probable disease resistance protein At4g33300;gene49324(XM_003549399.3):ethylene-responsive transcription factor ERF043-like;gene49364(XM_006601293.2):endoplasmin homolog, transcript variant X2;gene4949(XM_003518182.3):probable LRR receptor-like serine/threonine-protein kinase At2g23950;gene49566(XR_419306.2):probable LRR receptor-like serine/threonine-protein kinase At5g10290, transcript variant X2;gene49583(XM_014770302.1):ethylene-responsive transcription factor ERF060-like;gene49668(XM_003552792.3):putative serine/threonine-protein kinase-like protein CCR3;gene49770(XM_003552820.3):L-type lectin-domain containing receptor kinase S.4-like, transcript variant X1;gene49803(XM_003552919.3):serine/threonine-protein kinase CDL1-like;gene49804(XM_003552925.3):calcium-binding protein CML24-like;gene4981(XM_003519136.3):transcription factor bHLH94-like;gene49845(XM_003552838.3):L-type lectin-domain containing receptor kinase VIII.1-like;gene49922(XM_003552857.3):probable LRR receptor-like serine/threonine-protein kinase At1g06840;gene49925(XM_006601986.2):probable inactive receptor kinase At5g58300, transcript variant X1;gene4995(XM_003518202.3):serine/threonine-protein kinase-like protein At1g28390;gene49984(XM_003551152.3):probable WRKY transcription factor 26;gene50013(XM_003552894.3):inactive receptor-like serine/threonine-protein kinase At2g40270;gene50149(XM_003551346.3):probable LRR receptor-like serine/threonine-protein kinase At4g26540, transcript variant X2;gene50508(XM_006602187.2):probable receptor-like protein kinase At2g42960, transcript variant X2;gene5090(XM_003519180.3):L-type lectin-domain containing receptor kinase VIII.1-like;gene51377(XM_003551394.3):LRR receptor-like serine/threonine-protein kinase RCH1;gene51734(NM_001280568.1):DRE-binding protein 2D%3B2;gene51761(XM_006602627.2):probable WRKY transcription factor 33, transcript variant X2;gene51807(NM_001250690.2):transcription factor;gene51814(XM_003552268.3):probable receptor-like protein kinase At3g55450, transcript variant X1;gene51873(XM_006602684.2):serine/threonine-protein kinase At5g01020-like;gene52(XM_006572780.2):leucine-rich repeat extensin-like protein 4-like, transcript variant X1;gene52037(XM_003552365.3):probable serine/threonine-protein kinase At1g01540;gene52063(XM_003551631.3):wall-associated receptor kinase-like 2;gene52267(XM_014770290.1):probable calcium-binding protein CML45, transcript variant X2;gene5236(XM_006575394.2):probable inactive receptor kinase At5g58300, transcript variant X3;gene52371(XM_003552548.3):receptor-like protein kinase ANXUR2;gene52386(XM_003552559.3):receptor-like protein kinase ANXUR2;gene52440(XM_014771159.1):protein NSP-INTERACTING KINASE 1-like, transcript variant X3;gene52456(XM_003551747.3):proline-rich receptor-like protein kinase PERK8;gene52473(XM_006602938.2):probable disease resistance protein At5g47250, transcript variant X2;gene52487(XM_014770730.1):putative disease resistance RPP13-like protein 3;gene52496(XM_003552608.3):probably inactive leucine-rich repeat receptor-like protein kinase At3g28040;gene52525(XM_006601685.2):NBS-LRR disease-resistance protein scn3r1, transcript variant X1;gene52601(XM_014771251.1):probable serine/threonine-protein kinase At1g18390, transcript variant X2;gene5326(XM_003518330.3):serine/threonine-protein kinase CDL1-like;gene53470(XM_006603976.2):probable receptor-like protein kinase At5g39020;gene53519(XM_006604022.2):probable serine/threonine-protein kinase At1g18390, transcript variant X2;gene53539(XM_014772051.1):probable inactive leucine-rich repeat receptor-like protein kinase At3g03770;gene53617(XM_003555102.3):probable LRR receptor-like serine/threonine-protein kinase At4g08850;gene53706(XM_003553194.3):protein LYK2;gene53894(XM_006604144.2):probable receptor-like protein kinase At1g30570, transcript variant X6;gene5413(XM_014769812.1):coronatine-insensitive protein 1-like;gene54171(XM_006604261.2):disease resistance protein RPM1-like, transcript variant X1;gene54208(NM_001248728.1):disease resistance protein;gene54253(XM_014772087.1):leucine-rich repeat receptor-like tyrosine-protein kinase PXC3, transcript variant X2;gene54296(XM_003554147.3):polygalacturonase inhibitor-like;gene54361(XM_003553394.3):probably inactive leucine-rich repeat receptor-like protein kinase IMK2;gene54365(XM_003553398.3):probable LRR receptor-like serine/threonine-protein kinase RKF3;gene54522(XM_003553462.3):leucine-rich repeat receptor-like protein kinase PXL2;gene54606(XM_003554302.3):serine/threonine-protein kinase CDL1;gene54646(XM_003553501.3):putative serine/threonine-protein kinase, transcript variant X1;gene5484(NM_001253076.1):dehydration-responsi</t>
  </si>
  <si>
    <t>gene10074(XM_003523857.3):ABSCISIC ACID-INSENSITIVE 5-like protein 2;gene10830(XM_003523026.3):serine/threonine-protein kinase HT1-like;gene10839(XM_003523030.3):serine/threonine-protein kinase HT1-like;gene10925(XM_003523069.3):leucine-rich repeat receptor-like serine/threonine/tyrosine-protein kinase SOBIR1;gene11025(NM_001251631.1):inducer of CBF expression 1;gene11074(XM_014774364.1):protein kinase, transcript variant X1;gene11387(XM_003522503.3):probable inactive receptor kinase At4g23740;gene11507(XM_003522536.3):nodulation-signaling pathway 2 protein;gene11511(XM_003523412.3):auxin transporter-like protein 3;gene11530(XM_006578927.2):auxin response factor 17-like;gene11922(XM_006579503.2):serine/threonine-protein kinase HT1, transcript variant X2;gene12006(XM_003525617.3):scarecrow-like protein 21;gene12301(XM_003524434.3):probable serine/threonine-protein kinase At4g35230;gene12425(XM_003524557.3):ABSCISIC ACID-INSENSITIVE 5-like protein 2;gene12665(XM_003524611.3):cyclin-D3-2;gene12756(XM_003524645.3):protein SHORT-ROOT-like;gene12821(XM_003524660.3):transcription factor bHLH18-like;gene12823(XM_006579906.2):transcription factor bHLH18-like;gene12937(XM_006579426.2):bZIP transcription factor bZIP9, transcript variant X2;gene13108(XM_003524802.3):probable xyloglucan endotransglucosylase/hydrolase protein 28;gene13233(XM_003524870.3):xyloglucan endotransglucosylase/hydrolase 2, transcript variant X1;gene13518(XM_003525016.3):putative ETHYLENE INSENSITIVE 3-like 4 protein;gene13581(XM_014775782.1):ethylene-responsive transcription factor ABR1-like;gene13684(NM_001255671.1):serine/threonine-protein kinase SAPK7-like;gene13778(XM_003525350.3):probable serine/threonine-protein kinase At5g41260, transcript variant X2;gene13985(NM_001252879.2):auxin-responsive protein IAA27-like;gene14062(XM_003524320.3):probable receptor-like protein kinase At1g67000;gene14086(XM_014776102.1):two-component response regulator ORR21-like;gene14134(XM_006580341.2):mitogen-activated protein kinase 9-like;gene14141(XM_003525144.3):serine/threonine-protein kinase EDR1-like, transcript variant X1;gene14161(XM_003525134.3):probable inactive receptor kinase At1g48480;gene14292(XM_003527157.3):transcription factor bHLH63;gene14501(XM_003528134.3):protein BRASSINAZOLE-RESISTANT 1-like;gene14562(XM_003527671.3):bhelix-loop-helix transcription factor;gene14581(XM_003525861.3):cyclin-D3-3-like;gene15037(XM_003526469.3):receptor-like protein kinase HSL1;gene15040(XM_006582429.1):transcription factor HBP-1b(c38)-like;gene15051(XM_003526477.3):transcription factor bHLH93-like;gene15075(NM_001250208.1):cyclin d2;gene15083(XM_003526493.3):transport inhibitor response 1-like protein;gene15230(XM_003526565.3):auxin transporter-like protein 3;gene15237(XM_003527882.3):nodulation-signaling pathway 2 protein-like;gene15373(XM_003526639.3):probable inactive receptor kinase At4g23740;gene15387(NM_001249120.2):uncharacterized LOC100526923;gene15546(NM_001254464.1):two-component response regulator ARR17-like;gene15770(NM_001251778.1):inducer of CBF expression 4;gene15873(XM_003526935.3):leucine-rich repeat receptor-like serine/threonine/tyrosine-protein kinase SOBIR1;gene15999(XM_003527000.3):transcription factor bHLH79-like;gene16385(XM_003525869.3):probable LRR receptor-like serine/threonine-protein kinase At2g24230;gene17101(NM_001255014.2):transcription activator GLK1-like;gene17360(XM_003526314.3):ABSCISIC ACID-INSENSITIVE 5-like protein 2, transcript variant X1;gene17617(XM_003530030.3):auxin-responsive protein IAA16-like;gene17819(XM_003528326.3):auxin-induced protein AUX22;gene17960(XM_006583129.2):B3 domain-containing protein Os03g0120900-like, transcript variant X2;gene18034(XM_003528742.3):transcription factor bHLH13-like;gene18176(XM_003529894.3):transcription factor EGL1-like;gene182(XM_003517046.3):abscisic acid receptor PYL1-like;gene18284(XM_003529937.3):probable carboxylesterase 8;gene18520(XM_003528937.3):mitogen-activated protein kinase kinase 9;gene18667(XM_003530075.3):transcription factor bHLH25-like;gene189(XM_006572920.2):auxin-responsive protein IAA8, transcript variant X2;gene18990(XM_006583568.2):auxin transporter-like protein 2, transcript variant X1;gene1904(XM_014775626.1):serine/threonine-protein kinase STY17, transcript variant X2;gene192(XM_006572921.2):transcription factor bHLH93-like, transcript variant X2;gene19634(XM_003529306.3):auxin response factor 3-like;gene20004(XM_003529472.3):serine/threonine-protein kinase STY8-like, transcript variant X1;gene20163(XM_003529553.3):mitogen-activated protein kinase 15-like, transcript variant X1;gene20410(NM_001249814.1):protein kinase 3;gene20499(XM_006584653.2):probable serine/threonine-protein kinase At5g41260, transcript variant X2;gene20632(XM_003532405.3):auxin response factor 19-like, transcript variant X1;gene20713(XM_006584509.1):auxin-responsive protein IAA27-like, transcript variant X1;gene20863(XM_006584833.2):mitogen-activated protein kinase 9-like;gene20894(XM_003530918.2):probable inactive receptor kinase At1g48480;gene21103(XM_014778300.1):transcription factor bZIP10, transcript variant X1;gene21327(XM_014778831.1):two-component response regulator ORR26-like;gene2157(XM_003517255.3):transcription factor HEC2;gene21573(XM_003531244.3):serine/threonine-protein kinase CTR1-like, transcript variant X1;gene2168(NM_001250113.2):uncharacterized LOC100306324;gene21692(XM_003532786.3):putative ETHYLENE INSENSITIVE 3-like 4 protein;gene2195(XM_006573586.2):probable indole-3-acetic acid-amido synthetase GH3.1;gene22022(XM_014779054.1):putative serine/threonine-protein kinase;gene22117(XM_003531524.3):G-box-binding factor 4;gene22161(XM_006585434.2):serine/threonine-protein kinase SRK2A-like, transcript variant X2;gene22260(XM_003532978.3):transcription factor bHLH87-like;gene22351(NM_001250920.1):auxin-regulated protein (Aux22);gene22428(XM_003533037.3):F-box/LRR-repeat protein 2-like;gene22825(XM_003531852.3):protein NSP-INTERACTING KINASE 1-like;gene22864(XM_006585776.2):inactive leucine-rich repeat receptor-like protein kinase CORYNE, transcript variant X2;gene2292(XM_006573630.2):two-component response regulator-like APRR2, transcript variant X2;gene23051(XM_006585838.2):auxin-responsive protein IAA9-like, transcript variant X2;gene23134(XM_006585868.2):cyclin-D4-1-like;gene23293(XM_003531996.3):transcription factor bHLH79;gene23328(XM_014779347.1):probable LRR receptor-like serine/threonine-protein kinase At1g14390;gene23796(XM_003532209.3):transcription factor bHLH62;gene24115(XM_003534839.3):scarecrow-like protein 13, transcript variant X1;gene24351(XM_003534765.3):probable serine/threonine-protein kinase DDB_G0272254;gene24392(XM_006586844.2):two-component response regulator ARR2-like, transcript variant X2;gene2453(XR_412968.2):probable serine/threonine-protein kinase drkD, transcript variant X2;gene24589(NM_001253022.2):transcription factor bHLH35-like;gene24716(XM_006586991.2):protein TIFY 10A-like, transcript variant X1;gene25013(XM_003533839.3):transcription factor bHLH66-like;gene2526(XM_003517450.3):probable GABA transporter 2;gene25715(XM_003534011.3):probable carboxylesterase 18;gene25753(XM_003533235.3):receptor-like protein kinase HSL1;gene25867(XM_003534081.3):mitogen-activated protein kinase kinase 9;gene25963(XM_006587432.2):probable receptor-like protein kinase At1g67000, transcript variant X1;gene26070(XM_003534164.3):auxin-responsive protein IAA27;gene26167(XM_006586607.2):transcription factor bHLH93-like, transcript variant X1;gene26178(XM_003534223.3):abscisic acid receptor PYR1;gene26221(NM_001255794.1):probable xyloglucan endotransglucosylase/hydrolase protein 30-like;gene26248(XM_006587558.2):myb family transcription factor APL;gene2643(XM_003517520.3):serine/threonine-protein kinase HT1;gene26582(XM_014762385.1):probably inactive leucine-rich repeat receptor-like protein kinase At5g48380, transcript variant X3;gene27051(XM_003535756.3):ethylene-responsive transcription factor 1B;gene27219(XM_006588310.2):uncharacterized LOC100305640, transcript variant X1;gene27221(XM_003536849.3):probable LRR receptor-like serine/threonine-protein kinase RKF3;gene27299(XM_003536762.3):transcription factor UNE12;gene27301(NM_001255466.2):auxin-induced protein 22D-like;gene27302(NM_001254670.1):auxin-induced protein AUX28-like;gene2740(XM_003520111.3):auxin-induced protein 22B-like;gene27405(XM_006588653.2):transcription factor PIF1-like, transcript variant X2;gene27635(XM_003536986.3):leucine-rich repeat receptor-like protein kinase PXC1;gene27706(XM_014763030.1):protein ABSCISIC ACID-INSENSITIVE 5, transcript variant X1;gene27755(XM_003537033.3):B3 domain-containing protein At2g36080-like;gene2795(XM_003519671.3):ethylene-responsive transcription factor 1B-like;gene28823(NM_001251473.2):uncharacterized LOC100306665;gene28920(NM_001248078.1):ethylene receptor;gene29044(XM_003535370.3):auxin-induced protein 22B;gene29045(NM_001253284.2):auxin-induced protein ali50;gene29280(XM_003536265.3):probable transcription factor GLK2;gene29338(XM_003535482.3):auxin response factor 18-like;gene29456(XM_003536362.3):phytosulfokine receptor 2-like;gene29489(XM_006589430.2):serine/threonine-protein kinase STY46-like, transcript variant X1;gene29542(XM_003535554.3):scarecrow-like protein 8;gene296(XM_003517605.3):protein NSP-INTERACTING KINASE 3-like;gene29738(NM_001254699.2):probable xyloglucan endotransglucosylase/hydrolase protein 8-like;gene29750(XM_006588391.2):cysteine-rich receptor-like protein kinase 10-like, transcript variant X1;gene29756(XM_003535618.3):cysteine-rich receptor-like protein kinase 26;gene29860(XM_003536574.3):cyclin-D3-1-like;gene2990(XM_003519175.3):transcription factor bHLH79-like;gene30259(XM_006590344.2):serine/threonine-protein kinase HT1-like, transcript variant X2;gene3039(XM_003519410.3):cyclin-D1-1-like;gene30594(XM_006590540.2):two-component response regulator-like APRR2, transcript variant X4;gene30653(XM_003538741.3):protein SHORT-ROOT-like;gene30661(XM_006590567.2):cyclin-D5-1-like;gene30700(XM_003539283.3):F-box protein SKIP2-like;gene30720(XM_006590591.2):transcription factor SPATULA-like, transcript variant X2;gene30756(XM_003538775.3):uncharacterized LOC100817326;gene3104(XM_003519594.3):protein NSP-INTERACTING KINASE 3;gene31213(XM_014763962.1):inactive leucine-rich repeat receptor-like serine/threonine-protein kinase At1g60630, transcript variant X8;gene31331(XM_006590832.2):transcription factor HBI1-like, transcript variant X1;gene3142(XM_014771236.1):cyclin-D4-1;gene31533(XM_003539030.3):scarecrow-like protein 14;gene31534(XM_014764038.1):scarecrow-like protein 31, transcript variant X3;gene31604(XM_003538112.3):auxin response factor 18-like;gene32319(XM_006591218.2):auxin response factor 8-like, transcript variant X2;gene32483(XM_003538347.3):DELLA protein GAI 2;gene32544(XM_003538377.3):protein phosphatase 2C 37;gene32704(XM_014764250.1):putative ETHYLENE INSENSITIVE 3-like 4 protein;gene32859(NM_001289238.1):brassinosteroid-regulated protein BRU1-like;gene33181(XM_003540601.3):inactive leucine-rich repeat receptor-like serine/threonine-protein kinase At1g60630, transcript variant X2;gene33192(XM_003540604.3):auxin transporter-like protein 5;gene33295(XM_006592037.2):transcription factor bHLH63, transcript variant X1;gene33458(XM_006592121.2):transcription factor PCL1-like, transcript variant X4;gene3346(XM_003519865.3):STS14 protein-like;gene33685(XM_003539757.3):GABA transporter 1;gene33859(XM_003539831.3):xyloglucan endotransglucosylase/hydrolase protein 9;gene33881(NM_001248223.1):S-locus lectin protein kinase family protein;gene33998(XM_003540864.3):probable L-type lectin-domain containing receptor kinase VII.2;gene34039(XM_003539896.3):transcription activator GLK1-like;gene3424(NM_001255296.2):xyloglucan endotransglucosylase/hydrolase protein A-like;gene34263(XM_014764904.1):chitin-inducible gibberellin-responsive protein 1-like, transcript variant X2;gene34302(XM_003540002.3):indole-3-acetic acid-amido synthetase GH3.6-like;gene34477(XM_006592551.2):probable LRR receptor-like serine/threonine-protein kinase At1g53430;gene3490(XM_003519918.3):G-type lectin S-receptor-like serine/threonine-protein kinase At1g34300;gene34949(XM_003540279.3):xyloglucan endotransglucosylase/hydrolase protein 9;gene35270(XM_003540454.3):BES1/BZR1 homolog protein 4;gene35616(XM_003543935.3):probable receptor-like protein kinase At1g11050;gene35619(XM_006593761.2):probable receptor-like protein kinase At1g11050;gene35821(XM_006593255.2):NSP-interacting kinase, transcript variant X2;gene3597(XM_006574762.2):histidine kinase 4-like, transcript variant X1;gene360(XM_003517795.3):cyclin-D1-1-like;gene36143(XM_003543744.3):nodulation-signaling pathway 2 protein-like;gene36274(NM_001250440.2):uncharacterized LOC100306346;gene36282(XM_003542118.3):xyloglucan endotransglucosylase/hydrolase protein 22;gene36283(NM_001255601.1):probable xyloglucan endotransglucosylase/hydrolase protein 23-like;gene36284(XM_003542112.3):probable xyloglucan endotransglucosylase/hydrolase protein 23;gene36285(XM_003542108.3):probable xyloglucan endotransglucosylase/hydrolase protein 23;gene36286(XM_003542102.3):probable xyloglucan endotransglucosylase/hydrolase protein 23;gene36364(NM_001255560.1):probable xyloglucan endotransglucosylase/hydrolase protein 23-like;gene36572(NM_001254085.2):ethylene-responsive transcription factor 1B-like;gene36866(XM_014765566.1):protein ABSCISIC ACID-INSENSITIVE 5-like;gene36920(XM_003542585.3):auxin-responsive protein IAA29-like;gene37023(XM_003542648.3):serine/threonine-protein kinase HT1-like;gene37443(XM_006594391.2):receptor-like cytosolic serine/threonine-protein kinase RBK2, transcript variant X3;gene37445(NM_001250247.2):uncharacterized LOC100306589;gene376(XM_003517698.3):two-component response regulator ARR5-like;gene37621(XM_003542953.3):abscisic acid receptor PYL12-like;gene37855(XM_006594596.2):transcription factor bHLH25-like, transcript variant X2;gene37977(XM_003543147.3):BES1/BZR1 homolog protein 4-like;gene38154(XM_003543231.3):indole-3-acetic acid-amido synthetase GH3.6-like;gene38161(XM_003543235.3):chitin-inducible gibberellin-responsive protein 1-like;gene38341(XM_003543324.3):xyloglucan endotransglucosylase/hydrolase protein 9;gene38711(XM_014766092.1):probable serine/threonine-protein kinase At5g41260, transcript variant X2;gene38867(XM_014766130.1):auxin-responsive protein IAA27-like, transcript variant X2;gene38912(NM_001249804.2):uncharacterized LOC100305535;gene38992(XM_006595118.2):transcription factor bHLH25-like;gene39011(XM_003543659.3):putative receptor-like protein kinase At1g80870;gene39108(XM_003544229.3):scarecrow-like transcription factor PAT1;gene39199(XM_006595640.2):scarecrow-like protein 21;gene39302(XM_003545038.3):serine/threonine-protein kinase HT1, transcript variant X3;gene39324(XM_006595693.2):probable receptor-like protein kinase At2g42960, transcript variant X2;gene395(XM_014772657.1):transcription factor bHLH79-like;gene39582(XM_003544002.3):abscisic acid receptor PYL4-like;gene39631(XM_003544057.3):auxin transporter-like protein 1;gene39730(XM_014766892.1):putative transcription factor bHLH086;gene39776(XM_003544362.3):probable LRR receptor-like serine/threonine-protein kinase At2g16250;gene39942(XM_003544450.3):transcription factor bHLH74-like, transcript variant X1;gene40108(XM_006595996.2):histidine kinase 5-like;gene4019(XM_014766843.1):protein NSP-INTERACTING KINASE 2-like, transcript variant X2;gene41051(XM_003544766.3):transcription factor bHLH96-like;gene41125(XM_003544793.3):transcription factor bHLH61-like;gene41129(XM_014767168.1):auxin-responsive protein IAA9, transcript variant X2;gene41169(XM_003544228.3):L-type lectin-domain containing receptor kinase VIII.2-like;gene41565(XM_014768302.1):transcription factor bHLH25-like, transcript variant X2;gene41646(NM_001255364.2):auxin-induced protein 22C-like;gene41693(NM_001253084.2):auxin-responsive protein IAA27-like;gene4173(XM_014767151.1):auxin-induced protein AUX28-like;gene4174(NM_001255800.2):auxin-induced protein 22D-like;gene4176(XM_014767158.1):transcription factor UNE12-like;gene42134(XM_003545722.3):pathogenesis-related protein 1-like;gene42136(XM_003545724.3):pathogenesis-related protein 1-like;gene42349(XM_003547125.3):transcription factor TGA5-like;gene42416(XM_006597447.2):auxin response factor 6-like, transcript variant X3;gene42504(NM_001249130.1):uncharacterized LOC100500044;gene4253(XM_003520173.3):probable LRR receptor-like serine/threonine-protein kinase RKF3;gene4255(XM_003518890.3):histidine-containing phosphotransfer protein 1;gene42659(XM_003546144.3):scarecrow-like protein 13;gene42885(XM_003546273.3):DELLA protein RGL1-like;gene43062(XM_003547389.3):G-type lectin S-receptor-like serine/threonine-protein kinase At2g19130;gene43118(XM_003546389.3):transcription factor bHLH35-like;gene43281(XM_003546471.3):auxin response factor 19-like;gene43568(XM_003546620.3):transcription factor bHLH82-like;gene44636(XM_006598838.2):auxin response factor 18, transcript variant X2;gene44639(XM_014769272.1):transcription factor bHLH13;gene44669(XM_006598853.2):probable indole-3-acetic acid-amido synthetase GH3.5, transcript variant X1;gene44748(NM_001248416.1):receptor-like protein kinase precusor-like protein;gene44847(NM_001255726.2):endo-xyloglucan transferase;gene44868(XM_003548444.3):LRR receptor-like serine/threonine-protein kinase RPK2;gene45036(XM_006599002.2):probable LRR receptor-like serine/threonine-protein kinase At4g08850, transcript variant X1;gene45172(XM_003548548.3):receptor-like protein kinase 5;gene45277(XM_003547728.3):transcription factor bHLH62-like;gene4566(XM_003518016.3):transcription factor bHLH48-like;gene45911(XM_003547956.3):STS14 protein;gene4593(XM_003519005.3):transcription factor HBP-1b(c38)-like, transcript variant X1;gene45951(NM_001254406.1):transcription factor ICE1-like;gene46050(NM_001248343.1):lectin protein kinase family protein;gene46549(XM_003548220.3):probable carboxylesterase 18;gene47247(XM_014770158.1):transcription factor bHLH35, transcript variant X2;gene47311(NM_001255019.2):probable xyloglucan endotransglucosylase/hydrolase protein 23-like;gene47313(XM_003549440.3):probable xyloglucan endotransglucosylase/hydrolase protein 23;gene47316(XM_006600434.2):probable xyloglucan endotransglucosylase/hydrolase protein 23;gene4742(XM_003518097.3):regulatory protein NPR5-like;gene48203(XM_003549940.3):transcription factor bHLH18-like;gene48255(XM_003549959.3):protein SHORT-ROOT-like;gene48309(XM_003549978.3):indole-3-acetic acid-amido synthetase GH3.3-like;gene48331(XM_003549988.3):probable LRR receptor-like serine/threonine-protein kinase At4g37250;gene48332(XM_003549989.3):cyclin-D3-2-like;gene48384(XM_006600898.2):transcription factor SPATULA-like, transcript variant X3;gene48445(XM_003551005.3):two-component response regulator-like APRR2, transcript variant X2;gene4869(XM_003518156.3):B3 domain-containing protein At2g36080-like;gene48950(XM_003549264.3):two-component response regulator ARR12-like;gene48995(XM_006601142.2):histidine kinase 5-like;gene49050(NM_001248328.1):ERECTA;gene49166(XM_003550269.3):F-box protein GID2-like;gene49171(NM_001254981.1):cyclin-D3-1-like;gene49286(XM_003549387.3):probable LRR receptor-like serine/threonine-protein kinase At2g16250;gene49433(XM_003552564.3):xyloglucan endotransglucosylase/hydrolase 2;gene4949(XM_003518182.3):probable LRR receptor-like serine/threonine-protein kinase At2g23950;gene4961(XM_003519127.3):serine/threonine-protein kinase SAPK2;gene49755(XM_003552740.3):protein phosphatase 2C 37;gene49801(XM_003552828.3):putative transcription factor bHLH086;gene49809(XM_003552932.3):DELLA protein GAI-like;gene4981(XM_003519136.3):transcription factor bHLH94-like;gene49832(XM_003552835.3):receptor protein kinase TMK1-like;gene49845(XM_003552838.3):L-type lectin-domain containing receptor kinase VIII.1-like;gene50013(XM_003552894.3):inactive receptor-like serine/threonine-protein kinase At2g40270;gene5056(XM_014768967.1):auxin-responsive protein IAA9-like, transcript variant X2;gene50713(XM_014770855.1):probable LRR receptor-like serine/threonine-protein kinase At1g14390;gene50825(XM_003551958.3):cyclin-D1-1-like, transcript variant X1;gene5090(XM_003519180.3):L-type lectin-domain containing receptor kinase VIII.1-like;gene51641(XM_006602584.2):auxin transporter-like protein 2, transcript variant X2;gene51682(XM_006602607.2):transcription factor TGA7-like;gene52129(XM_006601761.2):probably inactive leucine-rich repeat receptor-like protein kinase At5g48380-like, transcript variant X1;gene52440(XM_014771159.1):protein NSP-INTERACTING KINASE 1-like, transcript variant X3;gene52773(XM_006603752.2):serine/threonine-protein kinase HT1;gene53390(XM_003555001.3):probable inactive leucine-rich repeat receptor-like protein kinase At1g66830;gene53467(XM_003553769.3):probable protein phosphatase 2C 8;gene53470(XM_006603976.2):probable receptor-like protein kinase At5g39020;gene53918(XM_003553944.3):xyloglucan endotransglucosylase/hydrolase 1-like;gene5413(XM_014769812.1):coronatine-insensitive protein 1-like;gene54153(XM_006603700.2):bZIP transcription factor bZIP96, transcript variant X1;gene54175(XM_006603686.2):two-component response regulator ARR9-like, transcript variant X1;gene54277(XM_006604310.2):probably inactive leucine-rich repeat receptor-like protein kinase At5g06940;gene54297(XM_006604319.2):transcription factor HBP-1b(c38)-like, transcript variant X1;gene54359(XM_014771678.1):gibberellin receptor GID1B-like;gene54365(XM_003553398.3):probable LRR receptor-like serine/threonine-protein kinase RKF3;gene54446(XM_003554229.3):transcription factor UNE12-like;gene54447(XM_006604417.2):auxin-induced protein 22E-like;gene54448(NM_001249764.1):auxin-regulated protein (Aux28);gene54680(XM_003554346.3):probable xyloglucan endotransglucosylase/hydrolase protein 32;gene54774(XM_003553547.3):protein ABSCISIC ACID-INSENSITIVE 5-like;gene55051(XM_003553637.3):transcription factor PIF3-like;gene55224(XM_003553693.3):histidine-containing phosphotransfer protein 1-like;gene55442(XR_420074.2):B3 domain-containing transcription factor NGA1-like, transcript variant X7;gene55827(XM_003556757.3):uncharacterized LOC100805252;gene5679(XM_003519471.3):auxin response factor 6-like;gene56859(NM_001250222.1):cyclin d3;gene5693(XM_003519485.3):regulatory protein NPR3-like, transcript variant X1;gene56970(XM_003555955.3):putative receptor-like protein kinase At4g00960;gene56982(XM_006605954.2):cysteine-rich receptor-like protein kinase 10;gene56997(XM_003555281.3):putative receptor-like protein kinase At4g00960;gene57010(XM_003555979.3):probable xyloglucan endotransglucosylase/hydrolase protein 8;gene5718(XM_014770480.1):probable receptor-like protein kinase At2g42960, transcript variant X5;gene5724(XM_006575598.2):mitogen-activated protein kinase 10-like, transcript variant X2;gene57254(XM_014772547.1):serine/threonine-protein kinase STY46-like;gene57394(XM_003555388.3):auxin response factor 18-like;gene5741(XM_003519510.3):probable LRR receptor-like serine/threonine-protein kinase At1g07650, transcript variant X1;gene57518(XM_006605317.2):uncharacterized LOC100811831, transcript variant X1;gene57586(XM_003556295.3):DELLA protein GAI1-like;gene57611(XM_003556305.3):ethylene-responsive transcription factor 1B-like;gene57680(XM_003556341.3):auxin-responsive protein IAA14-like;gene57681(XM_014772222.1):uncharacterized LOC100527777, transcript variant X1;gene57792(XM_003555519.3):protein EIN4-like;gene57876(XM_014772351.1):histidine-containing phosphotransfer protein 1-like, transcript variant X2;gene57887(XM_003556452.2):transcription factor bHLH96-like;gene58164(XM_006590962.2):auxin response factor 4-like, transcript variant X2;gene58357(XM_003556906.3):transcription factor bHLH74-like;gene5906(XM_003519619.3):scarecrow-like transcription factor PAT1, transcript variant X2;gene6061(XM_003520948.3):transcription factor EGL1, transcript variant X1;gene6335(XM_003521998.3):transcription factor UNE10-like;gene6653(XM_003520760.2):auxin transporter-like protein 2;gene6733(XM_003522073.3):L-type lectin-domain containing receptor kinase S.4-like;gene6973(XM_006576574.2):transcription factor bHLH62-like;gene70(XM_003517591.3):receptor-like protein kinase HSL1;gene7435(NM_001253297.2):two-component response regulator ARR9-like;gene7555(XM_014773772.1):transcription factor HBP-1b(c38)-like, transcript variant X1;gene7615(XM_006576817.2):gibberellin receptor GID1B-like;gene7623(XM_003521178.3):probable LRR receptor-like serine/threonine-protein kinase RKF3;gene7627(XM_003521179.3):probable indole-3-acetic acid-amido synthetase GH3.6;gene7713(XM_003521218.3):transcription factor UNE12;gene7714(XM_003521219.3):auxin-induced protein 22E-like;gene7790(XM_006576893.2):protein PHR1-LIKE 1-like, transcript variant X3;gene7831(XR_413661.2):transcription factor PIF1-like, transcript variant X6;gene7966(NM_001255045.1):probable xyloglucan endotransglucosylase/hydrolase protein 32-like;gene8019(XM_003521385.3):leucine-rich repeat receptor-like protein kinase PXC1;gene8172(XM_003521459.3):probable carboxylesterase 15;gene8278(XM_003521529.3):ethylene response sensor 1-like;gene8365(XM_003521574.3):auxin-responsive protein IAA20-like;gene8462(XM_014773991.1):F-box/LRR-repeat protein 3-like, transcript variant X2;gene8520(XM_006577188.2):transcription factor bHLH94-like;gene8897(XM_003522877.3):transcription factor bHLH63-like;gene9196(XM_003523922.3):cyclin-D3-1-like;gene950(XM_003516790.3):lysine histidine transporter-like 6;gene9664(NM_001255956.2):transcription factor bHLH93-like;gene9688(XM_003522709.3):cyclin-D4-1-like, transcript variant X1;gene9723(XM_006578222.2):serine/threonine-protein kinase CTR1-like;gene9749(XM_003522730.3):transcription factor bHLH94</t>
  </si>
  <si>
    <t>gene10794(XM_003523011.3):mannose-1-phosphate guanyltransferase alpha-like;gene12058(XM_006579545.2):bifunctional dTDP-4-dehydrorhamnose 3,5-epimerase/dTDP-4-dehydrorhamnose reductase-like;gene12080(XM_003525711.3):UDP-glucuronate 4-epimerase 5-like;gene13584(XM_003525050.3):cellulose synthase A catalytic subunit 6 [UDP-forming]-like;gene13708(XM_003525120.2):transaldolase;gene13962(XM_003525239.3):hexokinase-1;gene14286(XM_003527149.3):glucose-1-phosphate adenylyltransferase large subunit 1-like, transcript variant X1;gene14793(XM_003526231.3):cellulose synthase A catalytic subunit 8 [UDP-forming]-like;gene14836(XM_003526368.3):cellulose synthase A catalytic subunit 1 [UDP-forming];gene15179(XM_003526541.3):probable beta-D-xylosidase 7;gene15982(XM_003526989.3):mannose-1-phosphate guanyltransferase alpha-B-like;gene16446(XM_003527150.3):cellulose synthase A catalytic subunit 7 [UDP-forming];gene18274(XM_006583305.2):polygalacturonate 4-alpha-galacturonosyltransferase-like;gene1965(XM_003517136.3):GDP-mannose 4,6 dehydratase 1;gene20682(XM_003530445.3):hexokinase-1;gene21079(XM_003530999.3):beta-xylosidase/alpha-L-arabinofuranosidase 2;gene21407(XM_003532692.3):UDP-glucuronate 4-epimerase 6-like;gene21786(XM_006585266.2):trifunctional UDP-glucose 4,6-dehydratase/UDP-4-keto-6-deoxy-D-glucose 3,5-epimerase/UDP-4-keto-L-rhamnose-reductase RHM1, transcript variant X5;gene21887(XM_003531414.3):beta-hexosaminidase 2-like;gene22091(XM_003531509.3):beta-xylosidase/alpha-L-arabinofuranosidase 1;gene22286(XM_003532990.3):hexokinase-1-like;gene23449(XM_003532052.3):probable galacturonosyltransferase 15;gene24297(XM_003533056.3):UDP-arabinose 4-epimerase 1-like, transcript variant X1;gene24502(XM_003533631.3):cellulose synthase A catalytic subunit 4 [UDP-forming];gene25066(XM_003533850.3):cellulose synthase A catalytic subunit 3 [UDP-forming]-like, transcript variant X3;gene2608(XM_003517500.3):cellulose synthase-like protein D2;gene26769(XM_014762434.1):polygalacturonate 4-alpha-galacturonosyltransferase-like, transcript variant X1;gene27122(XM_003535905.3):probable beta-D-xylosidase 2;gene27169(XM_003536077.3):UDP-glucuronic acid decarboxylase 2;gene28869(NM_001255835.1):GDP-mannose 3,5-epimerase-like, transcript variant X1;gene29465(XM_003536370.3):cellulose synthase A catalytic subunit 2 [UDP-forming]-like, transcript variant X1;gene31122(XM_003537696.3):hexokinase-3-like;gene31670(XM_003538181.3):cellulose synthase-like protein G2;gene33498(NM_001253999.2):UDP-glucuronic acid decarboxylase 1-like;gene34767(XM_003540165.3):UDP-D-apiose/UDP-D-xylose synthase 2;gene34887(XM_003540225.3):cellulose synthase-like protein H1;gene34891(XM_006592744.2):cellulose synthase-like protein B5, transcript variant X2;gene35287(XM_003540466.3):trifunctional UDP-glucose 4,6-dehydratase/UDP-4-keto-6-deoxy-D-glucose 3,5-epimerase/UDP-4-keto-L-rhamnose-reductase RHM1, transcript variant X1;gene3540(XM_003518544.3):cellulose synthase A catalytic subunit 2 [UDP-forming];gene35900(XM_003543892.3):UDP-glucose 6-dehydrogenase 1-like;gene37960(XM_003543137.3):trifunctional UDP-glucose 4,6-dehydratase/UDP-4-keto-6-deoxy-D-glucose 3,5-epimerase/UDP-4-keto-L-rhamnose-reductase RHM1, transcript variant X1;gene39686(NM_001289311.1):mannose-1-phosphate guanylyltransferase 1-like;gene41456(XM_003544986.3):hexokinase-2, chloroplastic-like;gene41915(XM_006596964.2):UDP-glucuronic acid decarboxylase 1-like, transcript variant X5;gene42026(XM_003547550.3):beta-xylosidase/alpha-L-arabinofuranosidase 1-like;gene42713(XM_006597567.2):probable galacturonosyltransferase 4;gene43021(XM_014768264.1):cellulose synthase A catalytic subunit 4 [UDP-forming]-like;gene43623(XM_003546567.3):chitotriosidase-1-like;gene43670(XM_006597913.2):trifunctional UDP-glucose 4,6-dehydratase/UDP-4-keto-6-deoxy-D-glucose 3,5-epimerase/UDP-4-keto-L-rhamnose-reductase RHM1-like, transcript variant X1;gene44397(XM_003546840.3):cellulose synthase A catalytic subunit 3 [UDP-forming]-like, transcript variant X2;gene46133(XM_003548054.3):cellulose synthase A catalytic subunit 2 [UDP-forming]-like;gene46722(XM_006600213.2):probable galacturonosyltransferase 4, transcript variant X2;gene46941(XM_003550490.3):UDP-glucuronic acid decarboxylase 2-like;gene47387(XM_003549484.3):cellulose synthase A catalytic subunit 7 [UDP-forming]-like, transcript variant X1;gene47429(XM_003550647.3):chitotriosidase-1-like;gene47996(XM_003549832.3):UDP-glucuronate 4-epimerase 5-like;gene4930(XM_003519112.3):cellulose synthase A catalytic subunit 7 [UDP-forming]-like;gene49354(XM_003550376.3):hexokinase-2, chloroplastic-like;gene50490(XM_003551864.3):probable galacturonosyltransferase 15;gene50495(XM_003551866.3):trifunctional UDP-glucose 4,6-dehydratase/UDP-4-keto-6-deoxy-D-glucose 3,5-epimerase/UDP-4-keto-L-rhamnose-reductase RHM1-like, transcript variant X1;gene51763(XM_003552239.3):putative GDP-L-fucose synthase 2;gene51913(XM_003551594.3):polygalacturonate 4-alpha-galacturonosyltransferase-like;gene51972(XM_006601803.2):phosphomannomutase, transcript variant X1;gene52302(XM_003552507.3):probable galacturonosyltransferase 14;gene52836(XM_003554110.3):probable galacturonosyltransferase-like 10;gene52847(XM_003554145.3):glucose-6-phosphate isomerase, cytosolic-like;gene52979(XM_003554751.3):UDP-glucose 6-dehydrogenase 1-like;gene5374(NM_001289330.1):mannose-1-phosphate guanylyltransferase 1-like;gene54043(XM_003554011.3):NADH--cytochrome b5 reductase 1;gene54972(XM_014771996.1):cellulose synthase-like protein D5;gene54973(XM_003554488.3):probable galacturonosyltransferase-like 7;gene54984(XM_003554496.3):probable beta-D-xylosidase 2, transcript variant X1;gene55192(XM_006604760.2):mannosylglycoprotein endo-beta-mannosidase-like, transcript variant X2;gene56107(XM_006605517.2):NADH--cytochrome b5 reductase 1, transcript variant X1;gene57906(XM_003555553.3):mannosylglycoprotein endo-beta-mannosidase-like, transcript variant X1;gene57970(XM_003555573.3):beta-hexosaminidase 1;gene588(XM_003516297.3):UDP-glucose 6-dehydrogenase 4-like;gene8259(XM_003520690.3):UDP-glucuronic acid decarboxylase 2-like;gene8287(XM_003521536.3):probable galacturonosyltransferase-like 7;gene8891(XM_006577857.2):glucose-1-phosphate adenylyltransferase large subunit 1, transcript variant X3;gene9409(XM_006578063.2):cellulose synthase A catalytic subunit 8 [UDP-forming]-like</t>
  </si>
  <si>
    <t>gene10166(XM_003522834.2):eugenol synthase 1-like;gene1305(XM_003516894.3):BAHD acyltransferase DCR-like;gene13056(XM_014775650.1):1-Cys peroxiredoxin-like, transcript variant X1;gene13526(XM_003524226.3):anthocyanidin 3-O-glucosyltransferase 5-like;gene14171(XM_014776070.1):caffeoylshikimate esterase-like;gene14623(XM_014777258.1):serine carboxypeptidase-like 11, transcript variant X5;gene17687(XM_006583021.2):shikimate O-hydroxycinnamoyltransferase, transcript variant X4;gene17968(XM_003528712.3):anthranilate N-methyltransferase;gene18690(XM_006583444.2):hydroquinone glucosyltransferase-like;gene19046(XM_003530241.3):beta-glucosidase 11-like;gene19792(XM_003528490.3):serine carboxypeptidase-like 50;gene20201(XM_003529575.3):beta-glucosidase 46;gene206(NM_001253293.2):probable mannitol dehydrogenase-like;gene2068(XM_006573532.2):UDP-glycosyltransferase 72E1-like;gene21202(XM_003531062.3):1-Cys peroxiredoxin;gene21718(XM_006585243.2):cytochrome P450 CYP736A12-like, transcript variant X2;gene21764(NM_001254303.2):probable mannitol dehydrogenase-like;gene22445(XM_003531687.3):cinnamoyl-CoA reductase 1-like;gene23464(XM_003532062.3):spermidine hydroxycinnamoyl transferase-like;gene23465(XM_003532063.3):spermidine hydroxycinnamoyl transferase-like;gene23468(XM_003532066.3):spermidine hydroxycinnamoyl transferase-like;gene23469(XM_003532067.3):spermidine hydroxycinnamoyl transferase-like;gene23713(XM_003532145.3):hydroquinone glucosyltransferase-like;gene23715(XM_003530772.3):hydroquinone glucosyltransferase-like;gene23717(XM_006586099.2):hydroquinone glucosyltransferase-like;gene23718(XM_003530770.3):hydroquinone glucosyltransferase-like;gene23990(XM_003530872.3):hydroquinone glucosyltransferase-like;gene29344(XM_003536307.2):caffeoylshikimate esterase-like;gene30113(XM_003536730.3):caffeoylshikimate esterase, transcript variant X3;gene30814(XM_003538793.3):UDP-glycosyltransferase 72E1-like;gene33086(NM_001254611.2):bifunctional dihydroflavonol 4-reductase/flavanone 4-reductase-like, transcript variant X1;gene33087(NM_001255393.2):bifunctional dihydroflavonol 4-reductase/flavanone 4-reductase-like;gene33088(NM_001255332.1):dihydroflavonol-4-reductase-like;gene36347(XM_003542626.3):caffeoylshikimate esterase;gene36786(XM_003542493.3):phenylalanine ammonia-lyase class 2;gene39002(XM_003543652.3):cinnamoyl-CoA reductase 2;gene39471(XM_003545500.3):beta-glucosidase BoGH3B-like;gene39641(XM_003545191.3):uncharacterized acetyltransferase At3g50280-like;gene41325(XM_003544886.3):trans-cinnamate 4-monooxygenase-like;gene41482(NM_001255385.2):probable cinnamyl alcohol dehydrogenase 6-like;gene41552(NM_001253129.2):bifunctional dihydroflavonol 4-reductase/flavanone 4-reductase-like;gene42411(XM_006596969.2):serine carboxypeptidase-like 19-like, transcript variant X1;gene42775(XM_014767581.1):lysosomal beta glucosidase-like;gene44069(XM_006598064.2):spermidine hydroxycinnamoyl transferase-like;gene44789(XM_003548668.3):beta-glucosidase BoGH3B-like, transcript variant X2;gene46277(XM_003548120.3):BAHD acyltransferase DCR-like;gene4719(XM_014768235.1):beta-glucosidase BoGH3B-like;gene48171(XM_003549921.3):uncharacterized acetyltransferase At3g50280;gene48320(XM_006600869.2):UDP-glycosyltransferase 84B2-like;gene48365(XM_003550007.3):uncharacterized acetyltransferase At3g50280-like;gene49378(NM_001255475.2):probable cinnamyl alcohol dehydrogenase 6-like;gene49700(XM_006601893.2):uncharacterized acetyltransferase At3g50280-like;gene50458(XM_003551854.3):spermidine hydroxycinnamoyl transferase-like;gene50461(XM_003551855.3):spermidine hydroxycinnamoyl transferase-like;gene50466(XM_003553065.3):spermidine hydroxycinnamoyl transferase-like;gene50584(XM_003551889.3):spermidine hydroxycinnamoyl transferase-like;gene5119(XM_006575339.2):beta-glucosidase BoGH3B-like, transcript variant X1;gene5170(XM_003519219.3):cinnamoyl-CoA reductase 1, transcript variant X2;gene5230(NM_001250388.2):coumarate 4-hydroxylase;gene53207(XM_006603932.2):caffeoylshikimate esterase, transcript variant X3;gene53986(XM_006604183.2):beta-glucosidase BoGH3B-like, transcript variant X1;gene53987(XM_006604185.2):beta-glucosidase BoGH3B-like;gene5417(XM_003519332.3):uncharacterized acetyltransferase At3g50280;gene54654(XM_003554334.3):phenylalanine ammonia-lyase 1;gene55924(XR_420172.2):serine carboxypeptidase-like 17, transcript variant X2;gene56870(XM_003555912.3):putative UDP-glucose glucosyltransferase;gene57351(NM_001254045.1):isoliquiritigenin 2'-O-methyltransferase-like;gene57402(XM_003556190.3):phenylalanine ammonia-lyase 2;gene57976(XM_006606490.2):caffeoylshikimate esterase-like, transcript variant X1;gene58612(XM_014773314.1):serine carboxypeptidase-like 50;gene5936(XM_003518532.3):phenylalanine ammonia-lyase class 3, transcript variant X1;gene6319(XM_003521935.3):UDP-glycosyltransferase 72D1-like;gene6856(XM_003520879.3):BAHD acyltransferase DCR-like;gene7149(XM_003520996.3):hydroquinone glucosyltransferase-like;gene7300(XM_003520399.2):hydroquinone glucosyltransferase-like;gene7937(XM_003521348.3):phenylalanine ammonia-lyase 1-like;gene7938(XM_003521349.3):phenylalanine ammonia-lyase 1;gene807(XM_006606897.2):hydroquinone glucosyltransferase-like, transcript variant X1;gene8589(XM_006577220.2):protein ECERIFERUM 1-like;gene9181(XM_003523906.3):uncharacterized acetyltransferase At3g50280</t>
  </si>
  <si>
    <t>gene10761(XM_003522998.3):dnaJ homolog subfamily B member 1-like;gene10984(XM_003522388.3):uncharacterized LOC100788095;gene11468(NM_001251080.1):protein disulfide isomerase-like protein;gene1183(XM_003516851.3):hsp70 nucleotide exchange factor fes1-like;gene14324(XM_003527235.3):dolichyl-diphosphooligosaccharide--protein glycosyltransferase subunit 1A-like, transcript variant X1;gene1435(XM_003516918.3):dnaJ homolog subfamily B member 1-like;gene15745(NM_001248187.2):calnexin;gene15813(XM_003528057.3):uncharacterized LOC100797672;gene17392(XM_003527507.3):derlin-1.1-like;gene17530(XM_006582936.2):heat shock 70 kDa protein 15-like, transcript variant X1;gene19757(XM_003528472.3):probable E3 ubiquitin ligase SUD1, transcript variant X1;gene19795(XM_003529366.3):SEC12-like protein 2;gene20027(NM_001254236.1):GTP-binding protein SAR1A-like;gene21074(NM_001254697.2):chaperone protein dnaJ 20, chloroplastic-like;gene22500(NM_001253109.2):putative DNA repair protein RAD23-1-like;gene22988(XM_003531899.3):ubiquitin-conjugating enzyme E2-17 kDa-like;gene24361(XM_003533120.3):ubiquitin-conjugating enzyme E2 32-like;gene25428(XM_003533929.3):heat shock protein 83;gene2666(XM_003517531.3):heat shock 70 kDa protein 8, transcript variant X1;gene28728(NM_001249422.2):calreticulin-1;gene29235(XM_014763290.1):SEC12-like protein 1, transcript variant X2;gene29335(XM_003536300.3):dolichyl-diphosphooligosaccharide--protein glycosyltransferase subunit 1B-like;gene29471(XM_014762517.1):uncharacterized LOC100306580, transcript variant X1;gene3154(XM_003519638.3):ubiquitin domain-containing protein DSK2a-like;gene32265(XM_003538290.3):ubiquitin-conjugating enzyme E2-17 kDa;gene33813(XM_003539810.3):B-cell receptor-associated protein 31-like;gene33977(XM_006592368.2):E3 ubiquitin-protein ligase RMA1H1-like, transcript variant X1;gene34042(NM_001254269.1):dnaJ homolog subfamily B member 4-like;gene34230(XM_014764894.1):protein disulfide-isomerase 5-4-like;gene34423(XM_003540049.3):thioredoxin M1, chloroplastic-like;gene34604(XM_014764972.1):stromal 70 kDa heat shock-related protein, chloroplastic;gene34681(NM_001251099.1):protein disulfide isomerase-like protein;gene34824(NM_001248030.1):uncharacterized LOC100499969;gene34873(XM_003540223.3):dnaJ protein homolog;gene35009(XM_014765054.1):E3 ubiquitin-protein ligase RMA1H1-like, transcript variant X2;gene36295(XM_003541729.3):probable mitochondrial chaperone BCS1-B;gene3773(XM_006574833.2):probable E3 ubiquitin ligase SUD1, transcript variant X1;gene37868(XM_003543081.3):heat shock 70 kDa protein, mitochondrial;gene38413(NM_001253335.1):dnaJ protein homolog;gene38563(XM_003543416.3):protein disulfide isomerase-like 1-4;gene38584(XM_006593404.2):protein disulfide-isomerase 5-1-like, transcript variant X2;gene38732(XM_003543509.3):probable E3 ubiquitin-protein ligase ARI7;gene38878(XM_006593266.2):protein disulfide isomerase like protein, transcript variant X1;gene39020(XM_003543665.2):ubiquitin receptor RAD23b;gene39483(XM_003545510.3):uncharacterized LOC100779441;gene39491(XM_003545518.3):plant UBX domain-containing protein 4-like;gene40717(XM_003545595.3):protein disulfide-isomerase-like, transcript variant X1;gene411(XM_003517862.3):dnaJ homolog subfamily B member 5-like;gene41966(XM_006596895.2):uncharacterized LOC100499960, transcript variant X1;gene42108(XM_003545695.3):heat shock 70 kDa protein, mitochondrial-like;gene42288(XM_003547110.3):dnaJ protein homolog 1-like;gene42621(XM_003547222.3):cell division control protein 48;gene44436(XM_003548138.3):stromal 70 kDa heat shock-related protein, chloroplastic;gene45745(XM_003547885.3):chaperone protein dnaJ 11, chloroplastic-like;gene46260(XM_006599486.2):heat shock protein 83-like;gene46527(XM_006599582.2):uncharacterized LOC102661977, transcript variant X2;gene46986(NM_001252987.1):GTP-binding protein SAR1A-like;gene49364(XM_006601293.2):endoplasmin homolog, transcript variant X2;gene49649(NM_001255279.1):eukaryotic translation initiation factor 2 subunit alpha-like;gene5124(XM_006575341.2):josephin-like protein;gene52106(XM_003551642.3):calreticulin-3-like;gene53512(XM_014771408.1):cell division cycle protein 48 homolog, transcript variant X4;gene55131(NM_001249384.1):protein disulfide isomerase-like protein;gene55231(XR_001386580.1):uncharacterized LOC100819284, transcript variant X3;gene55597(NM_001250274.2):uncharacterized LOC100306079;gene5569(XM_003519414.3):uncharacterized LOC100777384;gene56585(XM_003555759.2):calreticulin;gene57396(XM_003556187.3):dolichyl-diphosphooligosaccharide--protein glycosyltransferase subunit 1B-like, transcript variant X1;gene57871(XM_014772275.1):meiotically up-regulated gene 184 protein-like, transcript variant X3;gene7921(XM_003521336.3):dnaJ protein P58IPK homolog;gene8280(XM_003521530.3):chaperone protein DnaJ;gene8443(XM_003521618.3):probable protein disulfide-isomerase A6;gene8927(XM_003522955.3):dolichyl-diphosphooligosaccharide--protein glycosyltransferase subunit 1A-like</t>
  </si>
  <si>
    <t>gene10922(XM_003523066.3):28 kDa ribonucleoprotein, chloroplastic-like;gene11278(XM_003523266.3):protein TRANSPARENT TESTA GLABRA 1-like;gene12993(XM_003524744.3):sm-like protein LSM5;gene14118(XM_003524302.3):ATP-dependent RNA helicase DHX36-like;gene14534(XM_014777239.1):polyadenylate-binding protein RBP47C'-like;gene14832(XM_006581297.2):DEAD-box ATP-dependent RNA helicase 56, transcript variant X3;gene15492(XM_003526716.3):protein TRANSPARENT TESTA GLABRA 1-like;gene1697(XM_006573377.2):putative ATP-dependent RNA helicase PB1A10.06c, transcript variant X3;gene170(NM_001255879.2):29 kDa ribonucleoprotein, chloroplastic-like;gene17346(XM_003527485.3):U11/U12 small nuclear ribonucleoprotein 31 kDa protein;gene18807(NM_001250477.1):uncharacterized LOC100527276;gene18845(XM_003529055.3):pre-mRNA-splicing factor SLU7-A-like;gene1908(NM_001251676.2):uncharacterized LOC100527350;gene19440(XM_006583712.2):KH domain-containing protein At4g18375, transcript variant X2;gene19711(XM_003529337.3):polyadenylate-binding protein RBP47-like;gene19856(XM_003529399.3):DNA-damage-repair/toleration protein DRT111, chloroplastic-like;gene20306(XM_003529632.3):DEAD-box ATP-dependent RNA helicase 21-like;gene21012(XM_006584892.2):KH domain-containing protein At4g18375-like, transcript variant X2;gene22219(XM_003531571.3):DEAD-box ATP-dependent RNA helicase 20-like;gene23395(XM_003532027.3):WD repeat-containing protein 26-like;gene23672(XM_003530786.3):serine/arginine-rich splicing factor SR45a-like;gene24075(XM_014761820.1):probable splicing factor 3A subunit 1, transcript variant X6;gene26989(XM_014762855.1):U4/U6 small nuclear ribonucleoprotein PRP4-like protein, transcript variant X2;gene2843(XM_003518669.3):probable pre-mRNA-splicing factor ATP-dependent RNA helicase;gene28597(XM_003535943.2):28 kDa ribonucleoprotein, chloroplastic;gene29868(XR_001383313.1):probable splicing factor 3A subunit 1, transcript variant X5;gene31030(XM_003537637.3):probable small nuclear ribonucleoprotein G;gene31158(XM_003537718.3):thioredoxin-like protein YLS8, transcript variant X1;gene32744(XM_003537514.3):putative uncharacterized protein At4g01020, chloroplastic;gene32870(NM_001249645.2):uncharacterized LOC100527220;gene33165(XM_003540594.3):pre-mRNA-processing protein 40C-like, transcript variant X1;gene33502(XM_006591760.2):uncharacterized LOC100306540, transcript variant X1;gene35002(XM_003540308.3):protein STABILIZED1-like;gene36088(XM_014765339.1):zinc finger CCCH domain-containing protein 40-like;gene36341(XM_003542910.3):RNA-binding KH domain-containing protein PEPPER-like, transcript variant X2;gene36459(XM_006593894.2):oligouridylate-binding protein 1, transcript variant X2;gene3664(XM_003518605.3):THO complex subunit 4B-like;gene37620(XM_003541654.3):splicing factor 3B subunit 1;gene38283(XM_003543290.3):protein STABILIZED1-like;gene38962(XM_003542071.3):pre-mRNA-processing-splicing factor 8;gene39144(XM_003545034.3):zinc finger CCCH domain-containing protein 25;gene41587(XM_003546876.3):pre-mRNA-processing-splicing factor 8-like;gene41840(XR_418256.2):pre-mRNA-splicing factor ATP-dependent RNA helicase PRP16, transcript variant X1;gene43197(XM_014768067.1):probable splicing factor 3A subunit 1;gene45026(XM_003547629.3):U4/U6 small nuclear ribonucleoprotein Prp31-like;gene46635(NM_001250179.1):uncharacterized LOC100305561;gene46729(XM_003551002.3):DEAD-box ATP-dependent RNA helicase 21-like;gene47250(XM_003549250.3):RNA-binding KH domain-containing protein PEPPER-like;gene47333(XM_003549452.3):small nuclear ribonucleoprotein E;gene49342(XR_001385770.1):probable pre-mRNA-splicing factor ATP-dependent RNA helicase, transcript variant X3;gene49422(XM_006601687.2):uncharacterized LOC100499841, transcript variant X1;gene49547(XM_003552760.3):putative uncharacterized protein At4g01020, chloroplastic, transcript variant X1;gene51457(XM_003552132.3):pre-mRNA-splicing factor SLU7-A;gene52121(XM_003552417.3):RNA-binding KH domain-containing protein PEPPER-like, transcript variant X2;gene52681(XM_006603734.2):katanin p80 WD40 repeat-containing subunit B1 homolog;gene53643(XM_003553850.3):U4/U6 small nuclear ribonucleoprotein Prp31-like;gene54412(XM_003554207.3):pre-mRNA-splicing factor 18-like;gene55005(XM_003554506.3):DEAD-box ATP-dependent RNA helicase 24-like;gene55990(XM_014772905.1):zinc finger CCCH domain-containing protein 40-like;gene56427(NM_001254599.2):31 kDa ribonucleoprotein, chloroplastic-like;gene57988(XM_003555579.3):U4/U6 small nuclear ribonucleoprotein Prp3-like;gene7677(XM_003521199.3):pre-mRNA-splicing factor 18-like;gene7851(XM_003521294.3):glycine-rich RNA-binding protein 6, mitochondrial;gene8321(XM_003521549.3):DEAD-box ATP-dependent RNA helicase 24;gene8328(XM_003521552.3):probable pre-mRNA-splicing factor ATP-dependent RNA helicase, transcript variant X1</t>
  </si>
  <si>
    <t>gene10186(NM_001249287.2):uncharacterized LOC100499800;gene10602(XM_006577707.2):uncharacterized LOC100499730;gene11214(NM_001250235.2):uncharacterized LOC100527516;gene12685(XM_003524618.3):40S ribosomal protein S26-1;gene13554(XM_006579383.2):60S ribosomal protein L6-like, transcript variant X1;gene13555(NM_001248794.2):uncharacterized LOC100499766;gene15510(XM_003526729.3):60S ribosomal protein L9-like;gene15565(NM_001253047.2):40S ribosomal protein S26-1-like;gene16594(XM_014776131.1):uncharacterized LOC100527168, transcript variant X2;gene19596(XM_003529286.3):40S ribosomal protein S6;gene20313(XM_003529636.3):40S ribosomal protein S15-4-like;gene2295(NM_001251709.2):uncharacterized LOC100306424;gene2319(XM_003517342.3):60S ribosomal protein L37a, transcript variant X2;gene24446(XM_003533345.3):40S ribosomal protein S21;gene24511(NM_001254690.2):60S ribosomal protein L27-like;gene26668(XM_003534495.3):50S ribosomal protein L5, chloroplastic-like;gene2699(XM_006574255.2):40S ribosomal protein S20-2-like;gene29066(NM_001250547.2):uncharacterized LOC100499889;gene29464(XM_003536369.3):60S ribosomal protein L3;gene30217(NM_001255098.2):40S ribosomal protein S20-2-like;gene30569(NM_001249960.2):uncharacterized LOC100499850;gene30927(XM_003537581.3):60S ribosomal protein L8-3;gene32988(XM_003539808.3):50S ribosomal protein L1, chloroplastic-like;gene34192(XM_014764882.1):60S ribosomal protein L11;gene34989(NM_001248685.2):uncharacterized LOC100499758;gene3520(XM_006574723.2):40S ribosomal protein S18;gene35346(XM_003540495.3):60S ribosomal protein L3;gene3681(NM_001249970.2):uncharacterized LOC100527754;gene36979(NM_001250039.1):ribosomal protein S11;gene37101(NM_001255907.2):40S ribosomal protein S6-like;gene3808(XM_003518678.3):60S ribosomal protein L34;gene39001(NM_001248189.2):uncharacterized LOC100499723;gene39332(XM_006595429.2):uncharacterized LOC100305604, transcript variant X1;gene39587(XM_003544009.3):40S ribosomal protein S4-1;gene39814(XM_003544386.2):30S ribosomal protein S9, chloroplastic-like;gene41553(XM_006596902.2):uncharacterized LOC100500093, transcript variant X1;gene41808(XM_006597154.2):60S ribosomal protein L38, transcript variant X2;gene41936(XM_003547416.3):60S ribosomal protein L35-like;gene4205(XM_014767253.1):50S ribosomal protein L24-like, transcript variant X2;gene42935(XM_006597663.2):40S ribosomal protein S21, transcript variant X2;gene48319(XM_003549983.3):40S ribosomal protein S26-1;gene49921(XM_003553138.3):60S ribosomal protein L10;gene50201(NM_001249510.2):uncharacterized LOC100526953;gene51950(XM_003552314.3):50S ribosomal protein L22, chloroplastic-like;gene54614(XM_003554308.2):60S ribosomal protein L4-like;gene54637(XM_006603588.2):uncharacterized LOC100499790, transcript variant X1;gene5493(NM_001248897.1):40S ribosomal S4 protein;gene57201(XM_003556064.3):60S ribosomal protein L36-3, transcript variant X1;gene57513(NM_001252906.1):60S ribosomal protein L6, mitochondrial-like;gene57653(NM_001250931.1):uncharacterized LOC100306120;gene58642(NM_001248997.1):uncharacterized LOC100526915;gene58660(NA):NA;gene58682(NA):NA;gene58693(NA):NA;gene58708(NA):NA;gene58709(NA):NA;gene58721(NA):NA;gene58723(NA):NA;gene7554(NM_001251117.1):uncharacterized LOC100500179;gene8090(NM_001250339.2):uncharacterized LOC100527779;gene8475(NM_001250110.2):uncharacterized LOC100305556</t>
  </si>
  <si>
    <t>gene11049(XR_001388049.1):calcium-binding mitochondrial carrier protein SCaMC-2-B-like, transcript variant X3;gene12010(XM_003525483.3):transcription factor GTE10-like;gene1404(XM_003516909.3):ran-binding protein 1 homolog b-like;gene1573(XM_014774981.1):probable serine/threonine-protein kinase WNK5, transcript variant X2;gene15745(NM_001248187.2):calnexin;gene17379(XM_003527493.3):histone acetyltransferase of the MYST family 1-like;gene17522(XM_003529576.3):mitochondrial arginine transporter BAC2-like;gene18304(XM_006583323.2):probable plastidic glucose transporter 2, transcript variant X3;gene18466(XM_006583388.2):uncharacterized LOC100818474, transcript variant X1;gene18815(XM_003529047.3):myb-like protein A;gene21666(XM_003532774.3):probable mitochondrial adenine nucleotide transporter BTL3;gene21722(XM_014778954.1):nuclear transcription factor Y subunit B-10-like, transcript variant X2;gene21848(XM_003531394.3):ADP,ATP carrier protein 1, mitochondrial;gene23527(XM_006586025.2):uncharacterized LOC100799986, transcript variant X2;gene23629(XM_006586075.2):nuclear transcription factor Y subunit B-3-like;gene24138(NM_001251469.1):uncharacterized LOC100305641;gene24154(XM_003534936.3):farnesyl pyrophosphate synthase 1;gene25924(XM_003533296.3):uncharacterized LOC778073, transcript variant X1;gene28728(NM_001249422.2):calreticulin-1;gene30694(NM_001251158.1):MYB transcription factor MYB50;gene32798(XM_003537498.3):ankyrin repeat domain-containing protein 50-like;gene33050(XM_006591949.2):anaphase-promoting complex subunit 8-like, transcript variant X1;gene33582(XM_014764563.1):phototropin-1-like, transcript variant X2;gene35395(XM_003542111.3):probable serine/threonine-protein kinase WNK10;gene35764(XM_003541312.3):plastidic glucose transporter 4-like;gene35976(XM_003543662.3):outer plastidial membrane protein porin;gene37096(XM_006594248.2):mitochondrial arginine transporter BAC1-like, transcript variant X3;gene39203(XM_003544665.3):probable serine/threonine-protein kinase WNK11, transcript variant X1;gene39658(XM_003545194.3):myb-related protein 306-like;gene42677(XM_003546151.3):nuclear transcription factor Y subunit B-3;gene44384(NM_001289328.1):ADP,ATP carrier protein 1, mitochondrial-like;gene44670(XM_003548465.3):mitochondrial adenine nucleotide transporter ADNT1;gene44862(XM_014768903.1):calcium-binding mitochondrial carrier protein SCaMC-1-like, transcript variant X3;gene45856(XM_006598652.2):uncharacterized LOC100526925, transcript variant X1;gene46736(NM_001252750.1):nuclear transcription factor Y subunit B-6-like;gene47303(XM_006600133.2):mitochondrial outer membrane protein porin of 36 kDa-like, transcript variant X1;gene48438(XM_006600937.2):mitogen-activated protein kinase kinase kinase YODA-like, transcript variant X2;gene49955(XM_003553171.3):probable serine/threonine-protein kinase WNK4, transcript variant X1;gene51139(XM_014770742.1):DNA polymerase epsilon catalytic subunit B-like, transcript variant X2;gene52106(XM_003551642.3):calreticulin-3-like;gene5221(XM_006574257.2):with no lysine kinase 12, transcript variant X1;gene5386(XM_006575457.2):mitochondrial substrate carrier family protein B-like, transcript variant X1;gene54320(XM_014771775.1):DNA polymerase delta small subunit-like, transcript variant X1;gene54444(XM_003553429.3):histone acetyltransferase GCN5-like;gene5512(XM_014770044.1):transcription factor MYB44, transcript variant X2;gene56585(XM_003555759.2):calreticulin;gene57564(XM_014772715.1):nuclear transcription factor Y subunit B-1, transcript variant X2;gene5823(XM_003519569.3):probable serine/threonine-protein kinase WNK11;gene5852(NM_001249132.1):uncharacterized LOC100500556;gene6602(XM_003520507.3):probable envelope ADP,ATP carrier protein, chloroplastic;gene7711(XM_003520532.3):histone acetyltransferase GCN5-like;gene8500(XM_003520761.3):mitogen-activated protein kinase kinase kinase NPK1-like;gene8680(XM_003521748.3):mitochondrial carrier protein MTM1-like;gene8943(XM_006577869.2):uncharacterized LOC100811115;gene9026(XM_014774425.1):transcription factor E2FC, transcript variant X2;gene9141(XM_006577944.2):transcription factor MYB44-like;gene9199(NM_001248786.1):MYB transcription factor MYB68;gene9290(XM_003523597.3):probable ADP,ATP carrier protein At5g56450</t>
  </si>
  <si>
    <t>gene12010(XM_003525483.3):transcription factor GTE10-like;gene13631(XM_003525077.3):histone deacetylase 14, transcript variant X2;gene13699(XM_003525116.3):staphylococcal nuclease domain-containing protein 1-like;gene13729(XM_003524427.3):probable serine/threonine-protein kinase At1g54610;gene1404(XM_003516909.3):ran-binding protein 1 homolog b-like;gene14589(XM_014777251.1):putative cyclin-A3-1, transcript variant X2;gene19058(XM_003530246.3):dnaJ protein ERDJ3A-like;gene20125(XM_003528605.3):probable serine/threonine-protein kinase At1g54610;gene22796(XM_014778449.1):auxin transport protein BIG-like;gene23527(XM_006586025.2):uncharacterized LOC100799986, transcript variant X2;gene2729(XM_006573852.2):histone deacetylase 19-like, transcript variant X2;gene27420(XM_006588663.2):uncharacterized LOC100794242, transcript variant X2;gene29771(XM_003536517.3):pyruvate kinase isozyme A, chloroplastic-like;gene30195(XR_001383390.1):histone deacetylase 19-like, transcript variant X6;gene30841(XM_006590623.2):ATP-dependent DNA helicase DDM1-like, transcript variant X1;gene31516(XR_416720.2):transcription initiation factor IIA large subunit-like, transcript variant X2;gene31570(XM_003537964.3):probable histone H2B.1;gene32184(XM_006591546.1):histone H2B-like;gene33666(XM_003539749.3):histone H2B.3;gene34174(XM_003539956.3):uncharacterized LOC100812547;gene34754(XM_003540159.3):histone H2B.3;gene35249(XM_006591854.2):14-3-3 protein SGF14n, transcript variant X1;gene35976(XM_003543662.3):outer plastidial membrane protein porin;gene37240(XM_006594303.2):retinoblastoma-related protein 1-like;gene37761(XM_014765817.1):uncharacterized ATP-dependent helicase C23E6.02-like, transcript variant X1;gene38216(XM_006593419.2):SGF14D, transcript variant X1;gene38513(XM_003543395.3):probable histone H2B.3;gene3905(NM_001251478.1):14-3-3 protein SGF14f;gene39091(XM_003545581.3):fimbrin-5-like;gene41068(XR_001384720.1):chaperone protein dnaJ 1, mitochondrial, transcript variant X5;gene41084(XM_003544776.3):chaperone protein DnaJ-like;gene45223(XM_003547714.3):fimbrin-2-like, transcript variant X1;gene46204(XM_003548083.3):plastidial pyruvate kinase 2-like;gene47519(XM_003549555.3):histone deacetylase 6-like;gene47809(XM_003550778.3):DEAD-box ATP-dependent RNA helicase 52B;gene47860(XM_006600715.2):histone deacetylase 15, transcript variant X2;gene48772(XM_003550106.3):histone H4-like;gene49086(XM_003550229.3):histone deacetylase 2, transcript variant X1;gene50061(XM_014770456.1):histone H4-like;gene50089(XM_006602041.2):villin-1-like, transcript variant X1;gene51702(XM_003551516.3):dnaJ protein ERDJ3A;gene52121(XM_003552417.3):RNA-binding KH domain-containing protein PEPPER-like, transcript variant X2;gene52289(XM_003551700.3):probable serine/threonine-protein kinase At1g54610, transcript variant X1;gene52411(XM_006602911.2):auxin transport protein BIG-like;gene53973(XM_003553966.3):dnaJ-like protein MG002 homolog;gene54275(XM_003554137.3):chaperone protein dnaJ 6-like;gene54444(XM_003553429.3):histone acetyltransferase GCN5-like;gene56956(XM_003555952.3):pyruvate kinase isozyme A, chloroplastic-like;gene596(NM_001251494.1):14-3-3 protein SGF14e;gene7711(XM_003520532.3):histone acetyltransferase GCN5-like;gene8777(XM_006593626.2):histone deacetylase 19-like, transcript variant X2;gene8943(XM_006577869.2):uncharacterized LOC100811115;gene9211(XM_006577978.2):putative cyclin-A3-1;gene9212(XM_006577979.2):putative cyclin-A3-1, transcript variant X1;gene9686(XM_003522707.3):14-3-3-like protein B</t>
  </si>
  <si>
    <t>gene10901(XM_006577778.2):serine/threonine-protein kinase HT1-like, transcript variant X4;gene13216(XR_414429.2):MADS-box protein FLOWERING LOCUS C, transcript variant X6;gene13299(XM_006579349.2):mitogen-activated protein kinase 7-like, transcript variant X2;gene13899(XM_003525277.3):serine/threonine-protein kinase HT1, transcript variant X2;gene14741(XM_006580972.2):probable protein phosphatase 2C 59-like, transcript variant X1;gene14855(XM_006581318.2):probable protein phosphatase 2C 22, transcript variant X2;gene15158(XM_006581475.2):probable protein phosphatase 2C 10, transcript variant X1;gene15434(XM_003526677.3):protein phosphatase 2C 57-like;gene1573(XM_014774981.1):probable serine/threonine-protein kinase WNK5, transcript variant X2;gene17169(XM_014776812.1):probable protein phosphatase 2C 52;gene18135(NM_001255435.1):mitogen-activated protein kinase homolog MMK2-like;gene18302(XM_006583325.2):rac-like GTP-binding protein ARAC7, transcript variant X2;gene21141(XM_006584942.2):probable protein phosphatase 2C 39, transcript variant X1;gene21467(XM_014778887.1):mitogen-activated protein kinase 7, transcript variant X3;gene22499(XM_006585606.2):serine/threonine-protein kinase OSR1-like, transcript variant X2;gene24312(XM_003533071.3):probable protein phosphatase 2C 13;gene2532(XM_006573743.2):probable protein phosphatase 2C 8, transcript variant X2;gene26067(XM_006587464.2):rac-like GTP-binding protein ARAC7, transcript variant X2;gene26672(XM_003534498.3):mitogen-activated protein kinase homolog MMK2-like;gene28753(XM_006588383.2):probable protein phosphatase 2C 73-like, transcript variant X1;gene29931(XM_006589614.2):probable protein phosphatase 2C 15, transcript variant X2;gene30364(XM_003538117.3):probable protein phosphatase 2C 8, transcript variant X2;gene31847(XM_003537258.3):uncharacterized LOC100819097;gene31905(XM_006591633.2):mitogen-activated protein kinase kinase kinase NPK1-like;gene32942(XM_014764321.1):agamous-like MADS-box protein AGL12-like, transcript variant X1;gene33575(XM_003539692.3):mitogen-activated protein kinase 3;gene33579(XM_006591824.2):mitogen-activated protein kinase homolog NTF6-like, transcript variant X1;gene33582(XM_014764563.1):phototropin-1-like, transcript variant X2;gene33939(XM_006592354.2):probable protein phosphatase 2C 52;gene35045(XM_003540337.3):rac-like GTP-binding protein RAC2, transcript variant X2;gene35216(NM_001249949.1):uncharacterized LOC100500617;gene35219(XM_003539557.3):germinal center kinase 1-like;gene35395(XM_003542111.3):probable serine/threonine-protein kinase WNK10;gene37714(XR_001384198.1):serine/threonine-protein kinase HT1, transcript variant X2;gene37869(XM_014765206.1):MADS-box transcription factor 27-like, transcript variant X9;gene39203(XM_003544665.3):probable serine/threonine-protein kinase WNK11, transcript variant X1;gene40240(XM_014767097.1):E3 ubiquitin-protein ligase KEG-like;gene41242(XM_003544847.3):mitogen-activated protein kinase kinase kinase 10-like;gene42087(XM_006597302.2):MADS-box protein JOINTLESS-like, transcript variant X2;gene43527(XM_014767365.1):probable protein phosphatase 2C 27-like, transcript variant X1;gene48438(XM_006600937.2):mitogen-activated protein kinase kinase kinase YODA-like, transcript variant X2;gene48997(XM_003550185.3):probable protein phosphatase 2C 59;gene49024(XM_014770073.1):probable protein phosphatase 2C 60, transcript variant X2;gene49955(XM_003553171.3):probable serine/threonine-protein kinase WNK4, transcript variant X1;gene5149(XM_006575352.2):mitogen-activated protein kinase kinase kinase NPK1-like;gene5165(XM_003519215.3):serine/threonine-protein kinase STY8-like, transcript variant X1;gene52035(NM_001255284.1):mitogen-activated protein kinase homolog MMK2-like;gene5221(XM_006574257.2):with no lysine kinase 12, transcript variant X1;gene56787(XM_006605856.2):probable protein phosphatase 2C 15, transcript variant X8;gene5823(XM_003519569.3):probable serine/threonine-protein kinase WNK11;gene6991(XM_006576584.2):serine/threonine-protein kinase OXI1-like;gene8500(XM_003520761.3):mitogen-activated protein kinase kinase kinase NPK1-like;gene9787(XM_003522748.3):probable protein phosphatase 2C 10</t>
  </si>
  <si>
    <t>gene10710(XM_003522978.2):1-aminocyclopropane-1-carboxylate oxidase 1-like;gene10895(XM_014774802.1):DNA (cytosine-5)-methyltransferase 1-like;gene11450(NM_001289374.1):1-aminocyclopropane-1-carboxylate oxidase 5-like;gene12799(XM_003525828.3):1-aminocyclopropane-1-carboxylate synthase 3-like;gene13249(XM_003524878.3):adenosylhomocysteinase-like;gene13818(NM_001249929.1):1-aminocyclopropane 1-carboxylate synthase;gene13922(XM_003525262.3):1-aminocyclopropane-1-carboxylate oxidase 1;gene14235(NM_001255578.2):5'-methylthioadenosine/S-adenosylhomocysteine nucleosidase 1-like;gene14236(XM_014777182.1):5'-methylthioadenosine/S-adenosylhomocysteine nucleosidase 1-like, transcript variant X7;gene14371(NM_001249411.1):ornithine decarboxylase;gene15303(NM_001253215.1):1-aminocyclopropane-1-carboxylate oxidase 5-like;gene15903(XM_014776536.1):DNA (cytosine-5)-methyltransferase 1-like;gene16045(XM_006581903.2):microtubule-associated protein RP/EB family member 1B-like;gene18071(XM_003528757.3):serine acetyltransferase 5-like;gene18776(XM_003530144.2):1-aminocyclopropane-1-carboxylate synthase 7-like;gene18788(XM_003529033.3):1-aminocyclopropane-1-carboxylate oxidase 1-like;gene20259(XM_003529605.2):1-aminocyclopropane-1-carboxylate oxidase-like;gene20541(NM_001249212.1):1-aminocyclopropane-1-carboxylate synthase;gene20644(XM_003530496.3):1-aminocyclopropane-1-carboxylate oxidase 1-like;gene24081(XM_003534675.3):1-aminocyclopropane-1-carboxylate oxidase;gene2419(XM_003517396.3):probable aminotransferase ACS10;gene26690(XM_003534507.3):bifunctional L-3-cyanoalanine synthase/cysteine synthase 1, mitochondrial;gene2790(NM_001249732.1):cytosolic malate dehydrogenase;gene31678(NM_001249757.2):uncharacterized LOC100526972;gene32867(XM_003538480.3):adenosylhomocysteinase-like;gene3393(XM_006574407.2):precursor monofunctional aspartokinase, transcript variant X1;gene37279(XM_006593269.2):uncharacterized LOC100305482, transcript variant X1;gene39513(XM_006595768.2):1-aminocyclopropane-1-carboxylate oxidase;gene42627(NM_001254970.2):1-aminocyclopropane-1-carboxylate oxidase-like;gene44275(XM_006598155.2):cysteine synthase-like, transcript variant X1;gene45648(XM_014768487.1):serine acetyltransferase 2-like, transcript variant X2;gene45952(XM_006599349.2):aspartokinase 2, chloroplastic-like;gene46505(XM_003549094.3):probable aminotransferase ACS12;gene46774(XM_003549584.3):1-aminocyclopropane-1-carboxylate oxidase-like;gene47060(XM_003550789.3):S-adenosylmethionine synthase;gene48057(XM_003549861.3):L-lactate dehydrogenase A-like;gene48224(XM_006600844.2):1-aminocyclopropane-1-carboxylate synthase 3-like;gene53995(XM_003553985.3):5-methyltetrahydropteroyltriglutamate--homocysteine methyltransferase 1, transcript variant X1;gene54172(XM_003554086.3):cystathionine beta-lyase, chloroplastic;gene55032(XM_003554521.3):S-adenosylmethionine synthase 1;gene55256(NM_001289249.1):cysteine synthase-like;gene5539(XM_003519400.3):1-aminocyclopropane-1-carboxylate oxidase;gene5541(NM_001254580.2):1-aminocyclopropane-1-carboxylate oxidase-like;gene56044(NM_001250134.1):homoserine dehydrogenase;gene57094(NM_001249586.1):uncharacterized LOC100500592;gene57095(NM_001249722.1):uncharacterized LOC100306042;gene57860(XM_003556440.3):cysteine synthase-like, transcript variant X4;gene7432(NM_001255097.1):cystathionine beta-lyase, chloroplastic-like;gene7962(XM_003521360.3):S-adenosylmethionine synthase 3;gene8346(XM_003521562.3):S-adenosylmethionine synthase 1-like;gene8835(XM_014774390.1):5'-methylthioadenosine/S-adenosylhomocysteine nucleosidase 2-like, transcript variant X3;gene8979(XM_003523182.3):ornithine decarboxylase</t>
  </si>
  <si>
    <t>map05134</t>
  </si>
  <si>
    <t>Legionellosis</t>
  </si>
  <si>
    <t>gene11081(XM_014774855.1):translation factor GUF1 homolog, chloroplastic-like, transcript variant X1;gene11136(XM_006578723.2):ras-related protein RABC1-like;gene13247(XM_003524879.3):heat stress transcription factor A-5-like;gene14093(XM_014775906.1):heat stress transcription factor A-8;gene15893(XM_003526945.3):elongation factor Tu, chloroplastic;gene1706(XM_003516418.3):heat stress transcription factor B-2a-like;gene17562(XM_006582949.2):chaperonin CPN60-like 2, mitochondrial;gene19966(XM_014778202.1):heat stress transcription factor B-4b-like;gene20027(NM_001254236.1):GTP-binding protein SAR1A-like;gene20348(NM_001255808.2):elongation factor 1-gamma-like;gene20817(XM_003530878.3):heat stress transcription factor A-8;gene21402(XM_003531168.3):heat stress transcription factor A-5-like, transcript variant X1;gene2148(NM_001254668.1):heat shock factor;gene25558(XM_003533163.2):heat stress transcription factor B-2a-like;gene26046(XM_003534148.3):heat stress transcription factor C-1-like;gene2613(XM_006573786.2):heat stress transcription factor A-1b-like;gene27014(XM_003536783.3):heat stress transcription factor A-6b-like;gene27647(XM_006588762.2):heat stress transcription factor A-3-like;gene29361(XM_006589376.2):elongation factor 1-alpha-like, transcript variant X1;gene29595(XM_003535572.3):heat stress transcription factor B-2a-like;gene29662(XM_003536461.3):heat stress transcription factor A-6b;gene30304(XM_006590236.2):ADP-ribosylation factor-like, transcript variant X2;gene30324(NM_001251212.1):uncharacterized LOC100499929;gene30735(XM_003537272.3):heat shock factor protein HSF24-like;gene35677(NM_001248900.2):uncharacterized LOC100499773;gene36272(NM_001253068.1):ADP-ribosylation factor 1-like;gene36295(XM_003541729.3):probable mitochondrial chaperone BCS1-B;gene36388(XM_003541242.3):heat stress transcription factor A-2-like;gene36846(XM_003541397.3):heat stress transcription factor A-3-like;gene39391(XM_003545119.3):heat stress transcription factor B-4b-like;gene40014(XM_003544493.3):heat stress transcription factor A-2, transcript variant X1;gene42376(XM_003545997.3):heat stress transcription factor A-4a-like;gene42621(XM_003547222.3):cell division control protein 48;gene45070(XM_003547647.3):elongation factor 1-alpha;gene45343(NM_001249811.1):heat shock factor protein hsf8-related;gene46438(XM_003548161.3):heat stress transcription factor B-2a-like;gene46695(XM_006600179.2):elongation factor 1-gamma, transcript variant X1;gene46986(NM_001252987.1):GTP-binding protein SAR1A-like;gene47204(XM_003549180.3):heat stress transcription factor A-2-like;gene47327(NM_001289214.1):ADP-ribosylation factor 1-like;gene49199(XM_003550286.3):heat stress transcription factor B-4-like;gene53512(XM_014771408.1):cell division cycle protein 48 homolog, transcript variant X4;gene54233(XM_003554122.3):heat stress transcription factor B-3-like, transcript variant X1;gene55657(XM_003556620.3):chaperonin 60 subunit alpha 2, chloroplastic-like, transcript variant X1;gene5642(XM_003518431.3):heat stress transcription factor B-4b;gene57165(XM_003555327.3):heat stress transcription factor B-2a-like;gene733(XM_006573128.2):ruBisCO large subunit-binding protein subunit beta, chloroplastic-like, transcript variant X2;gene7982(XM_003521370.3):ras-related protein RABC2a-like;gene8032(XM_006576993.2):heat stress transcription factor A-3-like;gene9173(XM_003523897.3):heat stress transcription factor B-4;gene9292(XR_413735.2):heat shock factor protein HSF30-like, transcript variant X3</t>
  </si>
  <si>
    <t>gene11111(XM_003523164.3):ultraviolet-B receptor UVR8-like;gene11604(XM_003524505.3):F-box/kelch-repeat protein At1g55270-like;gene12067(XM_003525501.3):protein FIZZY-RELATED 2-like;gene13052(XM_006579999.2):E3 ubiquitin-protein ligase UPL1-like, transcript variant X1;gene13649(XM_014775792.1):ultraviolet-B receptor UVR8-like, transcript variant X3;gene14023(XM_006580390.2):DENN domain and WD repeat-containing protein SCD1-like;gene14067(XM_014775902.1):uncharacterized LOC100801725, transcript variant X2;gene14612(XM_006581203.2):DNA excision repair protein ERCC-8-like;gene15115(XM_003527840.3):E3 ubiquitin-protein ligase UPL1-like;gene1985(XM_003517151.3):probable ubiquitin-conjugating enzyme E2 16;gene2025(XM_006573513.2):probable E3 ubiquitin-protein ligase HERC3;gene20523(XM_006584476.2):uncharacterized LOC100527756, transcript variant X1;gene20793(XM_014778689.1):uncharacterized LOC100803002, transcript variant X2;gene21198(XM_006584979.2):E3 ubiquitin-protein ligase UPL1-like, transcript variant X1;gene22988(XM_003531899.3):ubiquitin-conjugating enzyme E2-17 kDa-like;gene24361(XM_003533120.3):ubiquitin-conjugating enzyme E2 32-like;gene25971(XM_003534115.3):uncharacterized LOC100776832, transcript variant X1;gene2960(XM_014764394.1):ultraviolet-B receptor UVR8, transcript variant X1;gene30066(XM_003536698.3):F-box/LRR-repeat protein 2-like;gene32197(XM_003538116.3):E3 ubiquitin-protein ligase MIEL1-like;gene32265(XM_003538290.3):ubiquitin-conjugating enzyme E2-17 kDa;gene32438(XM_006591249.2):uncharacterized LOC100794953;gene32547(XM_006591293.2):BTB/POZ and MATH domain-containing protein 3-like, transcript variant X2;gene33050(XM_006591949.2):anaphase-promoting complex subunit 8-like, transcript variant X1;gene33208(XM_003540828.3):E3 ubiquitin-protein ligase UPL3-like;gene35182(XM_006592841.2):ultraviolet-B receptor UVR8-like, transcript variant X2;gene35673(XM_003541834.3):F-box protein SKP2B, transcript variant X1;gene35893(XM_003543900.3):ribosome biogenesis protein WDR12 homolog, transcript variant X1;gene35913(XM_003543842.3):probable ubiquitin conjugation factor E4;gene36192(XM_003542545.3):F-box/kelch-repeat protein At1g22040-like;gene37402(XM_014765719.1):probable E3 ubiquitin-protein ligase LUL4;gene38732(XM_003543509.3):probable E3 ubiquitin-protein ligase ARI7;gene40272(XM_006595503.2):F-box protein SKP2B-like, transcript variant X5;gene40646(XM_003545561.3):probable E3 ubiquitin-protein ligase HERC4, transcript variant X1;gene40925(XM_003544128.3):F-box/kelch-repeat protein At1g22040-like, transcript variant X1;gene41109(XM_006596324.2):E3 ubiquitin-protein ligase UPL1-like, transcript variant X2;gene42547(XM_003546082.3):probable E3 ubiquitin-protein ligase LUL4;gene438(XM_006572768.2):uncharacterized LOC100500581, transcript variant X1;gene44671(XM_006598855.2):protein SUPPRESSOR OF PHYA-105 1-like, transcript variant X1;gene45102(XM_003548517.3):F-box/LRR-repeat protein 4;gene45856(XM_006598652.2):uncharacterized LOC100526925, transcript variant X1;gene47690(XM_003549650.3):WD repeat-containing protein 76-like;gene5035(XM_006575298.2):E3 ubiquitin-protein ligase UPL1-like, transcript variant X2;gene5130(XM_006575342.2):protein DAMAGED DNA-BINDING 2-like, transcript variant X2;gene52396(XM_006602902.2):ultraviolet-B receptor UVR8-like, transcript variant X3;gene5373(XM_003519310.3):ultraviolet-B receptor UVR8-like, transcript variant X3;gene55356(XM_003554697.3):BTB/POZ domain-containing protein POB1-like;gene57381(XM_006606176.2):ubiquitin-conjugating enzyme E2 20-like, transcript variant X4;gene7687(XM_006576839.2):F-box/kelch-repeat protein SKIP30-like;gene8670(XM_003521745.3):BTB/POZ domain-containing protein POB1-like</t>
  </si>
  <si>
    <t>gene13216(XR_414429.2):MADS-box protein FLOWERING LOCUS C, transcript variant X6;gene13594(XM_006580810.2):histone H3-like centromeric protein CSE4;gene14257(XM_014777188.1):zinc finger CCCH domain-containing protein 19-like;gene14453(XM_003527630.3):BEL1-like homeodomain protein 7, transcript variant X1;gene17134(XM_003526233.3):probable serine/threonine-protein kinase At1g54610;gene18044(XM_006583174.2):histone-lysine N-methyltransferase ATX3-like;gene18057(XM_003528751.3):histone H3-like centromeric protein HTR12;gene19638(XM_003529307.3):histone H3.2;gene20254(NM_001250423.1):KNT1;gene23282(XM_006585919.2):paired amphipathic helix protein Sin3-like 3, transcript variant X4;gene23283(XM_014779333.1):paired amphipathic helix protein Sin3-like 3;gene2431(XM_006573690.2):homeobox protein HD1-like;gene27824(XM_006588809.2):BEL1-like homeodomain protein 1, transcript variant X1;gene28890(XM_006589135.2):GRF1-interacting factor 1-like;gene29358(XM_006589371.2):uncharacterized LOC100806246, transcript variant X1;gene29410(XM_006589399.2):sucrose transporter;gene30046(XM_003535715.3):lysine-specific demethylase JMJ25-like, transcript variant X2;gene30792(XM_003538782.3):BEL1-like homeodomain protein 4, transcript variant X1;gene32798(XM_003537498.3):ankyrin repeat domain-containing protein 50-like;gene32942(XM_014764321.1):agamous-like MADS-box protein AGL12-like, transcript variant X1;gene3339(XM_006574651.2):BEL1-like homeodomain protein 4, transcript variant X1;gene34862(XM_003539438.3):BEL1-like homeodomain protein 1;gene35019(XM_003539488.3):probable serine/threonine-protein kinase At1g54610;gene37869(XM_014765206.1):MADS-box transcription factor 27-like, transcript variant X9;gene38268(XM_003543286.3):probable serine/threonine-protein kinase At1g54610;gene38425(XM_003543368.3):BEL1-like homeodomain protein 1, transcript variant X1;gene39492(XM_006595759.2):homeobox protein knotted-1-like LET6, transcript variant X2;gene39959(NM_001267070.1):homeobox protein knotted-1-like 2-like;gene40193(XM_014767054.1):homeobox protein knotted-1-like 3, transcript variant X2;gene42087(XM_006597302.2):MADS-box protein JOINTLESS-like, transcript variant X2;gene42179(XM_006597326.2):lysine-specific demethylase JMJ25-like, transcript variant X1;gene42619(XM_006596988.2):homeobox protein SBH1-like, transcript variant X1;gene44603(XM_003548146.3):GRF1-interacting factor 3-like, transcript variant X1;gene44650(XM_006598841.2):histone-lysine N-methyltransferase ATX3-like, transcript variant X1;gene45907(XM_006599334.2):BEL1-like homeodomain protein 4, transcript variant X1;gene46781(XM_014769787.1):lysine-specific demethylase JMJ25-like, transcript variant X1;gene4822(XM_003519067.3):BEL1-like homeodomain protein 1, transcript variant X2;gene48934(XM_006601109.2):homeobox protein knotted-1-like 3, transcript variant X2;gene49090(XM_006601180.2):homeobox protein ATH1-like, transcript variant X2;gene49318(XM_003549398.3):BEL1-like homeodomain protein 7, transcript variant X1;gene51527(XM_003551464.3):BEL1-like homeodomain protein 9;gene57826(XM_003556424.3):E3 ubiquitin protein ligase DRIP2-like;gene58686(NA):NA;gene8857(XM_014774394.1):zinc finger CCCH domain-containing protein 19-like;gene8871(XM_006577849.2):BEL1-like homeodomain protein 6, transcript variant X2;gene9068(XM_006577919.2):BEL1-like homeodomain protein 7, transcript variant X2;gene9280(XM_006577803.2):homeobox protein ATH1-like, transcript variant X2;gene9411(XM_003522459.3):homeobox protein knotted-1-like 3, transcript variant X1;gene9654(XM_006578191.2):sucrose transport protein SUC4-like</t>
  </si>
  <si>
    <t>map05016</t>
  </si>
  <si>
    <t>Huntington's disease</t>
  </si>
  <si>
    <t>gene11049(XR_001388049.1):calcium-binding mitochondrial carrier protein SCaMC-2-B-like, transcript variant X3;gene12010(XM_003525483.3):transcription factor GTE10-like;gene14230(NM_001251759.2):uncharacterized LOC100527355;gene14254(NM_001250297.2):uncharacterized LOC100527776;gene17522(XM_003529576.3):mitochondrial arginine transporter BAC2-like;gene184(NM_001255214.2):mitochondrial carnitine/acylcarnitine carrier-like protein-like;gene20667(XM_003530435.2):mitochondrial-processing peptidase subunit alpha-like;gene2083(XM_003516534.3):clathrin heavy chain 2-like;gene21666(XM_003532774.3):probable mitochondrial adenine nucleotide transporter BTL3;gene21799(XM_003531371.3):DNA-directed RNA polymerases II, IV and V subunit 8B-like, transcript variant X2;gene21848(XM_003531394.3):ADP,ATP carrier protein 1, mitochondrial;gene23041(XM_006584494.2):mitochondrial carnitine/acylcarnitine carrier-like protein-like, transcript variant X2;gene23282(XM_006585919.2):paired amphipathic helix protein Sin3-like 3, transcript variant X4;gene23283(XM_014779333.1):paired amphipathic helix protein Sin3-like 3;gene28652(XM_003535963.3):peptidyl-prolyl cis-trans isomerase, chloroplastic;gene29444(XM_014763335.1):probable S-adenosylmethionine carrier 2, chloroplastic, transcript variant X1;gene30184(XM_003536768.3):photosynthetic NDH subunit of lumenal location 5, chloroplastic-like;gene30324(NM_001251212.1):uncharacterized LOC100499929;gene30582(XM_006590533.2):cytochrome c oxidase subunit 6b-2;gene30798(XM_003538785.3):clathrin heavy chain 1-like, transcript variant X1;gene31229(XM_006590788.2):peptidyl-prolyl cis-trans isomerase CYP21-1-like, transcript variant X2;gene33105(XM_003540319.3):beta-adaptin-like protein C;gene35976(XM_003543662.3):outer plastidial membrane protein porin;gene37096(XM_006594248.2):mitochondrial arginine transporter BAC1-like, transcript variant X3;gene41074(XM_006596302.2):mitochondrial succinate-fumarate transporter 1, transcript variant X2;gene41233(XM_003544252.3):clathrin heavy chain 1-like;gene41727(XM_003546545.3):mitochondrial-processing peptidase subunit alpha-like;gene44384(NM_001289328.1):ADP,ATP carrier protein 1, mitochondrial-like;gene44670(XM_003548465.3):mitochondrial adenine nucleotide transporter ADNT1;gene44862(XM_014768903.1):calcium-binding mitochondrial carrier protein SCaMC-1-like, transcript variant X3;gene47303(XM_006600133.2):mitochondrial outer membrane protein porin of 36 kDa-like, transcript variant X1;gene47356(XM_003549471.3):cytochrome c oxidase subunit 6b-2;gene48435(XM_003550027.3):peptidyl-prolyl cis-trans isomerase CYP40, transcript variant X1;gene49675(XM_003552319.3):peptidyl-prolyl cis-trans isomerase CYP19-4-like;gene50046(NM_001249146.1):uncharacterized LOC100305485;gene50096(XM_003551279.3):mitochondrial uncoupling protein 2-like;gene5150(XM_003518265.3):clathrin heavy chain 1-like;gene5178(XM_003519222.3):mitoferrin-like, transcript variant X1;gene5386(XM_006575457.2):mitochondrial substrate carrier family protein B-like, transcript variant X1;gene55059(NM_001254058.1):peptidyl-prolyl cis-trans isomerase, chloroplastic-like;gene55365(XM_003554706.3):mitochondrial carrier protein MTM1-like, transcript variant X3;gene6602(XM_003520507.3):probable envelope ADP,ATP carrier protein, chloroplastic;gene7430(NM_001249598.1):uncharacterized LOC100306033;gene8680(XM_003521748.3):mitochondrial carrier protein MTM1-like;gene8818(XM_006577836.2):peptidyl-prolyl cis-trans isomerase CYP21-1-like, transcript variant X2;gene9290(XM_003523597.3):probable ADP,ATP carrier protein At5g56450</t>
  </si>
  <si>
    <t>gene11159(XM_006578735.2):periodic tryptophan protein 2 homolog, transcript variant X1;gene12067(XM_003525501.3):protein FIZZY-RELATED 2-like;gene13012(XM_006579975.2):DNA replication licensing factor MCM3 homolog 2-like;gene15629(XM_006581693.2):WD repeat-containing protein YMR102C-like, transcript variant X1;gene21166(XM_006584969.2):DNA replication licensing factor MCM3-like, transcript variant X1;gene23669(XM_006586129.2):cell division control protein 6 homolog B-like;gene23826(XM_003532230.3):cell division control protein 45 homolog;gene24295(NM_001253087.2):cell division control protein 2 homolog;gene24469(XM_006586874.2):DNA replication licensing factor MCM6;gene24690(XM_006586979.2):MOB kinase activator-like 1A;gene26570(XM_014762380.1):cyclin-U4-1-like;gene27259(XM_003536513.3):COMPASS-like H3K4 histone methylase component WDR5B;gene30009(XM_003536665.3):protein indeterminate-domain 5, chloroplastic-like, transcript variant X1;gene30066(XM_003536698.3):F-box/LRR-repeat protein 2-like;gene31299(XM_003537806.3):DNA replication licensing factor MCM4-like;gene33050(XM_006591949.2):anaphase-promoting complex subunit 8-like, transcript variant X1;gene33420(XM_003539369.3):serine/threonine-protein kinase UCNL-like;gene35673(XM_003541834.3):F-box protein SKP2B, transcript variant X1;gene35893(XM_003543900.3):ribosome biogenesis protein WDR12 homolog, transcript variant X1;gene36899(XM_003542571.3):DNA replication licensing factor MCM5-like;gene370(XM_003517696.3):uncharacterized WD repeat-containing protein all2124-like;gene37333(XM_003541560.3):WD repeat-containing protein 13-like;gene39291(XM_014766538.1):septum-promoting GTP-binding protein 1, transcript variant X1;gene39612(XM_003544035.3):dual specificity tyrosine-phosphorylation-regulated kinase 4;gene40272(XM_006595503.2):F-box protein SKP2B-like, transcript variant X5;gene41658(XM_003546289.3):coatomer subunit beta'-2-like, transcript variant X1;gene41861(XM_006597196.2):origin of replication complex subunit 1A-like;gene42831(XM_006597614.2):cell division control protein 2 homolog;gene42998(XM_006597686.2):DNA replication licensing factor MCM6-like, transcript variant X1;gene43242(NM_001254046.2):mps one binder kinase activator-like 1-like;gene45102(XM_003548517.3):F-box/LRR-repeat protein 4;gene45856(XM_006598652.2):uncharacterized LOC100526925, transcript variant X1;gene46921(XM_003550178.3):COMPASS-like H3K4 histone methylase component WDR5A;gene47017(XM_006600317.2):DNA replication licensing factor MCM2-like;gene49247(XM_003549369.3):uncharacterized WD repeat-containing protein alr3466;gene50441(XM_014771265.1):septum-promoting GTP-binding protein 1-like, transcript variant X2;gene52983(XM_014771529.1):nipped-B-like protein A;gene54419(XM_003553419.3):tRNA (guanine-N(7)-)-methyltransferase non-catalytic subunit wdr4-like;gene54636(XM_003553499.3):zinc finger protein JACKDAW-like, transcript variant X1;gene54876(XM_003554436.3):serine/threonine-protein phosphatase PP2A catalytic subunit;gene54990(XM_003554500.3):DNA replication licensing factor MCM7-like;gene56701(XM_003555819.3):protein indeterminate-domain 5, chloroplastic-like, transcript variant X3;gene6916(XM_014773644.1):WD repeat-containing protein 44-like;gene7195(NM_001248402.2):uncharacterized LOC100305689;gene7920(XM_014773874.1):zinc finger protein JACKDAW-like;gene8306(XM_003521544.3):DNA replication licensing factor MCM7</t>
  </si>
  <si>
    <t>map04151</t>
  </si>
  <si>
    <t>PI3K-Akt signaling pathway</t>
  </si>
  <si>
    <t>gene11675(XM_003524471.3):serine/threonine protein phosphatase 2A 57 kDa regulatory subunit B' iota isoform-like, transcript variant X4;gene13729(XM_003524427.3):probable serine/threonine-protein kinase At1g54610;gene13897(XM_003525278.3):WD repeat-containing protein 44-like;gene17992(XM_003528720.3):CBL-interacting serine/threonine-protein kinase 9, transcript variant X2;gene18466(XM_006583388.2):uncharacterized LOC100818474, transcript variant X1;gene18815(XM_003529047.3):myb-like protein A;gene19596(XM_003529286.3):40S ribosomal protein S6;gene20125(XM_003528605.3):probable serine/threonine-protein kinase At1g54610;gene2185(XM_003516560.3):uncharacterized LOC100801622;gene25428(XM_003533929.3):heat shock protein 83;gene25924(XM_003533296.3):uncharacterized LOC778073, transcript variant X1;gene28546(XM_006588994.2):WD repeat-containing protein 55-like, transcript variant X2;gene29040(XM_003536158.3):CBL-interacting serine/threonine-protein kinase 4;gene29981(XM_006589643.2):serine/threonine protein phosphatase 2A 57 kDa regulatory subunit B' beta isoform-like;gene30694(NM_001251158.1):MYB transcription factor MYB50;gene30701(XM_003538759.3):uncharacterized LOC100807702;gene31477(XM_003539012.3):serine/threonine-protein kinase UCN-like;gene33143(XM_006591980.2):WD repeat-containing protein 55-like, transcript variant X1;gene33582(XM_014764563.1):phototropin-1-like, transcript variant X2;gene34798(XM_003540181.3):serine/threonine-protein kinase D6PKL3-like;gene35249(XM_006591854.2):14-3-3 protein SGF14n, transcript variant X1;gene37101(NM_001255907.2):40S ribosomal protein S6-like;gene38216(XM_006593419.2):SGF14D, transcript variant X1;gene3905(NM_001251478.1):14-3-3 protein SGF14f;gene39658(XM_003545194.3):myb-related protein 306-like;gene40428(XM_003544577.3):serine/threonine protein phosphatase 2A 57 kDa regulatory subunit B' iota isoform-like;gene41156(XM_006596343.2):serine/threonine-protein kinase AtPK2/AtPK19-like, transcript variant X2;gene44181(XM_014767509.1):serine/threonine-protein kinase WAG1-like;gene46260(XM_006599486.2):heat shock protein 83-like;gene47827(XM_003549725.3):protein kinase PINOID 2-like;gene48789(XM_003550109.3):serine/threonine protein phosphatase 2A 57 kDa regulatory subunit B' iota isoform-like;gene48882(XM_003549237.3):uncharacterized LOC100789098, transcript variant X3;gene49364(XM_006601293.2):endoplasmin homolog, transcript variant X2;gene5165(XM_003519215.3):serine/threonine-protein kinase STY8-like, transcript variant X1;gene5212(XM_006575382.2):CBL-interacting serine/threonine-protein kinase 10-like;gene52289(XM_003551700.3):probable serine/threonine-protein kinase At1g54610, transcript variant X1;gene52713(XM_003554819.3):protein kinase PVPK-1, transcript variant X3;gene54761(XM_014771883.1):serine/threonine-protein kinase D6PKL1-like, transcript variant X9;gene54876(XM_003554436.3):serine/threonine-protein phosphatase PP2A catalytic subunit;gene5512(XM_014770044.1):transcription factor MYB44, transcript variant X2;gene57685(XM_003556343.3):CBL-interacting serine/threonine-protein kinase 4-like;gene596(NM_001251494.1):14-3-3 protein SGF14e;gene8729(XM_014774058.1):CBL-interacting serine/threonine-protein kinase 9-like, transcript variant X2;gene8906(NM_001253962.2):guanine nucleotide-binding protein subunit beta-2-like;gene9199(NM_001248786.1):MYB transcription factor MYB68;gene9686(XM_003522707.3):14-3-3-like protein B</t>
  </si>
  <si>
    <t>gene11103(XM_003523158.3):beta-galactosidase 10;gene11959(XM_003525498.3):galactinol--sucrose galactosyltransferase-like;gene12126(XM_003525755.3):acid beta-fructofuranosidase;gene13962(XM_003525239.3):hexokinase-1;gene15693(XM_006581723.2):beta-galactosidase 10;gene15912(XM_006581848.2):galactinol--sucrose galactosyltransferase, transcript variant X2;gene16033(XM_003528137.3):aldose 1-epimerase-like;gene17555(NM_001249396.1):beta-fructofuranosidase;gene17568(XM_003529827.3):beta-galactosidase 1-like;gene20682(XM_003530445.3):hexokinase-1;gene21627(XM_003531280.3):uncharacterized LOC100802840;gene22201(XM_003531563.3):beta-fructofuranosidase, cell wall isozyme-like;gene22286(XM_003532990.3):hexokinase-1-like;gene22917(XM_003531881.3):alpha-xylosidase 1;gene2390(XM_006573669.2):acid beta-fructofuranosidase-like;gene24619(XM_014761967.1):beta-galactosidase, transcript variant X1;gene26510(XM_003534410.3):aldose 1-epimerase-like;gene30492(XM_003538679.3):acid beta-fructofuranosidase-like;gene30899(XM_003538819.3):beta-galactosidase 3-like;gene31122(XM_003537696.3):hexokinase-3-like;gene31460(XM_003539005.3):cyanogenic beta-glucosidase-like;gene3256(XM_003520229.3):beta-galactosidase 3-like;gene35341(XM_014765123.1):beta-glucosidase 13-like, transcript variant X2;gene35970(XM_003543702.3):aldose 1-epimerase-like;gene36932(XM_006594179.2):probable galactinol--sucrose galactosyltransferase 6, transcript variant X1;gene38570(XM_003543414.3):beta-galactosidase 8-like;gene38808(XM_003543550.2):beta-galactosidase 1-like;gene39147(XM_003544506.3):probable galactinol--sucrose galactosyltransferase 1;gene39740(XM_014767002.1):beta-galactosidase 5-like;gene41456(XM_003544986.3):hexokinase-2, chloroplastic-like;gene41757(XM_003546628.3):beta-galactosidase 1;gene41765(XM_003546647.3):beta-fructofuranosidase, cell wall isozyme-like;gene43156(XM_003546409.3):beta-galactosidase-like, transcript variant X1;gene44359(XM_003546821.3):vicianin hydrolase;gene45792(XM_003548817.3):beta-galactosidase 3-like;gene47762(XM_006600678.2):probable galactinol--sucrose galactosyltransferase 6, transcript variant X1;gene49319(XM_014769912.1):beta-galactosidase 5-like;gene49354(XM_003550376.3):hexokinase-2, chloroplastic-like;gene52890(NM_001255025.2):aldose 1-epimerase-like;gene55008(XM_003554508.3):stachyose synthase;gene58154(XM_003538006.3):beta-galactosidase 8-like;gene5880(XM_003519597.3):probable galactinol--sucrose galactosyltransferase 1;gene7409(XM_006576717.2):alpha-glucosidase YihQ-like, transcript variant X2;gene9063(XM_003523662.3):beta-galactosidase 5-like;gene910(XM_003516778.3):alpha-xylosidase 1-like</t>
  </si>
  <si>
    <t>map05200</t>
  </si>
  <si>
    <t>Pathways in cancer</t>
  </si>
  <si>
    <t>gene12010(XM_003525483.3):transcription factor GTE10-like;gene13729(XM_003524427.3):probable serine/threonine-protein kinase At1g54610;gene13897(XM_003525278.3):WD repeat-containing protein 44-like;gene18302(XM_006583325.2):rac-like GTP-binding protein ARAC7, transcript variant X2;gene18304(XM_006583323.2):probable plastidic glucose transporter 2, transcript variant X3;gene19192(XM_003530292.3):extra-large guanine nucleotide-binding protein 1-like;gene20125(XM_003528605.3):probable serine/threonine-protein kinase At1g54610;gene2185(XM_003516560.3):uncharacterized LOC100801622;gene21909(XM_006585324.2):nuclear-pore anchor-like;gene22499(XM_006585606.2):serine/threonine-protein kinase OSR1-like, transcript variant X2;gene24654(XM_006586960.2):serine/threonine-protein kinase tricorner-like;gene25428(XM_003533929.3):heat shock protein 83;gene26067(XM_006587464.2):rac-like GTP-binding protein ARAC7, transcript variant X2;gene27361(XM_014762945.1):serine/threonine-protein kinase tricorner-like, transcript variant X1;gene28546(XM_006588994.2):WD repeat-containing protein 55-like, transcript variant X2;gene28862(XM_003535319.3):serine/threonine-protein kinase Nek2-like;gene3024(XM_003519347.3):metalloendoproteinase 5-MMP-like;gene30324(NM_001251212.1):uncharacterized LOC100499929;gene30701(XM_003538759.3):uncharacterized LOC100807702;gene32040(XM_006591001.2):serine/threonine-protein kinase Nek5-like;gene33143(XM_006591980.2):WD repeat-containing protein 55-like, transcript variant X1;gene33582(XM_014764563.1):phototropin-1-like, transcript variant X2;gene33591(XM_003539707.3):ankyrin repeat-containing protein At5g02620-like;gene35045(XM_003540337.3):rac-like GTP-binding protein RAC2, transcript variant X2;gene35219(XM_003539557.3):germinal center kinase 1-like;gene35487(XM_003543973.3):protein BREAST CANCER SUSCEPTIBILITY 2 homolog B-like;gene3576(XM_014765837.1):ankyrin repeat-containing protein At2g01680, transcript variant X3;gene35764(XM_003541312.3):plastidic glucose transporter 4-like;gene38614(XM_006594942.2):ankyrin repeat-containing protein At5g02620-like, transcript variant X2;gene43187(XM_003547436.3):serine/threonine-protein kinase tricorner-like;gene45001(XM_003548486.3):ankyrin-3-like;gene46260(XM_006599486.2):heat shock protein 83-like;gene47864(XM_003549757.3):DNA mismatch repair protein MSH2;gene49364(XM_006601293.2):endoplasmin homolog, transcript variant X2;gene5165(XM_003519215.3):serine/threonine-protein kinase STY8-like, transcript variant X1;gene52289(XM_003551700.3):probable serine/threonine-protein kinase At1g54610, transcript variant X1;gene53686(XM_003553187.3):ankyrin-3;gene5498(XM_003519377.3):serine/threonine-protein phosphatase 6 regulatory ankyrin repeat subunit B-like;gene55420(XM_003554732.3):rho GTPase-activating protein 3-like;gene57172(XM_006606042.2):DNA mismatch repair protein MSH3, transcript variant X2;gene57814(XM_003556416.3):serine/threonine-protein kinase Nek2-like, transcript variant X1;gene8583(XM_006577218.2):serine/threonine-protein kinase Nek2-like;gene8906(NM_001253962.2):guanine nucleotide-binding protein subunit beta-2-like;gene9026(XM_014774425.1):transcription factor E2FC, transcript variant X2</t>
  </si>
  <si>
    <t>map00460</t>
  </si>
  <si>
    <t>Cyanoamino acid metabolism</t>
  </si>
  <si>
    <t>gene10518(XM_003522889.3):serine carboxypeptidase II-2;gene11531(XM_006578928.2):serine hydroxymethyltransferase 7-like;gene15206(XM_003527873.3):serine hydroxymethyltransferase 7-like;gene17565(XR_001389088.1):protein HOTHEAD-like, transcript variant X2;gene19046(XM_003530241.3):beta-glucosidase 11-like;gene20201(XM_003529575.3):beta-glucosidase 46;gene21405(NM_001251392.1):serine hydroxymethyltransferase 2;gene22213(XM_003531567.3):protein HOTHEAD-like;gene223(XM_003517644.3):7-deoxyloganetic acid glucosyltransferase-like;gene22702(XM_003531803.3):UDP-glycosyltransferase 83A1-like;gene22865(XM_006585777.2):serine carboxypeptidase-like 45, transcript variant X2;gene23059(XM_006584436.2):serine hydroxymethyltransferase 3, transcript variant X1;gene26157(XM_003534206.3):serine hydroxymethyltransferase, mitochondrial-like;gene26383(XM_003534335.2):serine carboxypeptidase-like 40;gene26690(XM_003534507.3):bifunctional L-3-cyanoalanine synthase/cysteine synthase 1, mitochondrial;gene28139(XM_006588945.2):serine carboxypeptidase-like 45;gene29357(XM_006589370.2):serine carboxypeptidase-like 27;gene30451(XM_006590471.2):protein HOTHEAD-like, transcript variant X1;gene32993(XM_003539827.3):serine carboxypeptidase-like 40;gene38803(XM_003543545.3):protein HOTHEAD;gene39062(XM_003544870.3):UDP-glycosyltransferase 82A1;gene39471(XM_003545500.3):beta-glucosidase BoGH3B-like;gene41020(XM_003544752.3):7-deoxyloganetin glucosyltransferase-like;gene41024(XM_003544753.3):7-deoxyloganetin glucosyltransferase-like;gene41262(XM_003544263.3):UDP-glycosyltransferase 87A1-like, transcript variant X1;gene42775(XM_014767581.1):lysosomal beta glucosidase-like;gene44275(XM_006598155.2):cysteine synthase-like, transcript variant X1;gene44789(XM_003548668.3):beta-glucosidase BoGH3B-like, transcript variant X2;gene45929(XM_003547968.3):serine carboxypeptidase-like 27;gene46435(XM_003548157.3):cytochrome P450 71A26-like;gene4719(XM_014768235.1):beta-glucosidase BoGH3B-like;gene47399(XM_003549491.3):serine carboxypeptidase 24-like;gene5119(XM_006575339.2):beta-glucosidase BoGH3B-like, transcript variant X1;gene52313(XM_003552514.3):UDP-glycosyltransferase 83A1-like;gene52479(XM_003551756.3):serine carboxypeptidase-like 45;gene52987(XM_006603843.2):UDP-glycosyltransferase 83A1-like;gene53986(XM_006604183.2):beta-glucosidase BoGH3B-like, transcript variant X1;gene53987(XM_006604185.2):beta-glucosidase BoGH3B-like;gene56103(XM_003556792.3):7-deoxyloganetin glucosyltransferase;gene57860(XM_003556440.3):cysteine synthase-like, transcript variant X4;gene961(XM_003516794.2):UDP-glycosyltransferase 83A1-like</t>
  </si>
  <si>
    <t>gene11206(XM_003523221.2):peroxidase P7-like;gene15275(XM_003526592.3):probable L-ascorbate peroxidase 6, chloroplastic, transcript variant X1;gene15573(NM_001254985.2):peroxidase 52-like;gene15604(NM_001249537.1):ribonucleotide reductase large subunit B;gene16058(NM_001251779.1):glutathione S-transferase GST 12;gene17603(XM_014777636.1):glucose-6-phosphate 1-dehydrogenase, chloroplastic-like;gene18903(XM_003529073.3):probable glutathione S-transferase;gene18906(XM_003529075.3):probable glutathione S-transferase;gene20815(XM_006584434.1):uncharacterized LOC100306590, transcript variant X1;gene24555(XM_003533675.3):peroxidase 16-like;gene25707(XM_003534005.3):peroxidase 47-like;gene27455(XM_006588679.2):glutathione S-transferase L3, transcript variant X1;gene2981(XM_003519146.3):glutathione S-transferase U18-like;gene30109(XM_006588436.1):glutathione S-transferase DHAR2-like, transcript variant X1;gene30426(NM_001249005.2):uncharacterized LOC100500036;gene30668(NM_001254701.2):peroxidase 51-like;gene36472(XM_014765145.1):uncharacterized LOC100306216, transcript variant X1;gene37049(XM_003541465.3):peroxidase 19;gene405(NM_001248839.1):uncharacterized LOC100500281;gene407(NM_001251698.1):glutathione S-transferase GST 5;gene44166(NM_001249383.1):glutathione transferase;gene44169(XM_014767962.1):probable glutathione S-transferase parC;gene45028(XM_003547631.3):glucose-6-phosphate 1-dehydrogenase, cytoplasmic isoform, transcript variant X1;gene46117(NM_001252802.2):peroxidase 12-like;gene46809(NM_001250672.2):cationic peroxidase 2;gene47131(NM_001249844.1):uncharacterized LOC100500610;gene4723(NM_001248057.1):glutathione S-transferase GST 19;gene47405(XM_006600480.2):leucine aminopeptidase 1-like;gene48279(XM_003549970.2):peroxidase 50;gene49000(XM_003550187.3):peroxidase 46-like;gene49025(XM_006600055.2):uncharacterized LOC100305775, transcript variant X1;gene53096(XM_003554990.2):6-phosphogluconate dehydrogenase, decarboxylating 3-like, transcript variant X2;gene53738(XM_003553880.3):ribonucleoside-diphosphate reductase small chain;gene54605(XR_420015.2):glutathione S-transferase L3, transcript variant X2;gene57720(XM_003556362.3):peroxidase 47;gene57973(NM_001250008.2):uncharacterized LOC100306061;gene58187(NM_001250856.1):ascorbate peroxidase 1, cytosolic;gene8071(XM_003521417.3):ribonucleoside-diphosphate reductase small chain-like;gene9870(NM_001251792.1):glutathione S-transferase GST 13</t>
  </si>
  <si>
    <t>gene14516(XM_006581164.2):cytochrome P450 CYP82D47-like;gene1605(XM_003516971.3):cytochrome P450 82A4;gene19636(XM_014777564.1):2-hydroxyisoflavanone synthase-like;gene2017(NM_001249108.1):NADPH:isoflavone reductase;gene2018(XM_003517171.3):isoflavone reductase-like protein;gene2109(XM_003516544.3):cytochrome P450 CYP82D47-like;gene2399(XM_003557045.3):isoflavone reductase-like;gene24483(NM_001253071.1):isoflavone 2'-hydroxylase-like;gene24484(XM_003533526.3):isoflavone 2'-hydroxylase-like;gene24485(XM_003533533.3):isoflavone 2'-hydroxylase-like;gene26249(XM_003533408.3):isoflavone reductase homolog;gene2673(XM_003516713.3):2-hydroxyisoflavanone dehydratase-like;gene2676(NM_001250299.2):2-hydroxyisoflavanone dehydratase;gene26801(NM_001255341.2):bifunctional dihydroflavonol 4-reductase/flavanone 4-reductase-like;gene26802(NM_001255301.2):bifunctional dihydroflavonol 4-reductase/flavanone 4-reductase-like;gene26897(NM_001253178.2):cytochrome P450 71D11-like;gene29010(XM_003536138.3):isoflavone-7-O-methyltransferase 9-like;gene30691(XM_006590580.2):cytochrome P450 81E8;gene30772(XM_003537352.3):cytochrome P450 CYP82D47-like;gene30871(XM_014763883.1):isoflavone reductase-like protein;gene30874(NM_001289198.1):isoflavone reductase-like;gene3226(NM_001249868.2):flavanone 3-hydroxylase;gene35885(NM_001250831.1):malonyl-CoA:isoflavone 7-O-glucoside-6''-O-malonyltransferase;gene4089(XM_003520120.3):probable carboxylesterase 12;gene41286(XM_003544866.3):trans-resveratrol di-O-methyltransferase-like;gene43011(NM_001254191.1):isoflavone 2'-hydroxylase-like;gene51878(XM_014770834.1):vestitone reductase;gene51879(NM_001249125.1):2'-hydroxydihydrodaidzein reductase;gene52336(XM_003552532.3):phenolic glucoside malonyltransferase 1-like;gene52337(XM_003552533.3):phenolic glucoside malonyltransferase 1-like;gene52999(NM_001249890.1):malonyl-CoA:isoflavone 7-O-glucoside-6''-O-malonyltransferase;gene55374(XM_006604826.2):vestitone reductase-like, transcript variant X1;gene56740(XM_003555181.3):probable carboxylesterase 6;gene57126(XM_003556031.3):probable carboxylesterase 120;gene57712(XM_003555487.3):isoflavone-7-O-methyltransferase 6-like;gene6289(NM_001253299.1):cytochrome P450 83B1-like;gene6304(XM_003521949.3):cytochrome P450 83B1-like;gene7568(NM_001254257.2):cytochrome P450 93A1-like</t>
  </si>
  <si>
    <t>gene11675(XM_003524471.3):serine/threonine protein phosphatase 2A 57 kDa regulatory subunit B' iota isoform-like, transcript variant X4;gene14832(XM_006581297.2):DEAD-box ATP-dependent RNA helicase 56, transcript variant X3;gene17851(XM_014777699.1):uncharacterized ATP-dependent helicase C29A10.10c-like, transcript variant X1;gene18967(XM_006583558.2):mRNA-capping enzyme, transcript variant X3;gene19930(XM_003529435.3):protein SMG7-like;gene21835(XM_006585286.2):nucleolin 2, transcript variant X2;gene23907(XM_003530841.3):uncharacterized LOC100793299;gene24659(XR_001389671.1):cleavage and polyadenylation specificity factor subunit 5-like, transcript variant X3;gene25003(XM_003535014.3):FIP1[V]-like protein, transcript variant X2;gene25806(XM_006587367.2):eukaryotic peptide chain release factor subunit 1-3-like, transcript variant X3;gene26455(XM_006587662.2):RNA-binding protein 24-like, transcript variant X1;gene26981(XM_006588453.2):DNA-binding protein SMUBP-2-like;gene2747(XM_006574431.2):DNA-binding protein SMUBP-2-like, transcript variant X1;gene29981(XM_006589643.2):serine/threonine protein phosphatase 2A 57 kDa regulatory subunit B' beta isoform-like;gene31396(XM_014764002.1):serine/threonine-protein kinase SMG1;gene36233(XM_006593498.2):RNA-binding protein 38;gene3664(XM_003518605.3):THO complex subunit 4B-like;gene37709(XM_014765802.1):protein SMG7L-like, transcript variant X2;gene38789(XM_003542025.3):heterogeneous nuclear ribonucleoprotein 1;gene40428(XM_003544577.3):serine/threonine protein phosphatase 2A 57 kDa regulatory subunit B' iota isoform-like;gene40948(XM_014767295.1):heterogeneous nuclear ribonucleoprotein 1-like;gene4148(XM_006574974.2):UBP1-associated protein 2C-like, transcript variant X2;gene42266(XM_006597377.2):protein SMG7L-like, transcript variant X1;gene43602(XM_006597977.2):FIP1[V]-like protein;gene44378(XM_006598595.2):uncharacterized LOC100787464;gene44471(XM_006598760.2):uncharacterized LOC100794516;gene44557(NM_001255468.2):deleted in azoospermia-like;gene44597(XM_014768472.1):RNA-binding protein 38-like, transcript variant X4;gene46621(XM_006599647.2):eukaryotic peptide chain release factor subunit 1-3, transcript variant X3;gene48789(XM_003550109.3):serine/threonine protein phosphatase 2A 57 kDa regulatory subunit B' iota isoform-like;gene51620(XM_006602576.2):mRNA-capping enzyme-like, transcript variant X4;gene54718(XM_003554360.3):polyadenylate-binding protein 7-like;gene54876(XM_003554436.3):serine/threonine-protein phosphatase PP2A catalytic subunit;gene5821(XM_003519566.3):heterogeneous nuclear ribonucleoprotein 1, transcript variant X2;gene8003(XM_003521379.3):polyadenylate-binding protein 7-like;gene9252(XM_003523582.3):RNA-binding protein 1-like</t>
  </si>
  <si>
    <t>gene10059(NM_001249479.2):uncharacterized LOC100500327;gene12186(NM_001248635.1):acyl-CoA oxidase;gene15259(XM_003526582.3):long chain acyl-CoA synthetase 9, chloroplastic-like;gene15437(XM_006581598.2):acyl-CoA-binding domain-containing protein 1-like;gene184(NM_001255214.2):mitochondrial carnitine/acylcarnitine carrier-like protein-like;gene19176(XM_003530287.3):long chain acyl-CoA synthetase 2-like;gene19417(NM_001255639.2):3-ketoacyl-CoA thiolase 2, peroxisomal-like;gene23041(XM_006584494.2):mitochondrial carnitine/acylcarnitine carrier-like protein-like, transcript variant X2;gene23356(XM_003532011.2):delta(8)-fatty-acid desaturase 2-like;gene27572(XM_003535148.3):tankyrase-1-like;gene29444(XM_014763335.1):probable S-adenosylmethionine carrier 2, chloroplastic, transcript variant X1;gene3024(XM_003519347.3):metalloendoproteinase 5-MMP-like;gene30532(NM_001248619.1):acyl-CoA oxidase;gene31389(XM_003538982.3):long chain acyl-CoA synthetase 2-like;gene31477(XM_003539012.3):serine/threonine-protein kinase UCN-like;gene33341(XM_003540636.3):long chain acyl-CoA synthetase 2-like, transcript variant X1;gene34074(XM_003539902.3):acyl-coenzyme A oxidase 3, peroxisomal-like;gene36727(XM_006594069.2):polyubiquitin 11;gene3800(XM_014766358.1):delta(8)-fatty-acid desaturase 2-like, transcript variant X2;gene39998(XM_003544488.3):delta(8)-fatty-acid desaturase 2-like;gene41074(XM_006596302.2):mitochondrial succinate-fumarate transporter 1, transcript variant X2;gene45168(XM_006598658.2):uncharacterized LOC100527821, transcript variant X3;gene470(XM_003517917.3):delta(8)-fatty-acid desaturase 2-like;gene47827(XM_003549725.3):protein kinase PINOID 2-like;gene49075(XM_003550220.3):delta(8)-fatty-acid desaturase 2-like;gene50096(XM_003551279.3):mitochondrial uncoupling protein 2-like;gene50666(XM_006602238.2):delta(8)-fatty-acid desaturase 2-like;gene5178(XM_003519222.3):mitoferrin-like, transcript variant X1;gene52713(XM_003554819.3):protein kinase PVPK-1, transcript variant X3;gene54761(XM_014771883.1):serine/threonine-protein kinase D6PKL1-like, transcript variant X9;gene55365(XM_003554706.3):mitochondrial carrier protein MTM1-like, transcript variant X3;gene55542(XM_003555617.3):long chain acyl-CoA synthetase 2-like;gene55552(XM_006605344.2):3-ketoacyl-CoA thiolase, transcript variant X1;gene74(XM_003516745.3):cytochrome B5-like protein</t>
  </si>
  <si>
    <t>gene12010(XM_003525483.3):transcription factor GTE10-like;gene12067(XM_003525501.3):protein FIZZY-RELATED 2-like;gene13012(XM_006579975.2):DNA replication licensing factor MCM3 homolog 2-like;gene13729(XM_003524427.3):probable serine/threonine-protein kinase At1g54610;gene14188(NM_001254692.2):cyclin-B2-3-like;gene14589(XM_014777251.1):putative cyclin-A3-1, transcript variant X2;gene20125(XM_003528605.3):probable serine/threonine-protein kinase At1g54610;gene21166(XM_006584969.2):DNA replication licensing factor MCM3-like, transcript variant X1;gene23669(XM_006586129.2):cell division control protein 6 homolog B-like;gene23826(XM_003532230.3):cell division control protein 45 homolog;gene24469(XM_006586874.2):DNA replication licensing factor MCM6;gene31299(XM_003537806.3):DNA replication licensing factor MCM4-like;gene32798(XM_003537498.3):ankyrin repeat domain-containing protein 50-like;gene33050(XM_006591949.2):anaphase-promoting complex subunit 8-like, transcript variant X1;gene35249(XM_006591854.2):14-3-3 protein SGF14n, transcript variant X1;gene36899(XM_003542571.3):DNA replication licensing factor MCM5-like;gene37240(XM_006594303.2):retinoblastoma-related protein 1-like;gene38216(XM_006593419.2):SGF14D, transcript variant X1;gene3905(NM_001251478.1):14-3-3 protein SGF14f;gene41861(XM_006597196.2):origin of replication complex subunit 1A-like;gene42998(XM_006597686.2):DNA replication licensing factor MCM6-like, transcript variant X1;gene45856(XM_006598652.2):uncharacterized LOC100526925, transcript variant X1;gene47017(XM_006600317.2):DNA replication licensing factor MCM2-like;gene47592(XR_001385778.1):E2F transcription factor-like E2FE, transcript variant X4;gene52289(XM_003551700.3):probable serine/threonine-protein kinase At1g54610, transcript variant X1;gene54990(XM_003554500.3):DNA replication licensing factor MCM7-like;gene5575(XM_006575528.2):serine/threonine-protein kinase TOUSLED-like, transcript variant X2;gene596(NM_001251494.1):14-3-3 protein SGF14e;gene8306(XM_003521544.3):DNA replication licensing factor MCM7;gene9026(XM_014774425.1):transcription factor E2FC, transcript variant X2;gene9211(XM_006577978.2):putative cyclin-A3-1;gene9212(XM_006577979.2):putative cyclin-A3-1, transcript variant X1;gene9686(XM_003522707.3):14-3-3-like protein B</t>
  </si>
  <si>
    <t>map04972</t>
  </si>
  <si>
    <t>Pancreatic secretion</t>
  </si>
  <si>
    <t>gene10666(XM_003522959.3):putative phospholipid-transporting ATPase 9, transcript variant X1;gene10857(XM_006578571.2):boron transporter 1-like, transcript variant X2;gene11201(XM_014774893.1):E3 ubiquitin-protein ligase RKP-like, transcript variant X2;gene11628(XM_003525618.3):probable phospholipid-transporting ATPase 8;gene11706(XM_003525587.3):putative phospholipid-transporting ATPase 9;gene15579(XM_014776443.1):E3 ubiquitin-protein ligase RKP-like, transcript variant X2;gene17365(XM_003526318.3):phospholipid-transporting ATPase 1-like, transcript variant X1;gene17544(XM_006582941.2):probable phospholipid-transporting ATPase 4, transcript variant X2;gene22550(XM_003530326.3):phospholipid-transporting ATPase 1-like;gene23786(NM_001254056.1):ras-related protein RABA5b-like;gene23931(XM_003532273.3):ras-related protein RABA5e;gene24601(XM_014761961.1):calcium-transporting ATPase 8, plasma membrane-type, transcript variant X2;gene27680(XM_006588322.2):uncharacterized LOC100306448, transcript variant X1;gene29209(XM_003536237.3):ras-related protein RABC2a;gene30096(NM_001249871.1):uncharacterized LOC100499844;gene30659(XM_003539230.3):calcium-transporting ATPase 2, plasma membrane-type-like;gene32732(NM_001250446.1):uncharacterized LOC100527786;gene33445(XM_003539480.3):ras-related protein Rab11C-like;gene33505(XM_014764317.1):ras-related protein RABE1c-like, transcript variant X1;gene35262(NM_001252726.1):ras-related protein RABA1b-like;gene35329(XM_003540489.3):ras-related protein RABA4c;gene4039(XM_003518774.3):putative phospholipid-transporting ATPase 9;gene44429(NM_001248204.1):uncharacterized LOC100499980;gene4582(XM_014767935.1):ras-related protein RABA4d-like;gene49556(XM_003551992.3):ras-related protein Rab11A-like;gene52662(XM_003552705.3):ras-related protein RABA5d-like;gene53098(XM_003554903.3):putative calcium-transporting ATPase 13, plasma membrane-type;gene54217(XM_006604280.2):putative calcium-transporting ATPase 11, plasma membrane-type, transcript variant X3;gene54436(XM_006604404.2):calcium-transporting ATPase 12, plasma membrane-type-like;gene56598(XM_006605332.2):ras-related protein RABE1c-like, transcript variant X1;gene57507(XM_003556257.3):ras-related protein RABC2a-like;gene9240(XM_003523970.3):calcium-transporting ATPase 3, endoplasmic reticulum-type, transcript variant X3</t>
  </si>
  <si>
    <t>gene11675(XM_003524471.3):serine/threonine protein phosphatase 2A 57 kDa regulatory subunit B' iota isoform-like, transcript variant X4;gene11707(XM_003525586.3):probable calcium-binding protein CML15;gene13729(XM_003524427.3):probable serine/threonine-protein kinase At1g54610;gene20125(XM_003528605.3):probable serine/threonine-protein kinase At1g54610;gene26482(XM_003534396.3):probable calcium-binding protein CML45;gene29030(NM_001250973.1):calmodulin;gene29981(XM_006589643.2):serine/threonine protein phosphatase 2A 57 kDa regulatory subunit B' beta isoform-like;gene32080(XM_003539115.3):probable calcium-binding protein CML17;gene32620(NM_001248395.1):phosphoinositide-specific phospholipase C P25;gene33050(XM_006591949.2):anaphase-promoting complex subunit 8-like, transcript variant X1;gene33734(XM_006592269.2):probable calcium-binding protein CML18;gene35249(XM_006591854.2):14-3-3 protein SGF14n, transcript variant X1;gene36170(XM_003542702.3):probable calcium-binding protein CML29;gene38216(XM_006593419.2):SGF14D, transcript variant X1;gene3905(NM_001251478.1):14-3-3 protein SGF14f;gene40428(XM_003544577.3):serine/threonine protein phosphatase 2A 57 kDa regulatory subunit B' iota isoform-like;gene45455(XM_003547807.3):probable calcium-binding protein CML16;gene45856(XM_006598652.2):uncharacterized LOC100526925, transcript variant X1;gene47016(NM_001249793.2):uncharacterized LOC100527230;gene48789(XM_003550109.3):serine/threonine protein phosphatase 2A 57 kDa regulatory subunit B' iota isoform-like;gene49672(XM_003552305.3):phosphoinositide phospholipase C 2-like;gene52267(XM_014770290.1):probable calcium-binding protein CML45, transcript variant X2;gene52289(XM_003551700.3):probable serine/threonine-protein kinase At1g54610, transcript variant X1;gene54876(XM_003554436.3):serine/threonine-protein phosphatase PP2A catalytic subunit;gene5575(XM_006575528.2):serine/threonine-protein kinase TOUSLED-like, transcript variant X2;gene57696(NM_001249241.1):uncharacterized LOC100500308;gene596(NM_001251494.1):14-3-3 protein SGF14e;gene6991(XM_006576584.2):serine/threonine-protein kinase OXI1-like;gene7706(NM_001250249.2):uncharacterized LOC100527005;gene9632(XM_006578182.2):serine/threonine-protein kinase Aurora-1, transcript variant X1;gene9686(XM_003522707.3):14-3-3-like protein B</t>
  </si>
  <si>
    <t>gene11020(XM_014774829.1):poly(A) polymerase I-like, transcript variant X1;gene14832(XM_006581297.2):DEAD-box ATP-dependent RNA helicase 56, transcript variant X3;gene15893(XM_003526945.3):elongation factor Tu, chloroplastic;gene17851(XM_014777699.1):uncharacterized ATP-dependent helicase C29A10.10c-like, transcript variant X1;gene20449(XM_006584633.2):CCA-adding enzyme-like, transcript variant X2;gene2147(XM_003517246.3):ATP-dependent RNA helicase eIF4A;gene21909(XM_006585324.2):nuclear-pore anchor-like;gene2528(XM_006573741.2):protein SEH1-like, transcript variant X2;gene26981(XM_006588453.2):DNA-binding protein SMUBP-2-like;gene2747(XM_006574431.2):DNA-binding protein SMUBP-2-like, transcript variant X1;gene29361(XM_006589376.2):elongation factor 1-alpha-like, transcript variant X1;gene307(XM_003517657.3):eukaryotic translation initiation factor 3 subunit I-like;gene34804(XM_003540187.3):proteinaceous RNase P 2-like;gene35790(XM_014765264.1):translation initiation factor eIF-2B subunit delta-like, transcript variant X1;gene3634(XM_003518591.3):eukaryotic translation initiation factor 5-like;gene3664(XM_003518605.3):THO complex subunit 4B-like;gene38471(XM_006594877.2):proteinaceous RNase P 2-like;gene39882(XM_014767254.1):trimethylguanosine synthase-like, transcript variant X1;gene39893(XM_006595913.2):proteinaceous RNase P 1, chloroplastic/mitochondrial-like, transcript variant X2;gene44471(XM_006598760.2):uncharacterized LOC100794516;gene45070(XM_003547647.3):elongation factor 1-alpha;gene47374(XM_003549482.3):nuclear pore complex protein NUP43;gene4942(XM_003518181.3):nuclear pore complex protein NUP43-like;gene49649(NM_001255279.1):eukaryotic translation initiation factor 2 subunit alpha-like;gene52576(XM_003552659.3):eukaryotic translation initiation factor 5-like;gene52690(XM_003553212.3):eukaryotic translation initiation factor 5-like;gene54718(XM_003554360.3):polyadenylate-binding protein 7-like;gene55073(XM_003554544.3):translation initiation factor IF-2-like;gene8003(XM_003521379.3):polyadenylate-binding protein 7-like;gene8557(XR_413704.2):protein HASTY 1-like, transcript variant X2</t>
  </si>
  <si>
    <t>gene11319(XM_003523295.3):probable mitochondrial chaperone bcs1;gene12010(XM_003525483.3):transcription factor GTE10-like;gene12248(XM_006579594.2):putative casein kinase II subunit beta-4, transcript variant X1;gene13052(XM_006579999.2):E3 ubiquitin-protein ligase UPL1-like, transcript variant X1;gene13699(XM_003525116.3):staphylococcal nuclease domain-containing protein 1-like;gene13729(XM_003524427.3):probable serine/threonine-protein kinase At1g54610;gene14589(XM_014777251.1):putative cyclin-A3-1, transcript variant X2;gene15455(XM_003527947.3):mitochondrial chaperone BCS1-like;gene1910(XM_003517104.3):DNA-directed RNA polymerase II subunit 1-like, transcript variant X2;gene20125(XM_003528605.3):probable serine/threonine-protein kinase At1g54610;gene21198(XM_006584979.2):E3 ubiquitin-protein ligase UPL1-like, transcript variant X1;gene21799(XM_003531371.3):DNA-directed RNA polymerases II, IV and V subunit 8B-like, transcript variant X2;gene32272(XM_003538293.3):26S protease regulatory subunit 6B homolog;gene33575(XM_003539692.3):mitogen-activated protein kinase 3;gene33582(XM_014764563.1):phototropin-1-like, transcript variant X2;gene35249(XM_006591854.2):14-3-3 protein SGF14n, transcript variant X1;gene38216(XM_006593419.2):SGF14D, transcript variant X1;gene3905(NM_001251478.1):14-3-3 protein SGF14f;gene39744(XM_003544264.3):26S protease regulatory subunit 10B homolog A;gene49313(XM_006601262.2):26S protease regulatory subunit 10B homolog A-like;gene52289(XM_003551700.3):probable serine/threonine-protein kinase At1g54610, transcript variant X1;gene52860(XM_014772177.1):probable mitochondrial chaperone BCS1-B, transcript variant X1;gene57377(XM_006606170.2):uncharacterized LOC100810588, transcript variant X3;gene596(NM_001251494.1):14-3-3 protein SGF14e;gene7430(NM_001249598.1):uncharacterized LOC100306033;gene7834(XM_003521283.3):26S proteasome regulatory subunit 4 homolog A;gene9211(XM_006577978.2):putative cyclin-A3-1;gene9212(XM_006577979.2):putative cyclin-A3-1, transcript variant X1;gene9686(XM_003522707.3):14-3-3-like protein B</t>
  </si>
  <si>
    <t>gene13792(NM_001255575.2):probable aquaporin PIP1-2-like;gene14979(XM_006580945.2):aquaporin TIP4-1-like, transcript variant X1;gene17365(XM_003526318.3):phospholipid-transporting ATPase 1-like, transcript variant X1;gene2364(XM_003517367.3):probable aquaporin TIP-type RB7-5A;gene2484(XM_003517422.2):aquaporin PIP1-3-like;gene25747(XM_003534021.3):probable aquaporin TIP-type alpha;gene2790(NM_001249732.1):cytosolic malate dehydrogenase;gene30417(NM_001254219.2):probable aquaporin PIP1-2-like;gene30522(NM_001251409.2):uncharacterized LOC100527333;gene3144(XM_003519804.3):mitochondrial uncoupling protein 5-like;gene31579(NM_001255778.2):aquaporin TIP1-3-like;gene31613(XM_003538126.3):aquaporin PIP2-7;gene32598(NM_001254121.2):probable aquaporin PIP-type 7a-like;gene34675(XM_003540128.3):aquaporin PIP2-7;gene3473(XM_003518249.3):aquaporin PIP2-2-like;gene38560(NM_001250357.1):PIP2,2;gene38630(NM_001251097.1):nodulin-26;gene38979(XM_003543643.3):probable sodium-coupled neutral amino acid transporter 6;gene39557(XM_003545608.3):probable sodium-coupled neutral amino acid transporter 6;gene39567(XM_003545615.3):putative sodium-coupled neutral amino acid transporter 10;gene46026(NM_001253110.1):aquaporin PIP2-2-like;gene46565(XM_006599608.2):probable aquaporin TIP-type alpha;gene51640(XM_003552183.3):probable aquaporin PIP1-2;gene5421(XM_003519335.3):probable aquaporin PIP-type 7a;gene54648(XM_003554328.3):aquaporin PIP2-1;gene54694(NM_001250133.1):uncharacterized LOC100527509;gene57390(XM_003556184.3):aquaporin PIP2-1-like;gene7979(NM_001249799.1):nodulin-26;gene8805(XM_003522571.3):aquaporin PIP2-7</t>
  </si>
  <si>
    <t>gene10069(XM_003522814.3):formin-like protein 14, transcript variant X1;gene11519(XM_003522540.3):phosphatidylinositol 4-phosphate 5-kinase 1-like;gene13267(XM_003524894.3):actin-related protein 2/3 complex subunit 4-like;gene13419(XM_014775732.1):phosphatidylinositol 4-phosphate 5-kinase 7-like, transcript variant X2;gene13460(XM_003524986.3):protein-tyrosine-phosphatase MKP1-like;gene14220(XM_003526930.3):actin-depolymerizing factor 5-like;gene15625(XM_014776455.1):serine/threonine-protein kinase ATG1-like, transcript variant X4;gene17931(XM_006583124.2):1-phosphatidylinositol-3-phosphate 5-kinase FAB1B-like;gene18302(XM_006583325.2):rac-like GTP-binding protein ARAC7, transcript variant X2;gene19192(XM_003530292.3):extra-large guanine nucleotide-binding protein 1-like;gene196(XM_006572926.2):protein BRICK 1, transcript variant X2;gene21528(XM_003531226.3):SH3 domain-containing protein 3-like;gene21591(XM_003531255.2):phosphatidylinositol 4-phosphate 5-kinase 7, transcript variant X1;gene21625(XM_014778924.1):protein-tyrosine-phosphatase MKP1-like;gene24654(XM_006586960.2):serine/threonine-protein kinase tricorner-like;gene26067(XM_006587464.2):rac-like GTP-binding protein ARAC7, transcript variant X2;gene26159(XM_003534210.3):protein BRICK 1;gene27361(XM_014762945.1):serine/threonine-protein kinase tricorner-like, transcript variant X1;gene31905(XM_006591633.2):mitogen-activated protein kinase kinase kinase NPK1-like;gene32761(XM_014764268.1):protein-tyrosine-phosphatase MKP1-like, transcript variant X1;gene35045(XM_003540337.3):rac-like GTP-binding protein RAC2, transcript variant X2;gene39091(XM_003545581.3):fimbrin-5-like;gene43187(XM_003547436.3):serine/threonine-protein kinase tricorner-like;gene45223(XM_003547714.3):fimbrin-2-like, transcript variant X1;gene47412(XM_006600482.2):formin-like protein 13, transcript variant X2;gene50089(XM_006602041.2):villin-1-like, transcript variant X1;gene5165(XM_003519215.3):serine/threonine-protein kinase STY8-like, transcript variant X1;gene57927(XM_003555563.3):formin-like protein 11;gene8817(XM_006578955.2):actin-depolymerizing factor 5-like</t>
  </si>
  <si>
    <t>gene10666(XM_003522959.3):putative phospholipid-transporting ATPase 9, transcript variant X1;gene11097(XM_006578705.2):cyclin-dependent kinase E-1-like, transcript variant X3;gene11706(XM_003525587.3):putative phospholipid-transporting ATPase 9;gene11707(XM_003525586.3):probable calcium-binding protein CML15;gene14254(NM_001250297.2):uncharacterized LOC100527776;gene20667(XM_003530435.2):mitochondrial-processing peptidase subunit alpha-like;gene22550(XM_003530326.3):phospholipid-transporting ATPase 1-like;gene26482(XM_003534396.3):probable calcium-binding protein CML45;gene29030(NM_001250973.1):calmodulin;gene30324(NM_001251212.1):uncharacterized LOC100499929;gene30582(XM_006590533.2):cytochrome c oxidase subunit 6b-2;gene32080(XM_003539115.3):probable calcium-binding protein CML17;gene33734(XM_006592269.2):probable calcium-binding protein CML18;gene34594(XM_003539338.3):probable serine/threonine-protein kinase At1g09600, transcript variant X1;gene34824(NM_001248030.1):uncharacterized LOC100499969;gene36170(XM_003542702.3):probable calcium-binding protein CML29;gene36816(XM_003541390.3):aspartic proteinase-like protein 2;gene4039(XM_003518774.3):putative phospholipid-transporting ATPase 9;gene41727(XM_003546545.3):mitochondrial-processing peptidase subunit alpha-like;gene45455(XM_003547807.3):probable calcium-binding protein CML16;gene47016(NM_001249793.2):uncharacterized LOC100527230;gene47356(XM_003549471.3):cytochrome c oxidase subunit 6b-2;gene52267(XM_014770290.1):probable calcium-binding protein CML45, transcript variant X2;gene54049(XM_003554017.3):presenilin-like protein At1g08700;gene57696(NM_001249241.1):uncharacterized LOC100500308;gene6030(XM_003520869.3):presenilin-like protein At1g08700;gene7706(NM_001250249.2):uncharacterized LOC100527005;gene9240(XM_003523970.3):calcium-transporting ATPase 3, endoplasmic reticulum-type, transcript variant X3</t>
  </si>
  <si>
    <t>gene12815(XM_003524659.3):tubulin alpha-3 chain;gene12974(XM_014775633.1):tubulin beta chain-like;gene13267(XM_003524894.3):actin-related protein 2/3 complex subunit 4-like;gene13300(XM_006579424.2):tubulin A, transcript variant X1;gene13780(XM_003525351.3):tubulin beta-1 chain-like;gene14403(XM_003527574.3):tubulin beta chain;gene15036(XM_006581411.2):tubulin alpha-1 chain, transcript variant X2;gene20501(XM_003532690.3):tubulin beta-1 chain-like;gene21138(XM_003531027.3):tubulin beta chain-like;gene21466(NM_001255949.1):tubulin alpha-3 chain-like;gene24258(XM_003535059.3):tubulin beta chain;gene24654(XM_006586960.2):serine/threonine-protein kinase tricorner-like;gene27361(XM_014762945.1):serine/threonine-protein kinase tricorner-like, transcript variant X1;gene29571(XM_003536419.3):tubulin beta-1 chain;gene29775(XM_003536522.3):tubulin alpha chain;gene30620(XM_003539180.3):tubulin alpha-2 chain;gene41461(NM_001255921.2):tubulin beta-1 chain-like;gene42799(XM_003546228.3):tubulin beta chain;gene43187(XM_003547436.3):serine/threonine-protein kinase tricorner-like;gene48211(XM_014769864.1):tubulin alpha-3 chain;gene49359(XM_014769875.1):tubulin beta chain-like;gene54129(XM_003554060.3):tubulin beta-4 chain;gene56954(XM_003555953.3):tubulin alpha-4 chain-like;gene6813(XM_003520891.3):tubulin beta-2 chain-like;gene7381(NM_001252709.1):beta-tubulin;gene8682(NM_001255009.1):tubulin gamma-1 chain-like;gene9016(XM_003523429.3):tubulin beta chain</t>
  </si>
  <si>
    <t>gene11103(XM_003523158.3):beta-galactosidase 10;gene12582(XM_003524536.3):3-ketodihydrosphingosine reductase-like;gene15693(XM_006581723.2):beta-galactosidase 10;gene17568(XM_003529827.3):beta-galactosidase 1-like;gene19731(XM_006583816.2):LAG1 longevity assurance homolog 2-like, transcript variant X1;gene20920(XM_003530938.3):sphingosine kinase 1-like, transcript variant X1;gene21627(XM_003531280.3):uncharacterized LOC100802840;gene24619(XM_014761967.1):beta-galactosidase, transcript variant X1;gene29429(XM_006588390.2):uncharacterized LOC100795462, transcript variant X1;gene30899(XM_003538819.3):beta-galactosidase 3-like;gene3256(XM_003520229.3):beta-galactosidase 3-like;gene37736(XM_003543008.3):sphingolipid delta(4)-desaturase DES1-like;gene38570(XM_003543414.3):beta-galactosidase 8-like;gene38808(XM_003543550.2):beta-galactosidase 1-like;gene39740(XM_014767002.1):beta-galactosidase 5-like;gene41757(XM_003546628.3):beta-galactosidase 1;gene42238(NM_001253270.2):sphingolipid delta(4)-desaturase DES1-like;gene42559(XM_003546088.3):3-dehydrosphinganine reductase TSC10A;gene43156(XM_003546409.3):beta-galactosidase-like, transcript variant X1;gene45792(XM_003548817.3):beta-galactosidase 3-like;gene49319(XM_014769912.1):beta-galactosidase 5-like;gene57314(NM_001255922.1):uncharacterized LOC100786675;gene58154(XM_003538006.3):beta-galactosidase 8-like;gene5888(XM_014770877.1):neutral ceramidase-like, transcript variant X2;gene8187(XM_006577052.2):lipid phosphate phosphatase delta-like;gene9063(XM_003523662.3):beta-galactosidase 5-like</t>
  </si>
  <si>
    <t>gene10794(XM_003523011.3):mannose-1-phosphate guanyltransferase alpha-like;gene12111(XM_003525740.3):nudix hydrolase 14, chloroplastic-like;gene12439(XM_006579367.2):probable phosphoglycerate mutase gpmB-like, transcript variant X1;gene13782(XM_003525352.3):sugar phosphatase YfbT-like;gene13962(XM_003525239.3):hexokinase-1;gene15864(XM_003526931.3):haloacid dehalogenase-like hydrolase domain-containing protein At3g48420;gene15982(XM_003526989.3):mannose-1-phosphate guanyltransferase alpha-B-like;gene17610(XM_006582979.2):ATP-dependent 6-phosphofructokinase 3-like;gene19158(XM_003529144.3):pyrophosphate--fructose 6-phosphate 1-phosphotransferase subunit alpha;gene1965(XM_003517136.3):GDP-mannose 4,6 dehydratase 1;gene20312(XM_006584051.2):ATP-dependent 6-phosphofructokinase 2;gene20682(XM_003530445.3):hexokinase-1;gene22286(XM_003532990.3):hexokinase-1-like;gene24077(XM_003534656.3):pyrophosphate--fructose 6-phosphate 1-phosphotransferase subunit beta;gene27569(NM_001254682.2):triosephosphate isomerase, chloroplastic-like;gene29178(XM_014763284.1):ATP-dependent 6-phosphofructokinase 4, chloroplastic-like, transcript variant X2;gene31122(XM_003537696.3):hexokinase-3-like;gene38663(XM_006593417.2):triosephosphate isomerase, transcript variant X1;gene39686(NM_001289311.1):mannose-1-phosphate guanylyltransferase 1-like;gene41235(XM_006596369.2):6-phosphofructo-2-kinase/fructose-2,6-bisphosphatase-like, transcript variant X2;gene41897(XM_003547286.3):triosephosphate isomerase, cytosolic;gene42623(XM_003547224.3):pyrophosphate--fructose 6-phosphate 1-phosphotransferase subunit beta-like;gene51763(XM_003552239.3):putative GDP-L-fucose synthase 2;gene51972(XM_006601803.2):phosphomannomutase, transcript variant X1;gene5374(NM_001289330.1):mannose-1-phosphate guanylyltransferase 1-like;gene55537(XM_003555607.3):pyrophosphate--fructose 6-phosphate 1-phosphotransferase subunit alpha-like</t>
  </si>
  <si>
    <t>gene11030(XM_003523128.3):alpha-mannosidase-like;gene11103(XM_003523158.3):beta-galactosidase 10;gene14582(XM_003525862.3):probable isoaspartyl peptidase/L-asparaginase 2;gene15693(XM_006581723.2):beta-galactosidase 10;gene17568(XM_003529827.3):beta-galactosidase 1-like;gene21887(XM_003531414.3):beta-hexosaminidase 2-like;gene24619(XM_014761967.1):beta-galactosidase, transcript variant X1;gene29835(XM_003536555.3):alpha-L-fucosidase 2-like;gene30899(XM_003538819.3):beta-galactosidase 3-like;gene3210(XM_003520144.3):alpha-mannosidase;gene3256(XM_003520229.3):beta-galactosidase 3-like;gene38570(XM_003543414.3):beta-galactosidase 8-like;gene38808(XM_003543550.2):beta-galactosidase 1-like;gene39740(XM_014767002.1):beta-galactosidase 5-like;gene41757(XM_003546628.3):beta-galactosidase 1;gene43156(XM_003546409.3):beta-galactosidase-like, transcript variant X1;gene45732(XM_003548793.3):alpha-mannosidase-like;gene45792(XM_003548817.3):beta-galactosidase 3-like;gene49169(XM_003550270.2):probable isoaspartyl peptidase/L-asparaginase 2;gene49319(XM_014769912.1):beta-galactosidase 5-like;gene56887(XM_006605916.2):alpha-L-fucosidase 2-like, transcript variant X2;gene57970(XM_003555573.3):beta-hexosaminidase 1;gene58154(XM_003538006.3):beta-galactosidase 8-like;gene9063(XM_003523662.3):beta-galactosidase 5-like;gene9197(NM_001289309.1):probable isoaspartyl peptidase/L-asparaginase 2-like</t>
  </si>
  <si>
    <t>gene13199(NM_001250549.1):uncharacterized LOC100500657;gene18005(XM_003528728.3):cytochrome P450 78A3;gene19446(XM_003529215.3):anthocyanidin 3-O-glucosyltransferase 7-like;gene19789(XM_003529364.2):flavonoid 3'-monooxygenase-like;gene21357(XM_003531145.3):cytochrome P450 78A5-like;gene2167(NM_001255234.1):caffeoyl-CoA O-methyltransferase-like;gene23839(NM_001249225.1):beta-amyrin and sophoradiol 24-hydroxylase;gene26927(XM_006586598.2):isoliquiritigenin 2'-O-methyltransferase-like;gene26928(NM_001255863.1):isoliquiritigenin 2'-O-methyltransferase-like;gene35885(NM_001250831.1):malonyl-CoA:isoflavone 7-O-glucoside-6''-O-malonyltransferase;gene36012(XM_003543475.3):cytochrome P450 82A4-like;gene36015(NM_001254043.1):cytochrome P450 82A3-like;gene37232(XM_003542750.3):cytosolic sulfotransferase 15-like;gene37876(XM_003543086.3):anthocyanidin 3-O-glucosyltransferase 7-like;gene37965(XM_003543141.3):geraniol 8-hydroxylase-like;gene38160(NM_001253148.1):cytochrome P450 82A2-like;gene3941(XM_003518725.3):cytochrome P450 78A5-like, transcript variant X1;gene43553(XM_003546576.3):cytochrome P450 82A2-like;gene48362(XM_006600054.2):uncharacterized LOC100305498, transcript variant X1;gene52293(XM_003552500.3):isoliquiritigenin 2'-O-methyltransferase;gene52336(XM_003552532.3):phenolic glucoside malonyltransferase 1-like;gene52337(XM_003552533.3):phenolic glucoside malonyltransferase 1-like;gene52821(XM_003554026.3):cytochrome P450 82A3-like;gene52999(NM_001249890.1):malonyl-CoA:isoflavone 7-O-glucoside-6''-O-malonyltransferase;gene55241(XM_003554632.3):cytochrome P450 78A5-like</t>
  </si>
  <si>
    <t>gene10964(XM_003523090.3):cycloeucalenol cycloisomerase-like;gene12096(XM_003525724.3):methylsterol monooxygenase 1-1-like;gene14018(XM_014775894.1):lipase 3-like, transcript variant X2;gene14641(XM_003525914.3):squalene monooxygenase;gene15834(XM_003526920.3):cycloeucalenol cycloisomerase-like;gene18585(XM_003528998.3):obtusifoliol 14-alpha demethylase-like;gene26010(XM_003534127.3):probable 3-beta-hydroxysteroid-Delta(8),Delta(7)-isomerase;gene26011(XM_014762258.1):probable 3-beta-hydroxysteroid-Delta(8),Delta(7)-isomerase;gene26012(XM_003534128.3):probable 3-beta-hydroxysteroid-Delta(8),Delta(7)-isomerase;gene26798(NM_001289242.1):probable S-acyltransferase At3g60800-like;gene27944(NM_001251462.1):S-adenosyl-L-methionine:delta24-sterol-C-methyltransferase;gene3045(NM_001254226.2):putative methylsterol monooxygenase DDB_G0269788-like;gene33167(XM_003540676.3):delta(24)-sterol reductase, transcript variant X2;gene356(XM_006572827.2):putative methylsterol monooxygenase DDB_G0269788-like, transcript variant X1;gene37850(XM_003543066.3):squalene monooxygenase-like;gene39522(XM_003545559.3):triacylglycerol lipase 2;gene39950(XM_003544455.3):squalene monooxygenase-like, transcript variant X1;gene42128(XM_003545714.2):squalene monooxygenase;gene44409(NM_001252965.2):cycloartenol-C-24-methyltransferase-like;gene44980(XM_003547604.3):triacylglycerol lipase 2-like;gene50633(XM_003553123.3):squalene epoxidase 3-like;gene53239(XM_003553209.3):delta(7)-sterol-C5(6)-desaturase-like;gene58360(XM_006606916.2):squalene monooxygenase-like</t>
  </si>
  <si>
    <t>gene12186(NM_001248635.1):acyl-CoA oxidase;gene1418(XM_006572727.2):fatty acid desaturase 8, transcript variant X1;gene19040(NM_001250432.1):chloroplast omega 3 fatty acid desaturase isoform 2;gene19417(NM_001255639.2):3-ketoacyl-CoA thiolase 2, peroxisomal-like;gene23356(XM_003532011.2):delta(8)-fatty-acid desaturase 2-like;gene30532(NM_001248619.1):acyl-CoA oxidase;gene31955(NM_001249746.1):microsomal omega-3 fatty acid desaturase;gene32776(XM_003538530.3):very-long-chain 3-oxoacyl-CoA reductase 1;gene3800(XM_014766358.1):delta(8)-fatty-acid desaturase 2-like, transcript variant X2;gene39998(XM_003544488.3):delta(8)-fatty-acid desaturase 2-like;gene41222(NM_001249854.1):microsomal omega-3-fatty acid desaturase;gene45168(XM_006598658.2):uncharacterized LOC100527821, transcript variant X3;gene470(XM_003517917.3):delta(8)-fatty-acid desaturase 2-like;gene49075(XM_003550220.3):delta(8)-fatty-acid desaturase 2-like;gene49514(NM_001254581.2):estradiol 17-beta-dehydrogenase 12-like;gene50666(XM_006602238.2):delta(8)-fatty-acid desaturase 2-like;gene5139(NM_001249185.1):microsomal omega-3-fatty acid desaturase;gene54318(XM_006604322.2):omega-6 fatty acid desaturase, endoplasmic reticulum isozyme 2-like, transcript variant X1;gene55552(XM_006605344.2):3-ketoacyl-CoA thiolase, transcript variant X1;gene6064(XM_003520958.3):acyl-CoA thioesterase 2, transcript variant X2;gene6568(NM_001252848.1):omega-3 fatty acid desaturase, chloroplastic-like;gene74(XM_003516745.3):cytochrome B5-like protein;gene7575(NM_001251429.1):microsomal omega-6 desaturase</t>
  </si>
  <si>
    <t>map04510</t>
  </si>
  <si>
    <t>Focal adhesion</t>
  </si>
  <si>
    <t>gene15625(XM_014776455.1):serine/threonine-protein kinase ATG1-like, transcript variant X4;gene18302(XM_006583325.2):rac-like GTP-binding protein ARAC7, transcript variant X2;gene2185(XM_003516560.3):uncharacterized LOC100801622;gene24016(XM_014761542.1):uncharacterized LOC100810167, transcript variant X1;gene24654(XM_006586960.2):serine/threonine-protein kinase tricorner-like;gene26067(XM_006587464.2):rac-like GTP-binding protein ARAC7, transcript variant X2;gene27361(XM_014762945.1):serine/threonine-protein kinase tricorner-like, transcript variant X1;gene27572(XM_003535148.3):tankyrase-1-like;gene30701(XM_003538759.3):uncharacterized LOC100807702;gene31477(XM_003539012.3):serine/threonine-protein kinase UCN-like;gene31905(XM_006591633.2):mitogen-activated protein kinase kinase kinase NPK1-like;gene33582(XM_014764563.1):phototropin-1-like, transcript variant X2;gene34824(NM_001248030.1):uncharacterized LOC100499969;gene35045(XM_003540337.3):rac-like GTP-binding protein RAC2, transcript variant X2;gene39091(XM_003545581.3):fimbrin-5-like;gene43187(XM_003547436.3):serine/threonine-protein kinase tricorner-like;gene45223(XM_003547714.3):fimbrin-2-like, transcript variant X1;gene47412(XM_006600482.2):formin-like protein 13, transcript variant X2;gene47827(XM_003549725.3):protein kinase PINOID 2-like;gene5165(XM_003519215.3):serine/threonine-protein kinase STY8-like, transcript variant X1;gene52713(XM_003554819.3):protein kinase PVPK-1, transcript variant X3;gene54761(XM_014771883.1):serine/threonine-protein kinase D6PKL1-like, transcript variant X9;gene55171(XM_003554595.2):F-actin-capping protein subunit alpha-like</t>
  </si>
  <si>
    <t>gene13012(XM_006579975.2):DNA replication licensing factor MCM3 homolog 2-like;gene13218(XM_003524860.3):probable DNA primase large subunit;gene14919(XM_006580854.2):uncharacterized LOC100305835, transcript variant X2;gene21166(XM_006584969.2):DNA replication licensing factor MCM3-like, transcript variant X1;gene23481(XM_014779396.1):DNA polymerase I B, chloroplastic/mitochondrial-like, transcript variant X2;gene24469(XM_006586874.2):DNA replication licensing factor MCM6;gene28671(XR_001382915.1):flap endonuclease 1-like, transcript variant X2;gene29994(XM_003536654.3):ribonuclease H2 subunit A;gene31299(XM_003537806.3):DNA replication licensing factor MCM4-like;gene32199(XM_006591045.2):DNA ligase 1-like;gene36300(XM_006593478.2):replication protein A 32 kDa subunit B-like, transcript variant X1;gene36899(XM_003542571.3):DNA replication licensing factor MCM5-like;gene4118(XM_006574959.2):DNA polymerase I, thermostable-like, transcript variant X2;gene42998(XM_006597686.2):DNA replication licensing factor MCM6-like, transcript variant X1;gene46708(XM_003550410.3):protein STICHEL;gene47017(XM_006600317.2):DNA replication licensing factor MCM2-like;gene51139(XM_014770742.1):DNA polymerase epsilon catalytic subunit B-like, transcript variant X2;gene52582(XM_006602981.2):DNA ligase 1, transcript variant X2;gene54320(XM_014771775.1):DNA polymerase delta small subunit-like, transcript variant X1;gene54990(XM_003554500.3):DNA replication licensing factor MCM7-like;gene5723(XM_003519502.3):DNA primase small subunit;gene8306(XM_003521544.3):DNA replication licensing factor MCM7;gene9535(XM_003522625.3):ribonuclease H2 subunit B-like</t>
  </si>
  <si>
    <t>gene13084(NM_001254232.2):glutamate decarboxylase 1-like;gene13897(XM_003525278.3):WD repeat-containing protein 44-like;gene16403(XM_006582034.2):sodium-coupled neutral amino acid transporter 4-like;gene21237(XM_003531074.3):glutamate decarboxylase 1-like;gene21238(XM_003531075.3):glutamate decarboxylase 1-like;gene2381(XM_006573662.2):autophagy-related protein 8f, transcript variant X3;gene24040(XM_006586693.2):autophagy-related protein 8C;gene26493(XM_003534402.3):vacuolar amino acid transporter 1-like, transcript variant X2;gene27990(XM_006588850.2):amino acid transporter ANTL1-like;gene28270(XM_006588881.2):vacuolar amino acid transporter 1-like, transcript variant X3;gene28546(XM_006588994.2):WD repeat-containing protein 55-like, transcript variant X2;gene29318(XM_003536292.3):vacuolar amino acid transporter 1, transcript variant X1;gene30502(XM_006590497.2):autophagy-related protein 8f, transcript variant X1;gene32443(NM_001289285.1):glutamate decarboxylase;gene33143(XM_006591980.2):WD repeat-containing protein 55-like, transcript variant X1;gene38979(XM_003543643.3):probable sodium-coupled neutral amino acid transporter 6;gene39557(XM_003545608.3):probable sodium-coupled neutral amino acid transporter 6;gene39567(XM_003545615.3):putative sodium-coupled neutral amino acid transporter 10;gene41574(XM_003546875.3):probable sodium-coupled neutral amino acid transporter 6, transcript variant X1;gene4367(XM_014767555.1):vacuolar amino acid transporter 1, transcript variant X4;gene50011(XM_003551179.3):vacuolar amino acid transporter 1-like;gene8906(NM_001253962.2):guanine nucleotide-binding protein subunit beta-2-like</t>
  </si>
  <si>
    <t>gene12010(XM_003525483.3):transcription factor GTE10-like;gene12248(XM_006579594.2):putative casein kinase II subunit beta-4, transcript variant X1;gene18302(XM_006583325.2):rac-like GTP-binding protein ARAC7, transcript variant X2;gene19115(XM_003529138.3):protein CHROMATIN REMODELING 19-like, transcript variant X2;gene19812(NM_001249362.1):uncharacterized LOC100500062;gene20116(XM_003529540.2):putative chromatin-remodeling complex ATPase chain;gene21857(XM_006584573.2):FAS2, transcript variant X1;gene23275(XM_003530615.3):metalloendoproteinase 2-MMP-like;gene2369(XM_003516615.3):metalloendoproteinase 4-MMP-like;gene24654(XM_006586960.2):serine/threonine-protein kinase tricorner-like;gene26067(XM_006587464.2):rac-like GTP-binding protein ARAC7, transcript variant X2;gene26286(XM_003533417.3):formin-like protein 14;gene27361(XM_014762945.1):serine/threonine-protein kinase tricorner-like, transcript variant X1;gene35045(XM_003540337.3):rac-like GTP-binding protein RAC2, transcript variant X2;gene373(XM_003517814.3):metalloendoproteinase 5-MMP-like;gene37480(XM_006594428.2):putative chromatin-remodeling complex ATPase chain;gene42472(XM_003546042.3):putative chromatin-remodeling complex ATPase chain;gene43187(XM_003547436.3):serine/threonine-protein kinase tricorner-like;gene4900(XM_006575247.2):formin-like protein 13, transcript variant X1;gene55647(NM_001249758.2):uncharacterized LOC100527228</t>
  </si>
  <si>
    <t>gene11103(XM_003523158.3):beta-galactosidase 10;gene15693(XM_006581723.2):beta-galactosidase 10;gene17568(XM_003529827.3):beta-galactosidase 1-like;gene21887(XM_003531414.3):beta-hexosaminidase 2-like;gene24619(XM_014761967.1):beta-galactosidase, transcript variant X1;gene24922(XM_014762034.1):heparanase-like protein 3, transcript variant X2;gene30899(XM_003538819.3):beta-galactosidase 3-like;gene3256(XM_003520229.3):beta-galactosidase 3-like;gene38570(XM_003543414.3):beta-galactosidase 8-like;gene38808(XM_003543550.2):beta-galactosidase 1-like;gene39740(XM_014767002.1):beta-galactosidase 5-like;gene41757(XM_003546628.3):beta-galactosidase 1;gene43156(XM_003546409.3):beta-galactosidase-like, transcript variant X1;gene45792(XM_003548817.3):beta-galactosidase 3-like;gene47434(XM_006600498.2):heparanase-like protein 1, transcript variant X2;gene49319(XM_014769912.1):beta-galactosidase 5-like;gene55169(XM_003554594.3):heparan-alpha-glucosaminide N-acetyltransferase;gene57970(XM_003555573.3):beta-hexosaminidase 1;gene58154(XM_003538006.3):beta-galactosidase 8-like;gene9063(XM_003523662.3):beta-galactosidase 5-like</t>
  </si>
  <si>
    <t>gene14958(XM_014776247.1):D-amino-acid transaminase, chloroplastic-like, transcript variant X2;gene16058(NM_001251779.1):glutathione S-transferase GST 12;gene18149(XM_006582807.2):uncharacterized LOC100526908, transcript variant X2;gene18903(XM_003529073.3):probable glutathione S-transferase;gene18906(XM_003529075.3):probable glutathione S-transferase;gene27455(XM_006588679.2):glutathione S-transferase L3, transcript variant X1;gene2981(XM_003519146.3):glutathione S-transferase U18-like;gene30109(XM_006588436.1):glutathione S-transferase DHAR2-like, transcript variant X1;gene31316(XM_003537813.3):bifunctional dihydrofolate reductase-thymidylate synthase-like;gene33277(XM_003540962.3):bifunctional dihydrofolate reductase-thymidylate synthase-like;gene405(NM_001248839.1):uncharacterized LOC100500281;gene407(NM_001251698.1):glutathione S-transferase GST 5;gene44166(NM_001249383.1):glutathione transferase;gene44169(XM_014767962.1):probable glutathione S-transferase parC;gene4723(NM_001248057.1):glutathione S-transferase GST 19;gene49745(XM_003552685.3):folylpolyglutamate synthase-like, transcript variant X3;gene51164(XM_003552057.3):GTP cyclohydrolase 1-like;gene54605(XR_420015.2):glutathione S-transferase L3, transcript variant X2;gene57973(NM_001250008.2):uncharacterized LOC100306061;gene9870(NM_001251792.1):glutathione S-transferase GST 13</t>
  </si>
  <si>
    <t>gene10595(XM_006578462.2):tip elongation aberrant protein 1, transcript variant X3;gene12010(XM_003525483.3):transcription factor GTE10-like;gene12248(XM_006579594.2):putative casein kinase II subunit beta-4, transcript variant X1;gene13729(XM_003524427.3):probable serine/threonine-protein kinase At1g54610;gene17346(XM_003527485.3):U11/U12 small nuclear ribonucleoprotein 31 kDa protein;gene20125(XM_003528605.3):probable serine/threonine-protein kinase At1g54610;gene26116(XM_003534185.3):probable serine/threonine-protein kinase sky1;gene27128(XM_003535922.3):transcription initiation factor TFIID subunit 13-like, transcript variant X1;gene28717(XM_014763167.1):acyl-CoA-binding domain-containing protein 4-like;gene30324(NM_001251212.1):uncharacterized LOC100499929;gene3664(XM_003518605.3):THO complex subunit 4B-like;gene37484(XM_006594432.2):acyl-CoA-binding domain-containing protein 4-like, transcript variant X1;gene45577(XM_003547831.3):probable serine/threonine-protein kinase sky1;gene46908(XM_003550131.3):acyl-CoA-binding domain-containing protein 4-like;gene49649(NM_001255279.1):eukaryotic translation initiation factor 2 subunit alpha-like;gene52121(XM_003552417.3):RNA-binding KH domain-containing protein PEPPER-like, transcript variant X2;gene52289(XM_003551700.3):probable serine/threonine-protein kinase At1g54610, transcript variant X1;gene53562(XM_006604032.2):kinase D-interacting substrate of 220 kDa-like;gene8489(XM_006577166.2):acyl-CoA-binding domain-containing protein 4-like, transcript variant X2</t>
  </si>
  <si>
    <t>gene12010(XM_003525483.3):transcription factor GTE10-like;gene13729(XM_003524427.3):probable serine/threonine-protein kinase At1g54610;gene14589(XM_014777251.1):putative cyclin-A3-1, transcript variant X2;gene20125(XM_003528605.3):probable serine/threonine-protein kinase At1g54610;gene2185(XM_003516560.3):uncharacterized LOC100801622;gene30324(NM_001251212.1):uncharacterized LOC100499929;gene30701(XM_003538759.3):uncharacterized LOC100807702;gene33582(XM_014764563.1):phototropin-1-like, transcript variant X2;gene35249(XM_006591854.2):14-3-3 protein SGF14n, transcript variant X1;gene35976(XM_003543662.3):outer plastidial membrane protein porin;gene47690(XM_003549650.3):WD repeat-containing protein 76-like;gene47809(XM_003550778.3):DEAD-box ATP-dependent RNA helicase 52B;gene5130(XM_006575342.2):protein DAMAGED DNA-BINDING 2-like, transcript variant X2;gene5165(XM_003519215.3):serine/threonine-protein kinase STY8-like, transcript variant X1;gene52289(XM_003551700.3):probable serine/threonine-protein kinase At1g54610, transcript variant X1;gene9026(XM_014774425.1):transcription factor E2FC, transcript variant X2;gene9211(XM_006577978.2):putative cyclin-A3-1;gene9212(XM_006577979.2):putative cyclin-A3-1, transcript variant X1;gene9686(XM_003522707.3):14-3-3-like protein B</t>
  </si>
  <si>
    <t>gene19696(NM_001251447.1):senescence-associated nodulin 1A;gene22691(XM_003531801.3):beta-amyrin 28-oxidase;gene2449(XM_006573697.2):cytochrome P450 87A3-like;gene25632(XM_006586544.2):gibberellin 20-oxidase 1, transcript variant X1;gene30444(XM_003538660.3):cytochrome P450 87A3-like;gene31211(XM_003538931.3):gibberellin 2-beta-dioxygenase 8-like;gene32054(XM_003538052.3):secoisolariciresinol dehydrogenase;gene32636(XM_003538427.3):taxadien-5-alpha-ol O-acetyltransferase-like;gene39017(XM_003543663.3):ent-kaurene oxidase, chloroplastic;gene42825(XM_003546243.3):ent-kaurenoic acid oxidase 2;gene44893(XM_003548849.3):secoisolariciresinol dehydrogenase-like, transcript variant X2;gene45164(XM_006599064.2):probable iron/ascorbate oxidoreductase DDB_G0283291-like, transcript variant X1;gene54801(XM_003553565.3):secoisolariciresinol dehydrogenase;gene54802(XM_003554405.3):secoisolariciresinol dehydrogenase-like;gene5507(XM_003518389.3):taxadien-5-alpha-ol O-acetyltransferase-like;gene5729(XM_003518467.3):taxadiene 5-alpha hydroxylase;gene5755(NM_001255909.2):taxadiene 5-alpha hydroxylase-like;gene6302(XM_006576367.2):cytochrome P450 83B1-like</t>
  </si>
  <si>
    <t>gene12010(XM_003525483.3):transcription factor GTE10-like;gene1435(XM_003516918.3):dnaJ homolog subfamily B member 1-like;gene14832(XM_006581297.2):DEAD-box ATP-dependent RNA helicase 56, transcript variant X3;gene21835(XM_006585286.2):nucleolin 2, transcript variant X2;gene24154(XM_003534936.3):farnesyl pyrophosphate synthase 1;gene30324(NM_001251212.1):uncharacterized LOC100499929;gene33575(XM_003539692.3):mitogen-activated protein kinase 3;gene33582(XM_014764563.1):phototropin-1-like, transcript variant X2;gene34042(NM_001254269.1):dnaJ homolog subfamily B member 4-like;gene42288(XM_003547110.3):dnaJ protein homolog 1-like;gene44378(XM_006598595.2):uncharacterized LOC100787464;gene45745(XM_003547885.3):chaperone protein dnaJ 11, chloroplastic-like;gene46978(XM_003550482.3):importin subunit alpha-2-like;gene49649(NM_001255279.1):eukaryotic translation initiation factor 2 subunit alpha-like;gene5165(XM_003519215.3):serine/threonine-protein kinase STY8-like, transcript variant X1;gene53562(XM_006604032.2):kinase D-interacting substrate of 220 kDa-like;gene55597(NM_001250274.2):uncharacterized LOC100306079;gene7921(XM_003521336.3):dnaJ protein P58IPK homolog</t>
  </si>
  <si>
    <t>gene11658(XM_003524483.3):cytochrome P450 734A1-like;gene16160(NM_001250086.2):flavonoid 3'-hydroxylase;gene18205(XM_006583266.2):(+)-neomenthol dehydrogenase, transcript variant X1;gene18210(XM_006583271.2):(+)-neomenthol dehydrogenase-like, transcript variant X2;gene25251(XM_003533889.3):carbonyl reductase [NADPH] 1-like;gene26007(XM_014762257.1):cytochrome P450 CYP736A12;gene27975(XM_006588848.2):cytochrome P450 93A3-like;gene30908(XM_003537574.3):cytochrome P450 84A1-like;gene34947(XM_003540278.3):probable terpene synthase 11;gene44489(XM_003547708.3):flavonoid 3'-monooxygenase-like;gene47834(XM_003549733.3):cytochrome P450 734A1-like;gene49339(XM_003550365.3):cytochrome P450 monooxygenase CYP83D1;gene55028(XM_003554520.3):short-chain dehydrogenase reductase 3b;gene6108(XM_006576289.2):(+)-neomenthol dehydrogenase-like, transcript variant X2;gene6109(XM_014773429.1):(+)-neomenthol dehydrogenase-like;gene7087(NM_001289253.1):2-alkenal reductase (NADP(+)-dependent)-like;gene7088(XM_003520977.3):2-alkenal reductase (NADP(+)-dependent);gene8343(XM_003521560.3):short-chain dehydrogenase reductase 3b-like</t>
  </si>
  <si>
    <t>gene11167(XM_003523194.3):actin-7, transcript variant X1;gene11201(XM_014774893.1):E3 ubiquitin-protein ligase RKP-like, transcript variant X2;gene11571(XM_014775339.1):actin-like, transcript variant X2;gene13595(XM_003525057.3):actin-7-like;gene15579(XM_014776443.1):E3 ubiquitin-protein ligase RKP-like, transcript variant X2;gene17365(XM_003526318.3):phospholipid-transporting ATPase 1-like, transcript variant X1;gene20667(XM_003530435.2):mitochondrial-processing peptidase subunit alpha-like;gene30582(XM_006590533.2):cytochrome c oxidase subunit 6b-2;gene32517(XM_003538362.3):actin-related protein 5-like, transcript variant X1;gene33487(XM_003539627.3):actin, transcript variant X2;gene3645(NM_001252731.2):actin-11-like;gene41727(XM_003546545.3):mitochondrial-processing peptidase subunit alpha-like;gene4537(XM_003518989.3):actin-like, transcript variant X1;gene47356(XM_003549471.3):cytochrome c oxidase subunit 6b-2;gene52685(XM_003553265.3):actin-97-like, transcript variant X3;gene5353(XM_003519303.3):actin-related protein 5-like, transcript variant X1;gene54324(NM_001254249.1):actin-3-like, transcript variant X1;gene7579(XM_003521168.3):actin-3, transcript variant X1</t>
  </si>
  <si>
    <t>gene11103(XM_003523158.3):beta-galactosidase 10;gene15693(XM_006581723.2):beta-galactosidase 10;gene17568(XM_003529827.3):beta-galactosidase 1-like;gene20852(NM_001251512.1):sialyltransferase-like;gene21887(XM_003531414.3):beta-hexosaminidase 2-like;gene24619(XM_014761967.1):beta-galactosidase, transcript variant X1;gene30899(XM_003538819.3):beta-galactosidase 3-like;gene3256(XM_003520229.3):beta-galactosidase 3-like;gene38570(XM_003543414.3):beta-galactosidase 8-like;gene38808(XM_003543550.2):beta-galactosidase 1-like;gene39740(XM_014767002.1):beta-galactosidase 5-like;gene41757(XM_003546628.3):beta-galactosidase 1;gene43156(XM_003546409.3):beta-galactosidase-like, transcript variant X1;gene45792(XM_003548817.3):beta-galactosidase 3-like;gene49319(XM_014769912.1):beta-galactosidase 5-like;gene57970(XM_003555573.3):beta-hexosaminidase 1;gene58154(XM_003538006.3):beta-galactosidase 8-like;gene9063(XM_003523662.3):beta-galactosidase 5-like</t>
  </si>
  <si>
    <t>gene1181(XM_003516849.3):aldo-keto reductase family 4 member C9-like;gene137(XM_014766433.1):glycerol-3-phosphate acyltransferase, chloroplastic-like, transcript variant X1;gene20903(XM_003530931.3):monoglyceride lipase;gene21627(XM_003531280.3):uncharacterized LOC100802840;gene25277(XM_006587185.2):glycerol-3-phosphate acyltransferase 3-like, transcript variant X1;gene29854(XM_003536570.3):triacylglycerol lipase 1-like;gene3619(XM_014765962.1):lipid phosphate phosphatase 2-like, transcript variant X3;gene36955(XM_003541439.3):monogalactosyldiacylglycerol synthase 2, chloroplastic-like;gene39317(XM_003545094.3):glycerol-3-phosphate acyltransferase 1-like;gene41643(NM_001255905.1):D-glycerate 3-kinase, chloroplastic-like;gene49003(XM_003550190.3):probable monogalactosyldiacylglycerol synthase, chloroplastic;gene49215(XM_006601229.2):phosphatidate phosphatase PAH2-like, transcript variant X2;gene49261(XR_001385905.1):probable 1-acyl-sn-glycerol-3-phosphate acyltransferase 4, transcript variant X3;gene54271(XM_003554135.3):1-acyl-sn-glycerol-3-phosphate acyltransferase 2;gene54590(XM_006604476.2):phosphatidate phosphatase PAH1-like, transcript variant X1;gene56809(NM_001255149.2):lipid phosphate phosphatase 2-like;gene7536(XM_003521142.3):1-acyl-sn-glycerol-3-phosphate acyltransferase 2;gene7875(XM_014773855.1):phosphatidate phosphatase PAH1-like, transcript variant X4</t>
  </si>
  <si>
    <t>gene12248(XM_006579594.2):putative casein kinase II subunit beta-4, transcript variant X1;gene13899(XM_003525277.3):serine/threonine-protein kinase HT1, transcript variant X2;gene14812(XM_006581288.2):E3 ubiquitin-protein ligase KEG-like, transcript variant X1;gene15232(XM_003526566.3):glycine-rich protein 2-like;gene2185(XM_003516560.3):uncharacterized LOC100801622;gene2334(XM_006572739.2):uncharacterized LOC100305949, transcript variant X1;gene30701(XM_003538759.3):uncharacterized LOC100807702;gene31847(XM_003537258.3):uncharacterized LOC100819097;gene33582(XM_014764563.1):phototropin-1-like, transcript variant X2;gene37714(XR_001384198.1):serine/threonine-protein kinase HT1, transcript variant X2;gene39091(XM_003545581.3):fimbrin-5-like;gene41242(XM_003544847.3):mitogen-activated protein kinase kinase kinase 10-like;gene42487(NM_001254068.2):vesicle-associated protein 1-3-like;gene45223(XM_003547714.3):fimbrin-2-like, transcript variant X1;gene46893(NM_001254380.2):vesicle-associated protein 2-2-like;gene48063(XM_003549865.3):vesicle-associated protein 1-2-like;gene54876(XM_003554436.3):serine/threonine-protein phosphatase PP2A catalytic subunit</t>
  </si>
  <si>
    <t>gene14612(XM_006581203.2):DNA excision repair protein ERCC-8-like;gene20526(XM_006584664.2):DNA repair helicase XPB1-like, transcript variant X1;gene22500(NM_001253109.2):putative DNA repair protein RAD23-1-like;gene23481(XM_014779396.1):DNA polymerase I B, chloroplastic/mitochondrial-like, transcript variant X2;gene30562(XM_006590522.2):DNA repair endonuclease UVH1, transcript variant X1;gene32199(XM_006591045.2):DNA ligase 1-like;gene33876(NM_001249473.2):uncharacterized LOC100527206;gene34022(XM_003540876.3):switch 2;gene36300(XM_006593478.2):replication protein A 32 kDa subunit B-like, transcript variant X1;gene39020(XM_003543665.2):ubiquitin receptor RAD23b;gene4118(XM_006574959.2):DNA polymerase I, thermostable-like, transcript variant X2;gene47690(XM_003549650.3):WD repeat-containing protein 76-like;gene51139(XM_014770742.1):DNA polymerase epsilon catalytic subunit B-like, transcript variant X2;gene5130(XM_006575342.2):protein DAMAGED DNA-BINDING 2-like, transcript variant X2;gene52582(XM_006602981.2):DNA ligase 1, transcript variant X2;gene54320(XM_014771775.1):DNA polymerase delta small subunit-like, transcript variant X1;gene55409(XM_003554728.3):calcium-binding protein KIC-like</t>
  </si>
  <si>
    <t>gene27397(XM_003537092.3):probable indole-3-pyruvate monooxygenase YUCCA5;gene28521(XM_003535197.3):probable indole-3-pyruvate monooxygenase YUCCA3;gene30200(NM_001253968.1):kynurenine formamidase-like;gene3034(XM_003519384.3):UDP-glycosyltransferase 74B1-like;gene30795(XM_003537407.3):cytochrome P450 71D8;gene3114(XM_003519780.3):L-tryptophan--pyruvate aminotransferase 1-like;gene35027(XM_014764329.1):tyrosine aminotransferase-like, transcript variant X1;gene36633(XM_003542397.3):probable indole-3-pyruvate monooxygenase YUCCA5;gene39084(XM_003545507.3):acetyl-CoA acetyltransferase, cytosolic 1;gene46055(XM_003548032.3):UDP-glycosyltransferase 74G1-like;gene5175(XM_003518275.3):UDP-glycosyltransferase 87A1-like;gene52942(XM_003554553.3):UDP-glycosyltransferase 74G1-like;gene54545(XM_003554266.3):probable indole-3-pyruvate monooxygenase YUCCA5;gene56385(XM_003555677.3):probable indole-3-pyruvate monooxygenase YUCCA7;gene56597(XM_003555767.3):2-oxoglutarate dehydrogenase, mitochondrial-like;gene8950(NM_001250642.1):catalase</t>
  </si>
  <si>
    <t>map05215</t>
  </si>
  <si>
    <t>Prostate cancer</t>
  </si>
  <si>
    <t>gene12010(XM_003525483.3):transcription factor GTE10-like;gene13729(XM_003524427.3):probable serine/threonine-protein kinase At1g54610;gene20125(XM_003528605.3):probable serine/threonine-protein kinase At1g54610;gene2185(XM_003516560.3):uncharacterized LOC100801622;gene25428(XM_003533929.3):heat shock protein 83;gene30701(XM_003538759.3):uncharacterized LOC100807702;gene31477(XM_003539012.3):serine/threonine-protein kinase UCN-like;gene33582(XM_014764563.1):phototropin-1-like, transcript variant X2;gene46260(XM_006599486.2):heat shock protein 83-like;gene47827(XM_003549725.3):protein kinase PINOID 2-like;gene49364(XM_006601293.2):endoplasmin homolog, transcript variant X2;gene5165(XM_003519215.3):serine/threonine-protein kinase STY8-like, transcript variant X1;gene52289(XM_003551700.3):probable serine/threonine-protein kinase At1g54610, transcript variant X1;gene52713(XM_003554819.3):protein kinase PVPK-1, transcript variant X3;gene54761(XM_014771883.1):serine/threonine-protein kinase D6PKL1-like, transcript variant X9;gene9026(XM_014774425.1):transcription factor E2FC, transcript variant X2</t>
  </si>
  <si>
    <t>gene17476(XM_006582903.2):vinorine synthase-like;gene2116(XM_006573555.2):methylesterase 3-like, transcript variant X1;gene23846(XM_006586173.2):1-aminocyclopropane-1-carboxylate oxidase homolog 12-like;gene24704(XM_003533740.3):protein STRICTOSIDINE SYNTHASE-LIKE 4;gene25574(XM_006587288.2):1-aminocyclopropane-1-carboxylate oxidase homolog 1-like;gene27056(XM_014762542.1):1-aminocyclopropane-1-carboxylate oxidase homolog 1-like;gene30764(XM_006590603.2):methylesterase 3-like, transcript variant X2;gene3572(XM_003519945.3):1-aminocyclopropane-1-carboxylate oxidase homolog 4-like;gene45335(XM_003547741.3):protein STRICTOSIDINE SYNTHASE-LIKE 10-like;gene45927(NM_001250887.1):uncharacterized LOC100527557;gene45928(NM_001253935.1):polyneuridine-aldehyde esterase-like;gene51241(NM_001254301.2):1-aminocyclopropane-1-carboxylate oxidase homolog 12-like;gene6295(XM_003521932.3):cytochrome P450 83B1-like;gene7144(XM_003520993.2):1-aminocyclopropane-1-carboxylate oxidase homolog 1;gene7437(XM_003521099.3):protein STRICTOSIDINE SYNTHASE-LIKE 2-like</t>
  </si>
  <si>
    <t>gene10880(XM_003523044.3):cell division cycle protein 48 homolog;gene11716(NM_001248398.2):uncharacterized LOC100499993;gene11718(XM_003524453.3):H/ACA ribonucleoprotein complex subunit 2-like protein;gene12248(XM_006579594.2):putative casein kinase II subunit beta-4, transcript variant X1;gene15918(XM_003528093.3):cell division cycle protein 48 homolog;gene31411(XM_006590859.2):ribosome biogenesis protein BMS1 homolog, transcript variant X2;gene33433(XM_014764525.1):nucleolar GTP-binding protein 1-like, transcript variant X1;gene34728(XM_003540147.3):cell division cycle protein 48 homolog;gene34868(XM_014765017.1):GTPase LSG1-2-like, transcript variant X4;gene38418(XM_003543361.3):GTPase LSG1-2-like;gene38534(NM_001248170.1):plamsma membrane-associated AAA-ATPase;gene3937(XM_006574886.2):cell division control protein 48 homolog B, transcript variant X2;gene47286(XM_003549327.3):WD repeat-containing protein 75-like;gene54698(XM_003554353.3):WD repeat-containing protein 3-like;gene58079(XM_003538039.3):GTPase LSG1-2-like</t>
  </si>
  <si>
    <t>gene12067(XM_003525501.3):protein FIZZY-RELATED 2-like;gene13729(XM_003524427.3):probable serine/threonine-protein kinase At1g54610;gene14188(NM_001254692.2):cyclin-B2-3-like;gene14589(XM_014777251.1):putative cyclin-A3-1, transcript variant X2;gene20125(XM_003528605.3):probable serine/threonine-protein kinase At1g54610;gene33050(XM_006591949.2):anaphase-promoting complex subunit 8-like, transcript variant X1;gene33575(XM_003539692.3):mitogen-activated protein kinase 3;gene33582(XM_014764563.1):phototropin-1-like, transcript variant X2;gene45856(XM_006598652.2):uncharacterized LOC100526925, transcript variant X1;gene5165(XM_003519215.3):serine/threonine-protein kinase STY8-like, transcript variant X1;gene52289(XM_003551700.3):probable serine/threonine-protein kinase At1g54610, transcript variant X1;gene5575(XM_006575528.2):serine/threonine-protein kinase TOUSLED-like, transcript variant X2;gene6991(XM_006576584.2):serine/threonine-protein kinase OXI1-like;gene9211(XM_006577978.2):putative cyclin-A3-1;gene9212(XM_006577979.2):putative cyclin-A3-1, transcript variant X1</t>
  </si>
  <si>
    <t>map03070</t>
  </si>
  <si>
    <t>Bacterial secretion system</t>
  </si>
  <si>
    <t>gene11024(XM_003523125.3):chaperone protein ClpC, chloroplastic, transcript variant X2;gene11055(XM_006578682.2):chaperone protein ClpD, chloroplastic-like;gene11769(NM_001251193.1):heat shock protein;gene15741(XM_003526860.3):chaperone protein ClpD, chloroplastic;gene15772(XM_006581781.2):chaperone protein ClpC, chloroplastic, transcript variant X2;gene16159(XM_006581948.2):chaperone protein ClpB1-like, transcript variant X2;gene20443(XM_003532335.3):chaperone protein ClpC, chloroplastic-like;gene22675(XM_014779225.1):chaperone protein ClpB3, chloroplastic, transcript variant X2;gene32773(XM_003538532.3):ALBINO3-like protein 1, chloroplastic;gene49517(XM_003552750.3):ALBINO3-like protein 1, chloroplastic;gene50042(XM_006602031.2):uncharacterized LOC100776148;gene52299(XM_003552506.3):chaperone protein ClpB3, chloroplastic-like;gene56825(XM_006605884.2):sec-independent protein translocase protein TATC, chloroplastic, transcript variant X2;gene9394(XM_003522380.3):chaperone protein ClpB4, mitochondrial</t>
  </si>
  <si>
    <t>map05110</t>
  </si>
  <si>
    <t>Vibrio cholerae infection</t>
  </si>
  <si>
    <t>gene11468(NM_001251080.1):protein disulfide isomerase-like protein;gene20566(XM_006584679.2):V-type proton ATPase subunit E-like;gene23843(NM_001254600.2):ER lumen protein retaining receptor-like;gene30304(XM_006590236.2):ADP-ribosylation factor-like, transcript variant X2;gene30920(XM_006590654.2):V-type proton ATPase 16 kDa proteolipid subunit-like;gene3337(XM_006574644.2):V-type proton ATPase subunit H-like;gene3389(XM_003518081.3):V-type proton ATPase subunit C-like;gene34230(XM_014764894.1):protein disulfide-isomerase 5-4-like;gene36272(NM_001253068.1):ADP-ribosylation factor 1-like;gene40717(XM_003545595.3):protein disulfide-isomerase-like, transcript variant X1;gene41959(XM_003547463.3):V-type proton ATPase subunit a1-like;gene45943(XM_006599348.2):V-type proton ATPase subunit C-like;gene47327(NM_001289214.1):ADP-ribosylation factor 1-like;gene51252(NM_001250817.2):uncharacterized LOC100527553</t>
  </si>
  <si>
    <t>gene11167(XM_003523194.3):actin-7, transcript variant X1;gene11201(XM_014774893.1):E3 ubiquitin-protein ligase RKP-like, transcript variant X2;gene11571(XM_014775339.1):actin-like, transcript variant X2;gene13595(XM_003525057.3):actin-7-like;gene15579(XM_014776443.1):E3 ubiquitin-protein ligase RKP-like, transcript variant X2;gene32517(XM_003538362.3):actin-related protein 5-like, transcript variant X1;gene33487(XM_003539627.3):actin, transcript variant X2;gene3645(NM_001252731.2):actin-11-like;gene4537(XM_003518989.3):actin-like, transcript variant X1;gene52685(XM_003553265.3):actin-97-like, transcript variant X3;gene5353(XM_003519303.3):actin-related protein 5-like, transcript variant X1;gene54324(NM_001254249.1):actin-3-like, transcript variant X1;gene7579(XM_003521168.3):actin-3, transcript variant X1</t>
  </si>
  <si>
    <t>gene11707(XM_003525586.3):probable calcium-binding protein CML15;gene12010(XM_003525483.3):transcription factor GTE10-like;gene26482(XM_003534396.3):probable calcium-binding protein CML45;gene29030(NM_001250973.1):calmodulin;gene32080(XM_003539115.3):probable calcium-binding protein CML17;gene33734(XM_006592269.2):probable calcium-binding protein CML18;gene36170(XM_003542702.3):probable calcium-binding protein CML29;gene45455(XM_003547807.3):probable calcium-binding protein CML16;gene47016(NM_001249793.2):uncharacterized LOC100527230;gene5165(XM_003519215.3):serine/threonine-protein kinase STY8-like, transcript variant X1;gene52267(XM_014770290.1):probable calcium-binding protein CML45, transcript variant X2;gene57696(NM_001249241.1):uncharacterized LOC100500308;gene7706(NM_001250249.2):uncharacterized LOC100527005</t>
  </si>
  <si>
    <t>gene11319(XM_003523295.3):probable mitochondrial chaperone bcs1;gene13038(XM_003524762.3):ATP-dependent zinc metalloprotease FTSH 2, chloroplastic, transcript variant X2;gene15455(XM_003527947.3):mitochondrial chaperone BCS1-like;gene21187(XM_003531054.3):ATP-dependent zinc metalloprotease FTSH 2, chloroplastic-like, transcript variant X1;gene32272(XM_003538293.3):26S protease regulatory subunit 6B homolog;gene35818(XM_006593652.2):ATP-dependent zinc metalloprotease FtsH-like, transcript variant X2;gene39744(XM_003544264.3):26S protease regulatory subunit 10B homolog A;gene49313(XM_006601262.2):26S protease regulatory subunit 10B homolog A-like;gene50125(XM_014770831.1):proteasome activator subunit 4-like;gene5122(XM_014769196.1):ATP-dependent zinc metalloprotease FTSH 9, chloroplastic-like, transcript variant X1;gene52860(XM_014772177.1):probable mitochondrial chaperone BCS1-B, transcript variant X1;gene7834(XM_003521283.3):26S proteasome regulatory subunit 4 homolog A</t>
  </si>
  <si>
    <t>gene11097(XM_006578705.2):cyclin-dependent kinase E-1-like, transcript variant X3;gene14220(XM_003526930.3):actin-depolymerizing factor 5-like;gene18302(XM_006583325.2):rac-like GTP-binding protein ARAC7, transcript variant X2;gene24654(XM_006586960.2):serine/threonine-protein kinase tricorner-like;gene26067(XM_006587464.2):rac-like GTP-binding protein ARAC7, transcript variant X2;gene27361(XM_014762945.1):serine/threonine-protein kinase tricorner-like, transcript variant X1;gene31905(XM_006591633.2):mitogen-activated protein kinase kinase kinase NPK1-like;gene34594(XM_003539338.3):probable serine/threonine-protein kinase At1g09600, transcript variant X1;gene35045(XM_003540337.3):rac-like GTP-binding protein RAC2, transcript variant X2;gene42064(XM_003545645.3):dihydropyrimidinase;gene43187(XM_003547436.3):serine/threonine-protein kinase tricorner-like;gene8817(XM_006578955.2):actin-depolymerizing factor 5-like</t>
  </si>
  <si>
    <t>map04745</t>
  </si>
  <si>
    <t>Phototransduction - fly</t>
  </si>
  <si>
    <t>gene11707(XM_003525586.3):probable calcium-binding protein CML15;gene26482(XM_003534396.3):probable calcium-binding protein CML45;gene29030(NM_001250973.1):calmodulin;gene32080(XM_003539115.3):probable calcium-binding protein CML17;gene33734(XM_006592269.2):probable calcium-binding protein CML18;gene36170(XM_003542702.3):probable calcium-binding protein CML29;gene44310(XM_006598168.2):myosin-12, transcript variant X1;gene45455(XM_003547807.3):probable calcium-binding protein CML16;gene47016(NM_001249793.2):uncharacterized LOC100527230;gene52267(XM_014770290.1):probable calcium-binding protein CML45, transcript variant X2;gene57696(NM_001249241.1):uncharacterized LOC100500308;gene7706(NM_001250249.2):uncharacterized LOC100527005</t>
  </si>
  <si>
    <t>gene12248(XM_006579594.2):putative casein kinase II subunit beta-4, transcript variant X1;gene13729(XM_003524427.3):probable serine/threonine-protein kinase At1g54610;gene14067(XM_014775902.1):uncharacterized LOC100801725, transcript variant X2;gene18467(XM_003530006.3):receptor for activated C kinase 1B;gene20125(XM_003528605.3):probable serine/threonine-protein kinase At1g54610;gene20793(XM_014778689.1):uncharacterized LOC100803002, transcript variant X2;gene25971(XM_003534115.3):uncharacterized LOC100776832, transcript variant X1;gene32197(XM_003538116.3):E3 ubiquitin-protein ligase MIEL1-like;gene33582(XM_014764563.1):phototropin-1-like, transcript variant X2;gene49649(NM_001255279.1):eukaryotic translation initiation factor 2 subunit alpha-like;gene52289(XM_003551700.3):probable serine/threonine-protein kinase At1g54610, transcript variant X1</t>
  </si>
  <si>
    <t>map04062</t>
  </si>
  <si>
    <t>Chemokine signaling pathway</t>
  </si>
  <si>
    <t>gene13897(XM_003525278.3):WD repeat-containing protein 44-like;gene24654(XM_006586960.2):serine/threonine-protein kinase tricorner-like;gene26067(XM_006587464.2):rac-like GTP-binding protein ARAC7, transcript variant X2;gene27361(XM_014762945.1):serine/threonine-protein kinase tricorner-like, transcript variant X1;gene28546(XM_006588994.2):WD repeat-containing protein 55-like, transcript variant X2;gene33143(XM_006591980.2):WD repeat-containing protein 55-like, transcript variant X1;gene33582(XM_014764563.1):phototropin-1-like, transcript variant X2;gene35045(XM_003540337.3):rac-like GTP-binding protein RAC2, transcript variant X2;gene43187(XM_003547436.3):serine/threonine-protein kinase tricorner-like;gene5165(XM_003519215.3):serine/threonine-protein kinase STY8-like, transcript variant X1;gene8906(NM_001253962.2):guanine nucleotide-binding protein subunit beta-2-like</t>
  </si>
  <si>
    <t>map00730</t>
  </si>
  <si>
    <t>Thiamine metabolism</t>
  </si>
  <si>
    <t>gene12032(XM_003525666.3):ubiquitin-like modifier-activating enzyme 5;gene16926(NM_001249883.1):thiamin biosynthetic enzyme;gene20135(NM_001249141.1):1-deoxy-D-xylulose 5-phosphate synthase 1;gene23083(XM_003530543.3):probable 1-deoxy-D-xylulose-5-phosphate synthase 2, chloroplastic;gene29735(XM_003536502.3):thiamine thiazole synthase 2, chloroplastic-like;gene30624(XM_006590549.2):cysteine desulfurase, mitochondrial-like;gene34236(NM_001249895.1):thiamin biosynthetic enzyme;gene37452(XM_003541603.3):probable 1-deoxy-D-xylulose-5-phosphate synthase, chloroplastic;gene47953(XM_003549806.3):ubiquitin-like modifier-activating enzyme 5;gene51020(XM_003552034.3):probable 1-deoxy-D-xylulose-5-phosphate synthase 2, chloroplastic;gene57012(XM_003555980.3):thiamine thiazole synthase 2, chloroplastic-like</t>
  </si>
  <si>
    <t>gene13267(XM_003524894.3):actin-related protein 2/3 complex subunit 4-like;gene13888(XM_003525286.3):nephrocystin-3;gene15945(XM_003528103.3):uncharacterized LOC100783201;gene17514(XM_014777604.1):ras-related protein Rab7, transcript variant X3;gene24654(XM_006586960.2):serine/threonine-protein kinase tricorner-like;gene27361(XM_014762945.1):serine/threonine-protein kinase tricorner-like, transcript variant X1;gene32470(XM_014764210.1):kinesin light chain 3-like, transcript variant X1;gene33575(XM_003539692.3):mitogen-activated protein kinase 3;gene43187(XM_003547436.3):serine/threonine-protein kinase tricorner-like;gene44529(XM_006598789.2):GDSL esterase/lipase 5-like;gene52760(XM_003553794.3):nephrocystin-3-like, transcript variant X1</t>
  </si>
  <si>
    <t>gene14515(XM_003528163.3):cytochrome P450 CYP82D47-like;gene14641(XM_003525914.3):squalene monooxygenase;gene37850(XM_003543066.3):squalene monooxygenase-like;gene39950(XM_003544455.3):squalene monooxygenase-like, transcript variant X1;gene42128(XM_003545714.2):squalene monooxygenase;gene47995(XM_003549831.3):geraniol 8-hydroxylase-like;gene50633(XM_003553123.3):squalene epoxidase 3-like;gene54313(XM_006604321.2):3,9-dihydroxypterocarpan 6A-monooxygenase-like;gene58360(XM_006606916.2):squalene monooxygenase-like;gene9(XM_003516801.3):cycloartenol synthase</t>
  </si>
  <si>
    <t>map05160</t>
  </si>
  <si>
    <t>Hepatitis C</t>
  </si>
  <si>
    <t>gene31477(XM_003539012.3):serine/threonine-protein kinase UCN-like;gene33575(XM_003539692.3):mitogen-activated protein kinase 3;gene33582(XM_014764563.1):phototropin-1-like, transcript variant X2;gene47827(XM_003549725.3):protein kinase PINOID 2-like;gene49649(NM_001255279.1):eukaryotic translation initiation factor 2 subunit alpha-like;gene5165(XM_003519215.3):serine/threonine-protein kinase STY8-like, transcript variant X1;gene52713(XM_003554819.3):protein kinase PVPK-1, transcript variant X3;gene53562(XM_006604032.2):kinase D-interacting substrate of 220 kDa-like;gene54761(XM_014771883.1):serine/threonine-protein kinase D6PKL1-like, transcript variant X9;gene54876(XM_003554436.3):serine/threonine-protein phosphatase PP2A catalytic subunit</t>
  </si>
  <si>
    <t>gene23793(XM_003532207.3):signal recognition particle 9 kDa protein-like, transcript variant X1;gene2666(XM_003517531.3):heat shock 70 kDa protein 8, transcript variant X1;gene27310(XM_003536829.3):signal recognition particle 9 kDa protein;gene32773(XM_003538532.3):ALBINO3-like protein 1, chloroplastic;gene34604(XM_014764972.1):stromal 70 kDa heat shock-related protein, chloroplastic;gene37868(XM_003543081.3):heat shock 70 kDa protein, mitochondrial;gene42108(XM_003545695.3):heat shock 70 kDa protein, mitochondrial-like;gene44436(XM_003548138.3):stromal 70 kDa heat shock-related protein, chloroplastic;gene49517(XM_003552750.3):ALBINO3-like protein 1, chloroplastic;gene56825(XM_006605884.2):sec-independent protein translocase protein TATC, chloroplastic, transcript variant X2</t>
  </si>
  <si>
    <t>gene24016(XM_014761542.1):uncharacterized LOC100810167, transcript variant X1;gene24654(XM_006586960.2):serine/threonine-protein kinase tricorner-like;gene26067(XM_006587464.2):rac-like GTP-binding protein ARAC7, transcript variant X2;gene27361(XM_014762945.1):serine/threonine-protein kinase tricorner-like, transcript variant X1;gene33575(XM_003539692.3):mitogen-activated protein kinase 3;gene35045(XM_003540337.3):rac-like GTP-binding protein RAC2, transcript variant X2;gene39091(XM_003545581.3):fimbrin-5-like;gene43187(XM_003547436.3):serine/threonine-protein kinase tricorner-like;gene45223(XM_003547714.3):fimbrin-2-like, transcript variant X1;gene47512(XM_003549551.3):ferric reduction oxidase 8, mitochondrial-like</t>
  </si>
  <si>
    <t>gene12010(XM_003525483.3):transcription factor GTE10-like;gene12248(XM_006579594.2):putative casein kinase II subunit beta-4, transcript variant X1;gene18302(XM_006583325.2):rac-like GTP-binding protein ARAC7, transcript variant X2;gene26067(XM_006587464.2):rac-like GTP-binding protein ARAC7, transcript variant X2;gene35045(XM_003540337.3):rac-like GTP-binding protein RAC2, transcript variant X2;gene36299(XM_003541524.3):afadin- and alpha-actinin-binding protein-like, transcript variant X1;gene39091(XM_003545581.3):fimbrin-5-like;gene45223(XM_003547714.3):fimbrin-2-like, transcript variant X1;gene47293(XM_014769324.1):uncharacterized LOC100811569, transcript variant X1</t>
  </si>
  <si>
    <t>map05219</t>
  </si>
  <si>
    <t>Bladder cancer</t>
  </si>
  <si>
    <t>gene3024(XM_003519347.3):metalloendoproteinase 5-MMP-like;gene33591(XM_003539707.3):ankyrin repeat-containing protein At5g02620-like;gene3576(XM_014765837.1):ankyrin repeat-containing protein At2g01680, transcript variant X3;gene38614(XM_006594942.2):ankyrin repeat-containing protein At5g02620-like, transcript variant X2;gene45001(XM_003548486.3):ankyrin-3-like;gene5165(XM_003519215.3):serine/threonine-protein kinase STY8-like, transcript variant X1;gene53686(XM_003553187.3):ankyrin-3;gene5498(XM_003519377.3):serine/threonine-protein phosphatase 6 regulatory ankyrin repeat subunit B-like;gene9026(XM_014774425.1):transcription factor E2FC, transcript variant X2</t>
  </si>
  <si>
    <t>gene13729(XM_003524427.3):probable serine/threonine-protein kinase At1g54610;gene20125(XM_003528605.3):probable serine/threonine-protein kinase At1g54610;gene2185(XM_003516560.3):uncharacterized LOC100801622;gene30324(NM_001251212.1):uncharacterized LOC100499929;gene30701(XM_003538759.3):uncharacterized LOC100807702;gene33582(XM_014764563.1):phototropin-1-like, transcript variant X2;gene52289(XM_003551700.3):probable serine/threonine-protein kinase At1g54610, transcript variant X1;gene9026(XM_014774425.1):transcription factor E2FC, transcript variant X2</t>
  </si>
  <si>
    <t>map04340</t>
  </si>
  <si>
    <t>Hedgehog signaling pathway</t>
  </si>
  <si>
    <t>gene22183(XM_006585439.2):casein kinase I-like, transcript variant X1;gene22296(XM_003531603.3):uncharacterized LOC100799630;gene28862(XM_003535319.3):serine/threonine-protein kinase Nek2-like;gene32040(XM_006591001.2):serine/threonine-protein kinase Nek5-like;gene43178(XM_003546414.3):casein kinase I isoform delta-like;gene57814(XM_003556416.3):serine/threonine-protein kinase Nek2-like, transcript variant X1;gene7773(XM_003521252.3):casein kinase I-like;gene8583(XM_006577218.2):serine/threonine-protein kinase Nek2-like</t>
  </si>
  <si>
    <t>map05210</t>
  </si>
  <si>
    <t>Colorectal cancer</t>
  </si>
  <si>
    <t>gene18302(XM_006583325.2):rac-like GTP-binding protein ARAC7, transcript variant X2;gene26067(XM_006587464.2):rac-like GTP-binding protein ARAC7, transcript variant X2;gene30324(NM_001251212.1):uncharacterized LOC100499929;gene33582(XM_014764563.1):phototropin-1-like, transcript variant X2;gene35045(XM_003540337.3):rac-like GTP-binding protein RAC2, transcript variant X2;gene47864(XM_003549757.3):DNA mismatch repair protein MSH2;gene5165(XM_003519215.3):serine/threonine-protein kinase STY8-like, transcript variant X1;gene57172(XM_006606042.2):DNA mismatch repair protein MSH3, transcript variant X2</t>
  </si>
  <si>
    <t>map04660</t>
  </si>
  <si>
    <t>T cell receptor signaling pathway</t>
  </si>
  <si>
    <t>gene31477(XM_003539012.3):serine/threonine-protein kinase UCN-like;gene31905(XM_006591633.2):mitogen-activated protein kinase kinase kinase NPK1-like;gene33575(XM_003539692.3):mitogen-activated protein kinase 3;gene33582(XM_014764563.1):phototropin-1-like, transcript variant X2;gene47827(XM_003549725.3):protein kinase PINOID 2-like;gene5165(XM_003519215.3):serine/threonine-protein kinase STY8-like, transcript variant X1;gene52713(XM_003554819.3):protein kinase PVPK-1, transcript variant X3;gene54761(XM_014771883.1):serine/threonine-protein kinase D6PKL1-like, transcript variant X9</t>
  </si>
  <si>
    <t>map05142</t>
  </si>
  <si>
    <t>Chagas disease (American trypanosomiasis)</t>
  </si>
  <si>
    <t>gene28728(NM_001249422.2):calreticulin-1;gene33575(XM_003539692.3):mitogen-activated protein kinase 3;gene33582(XM_014764563.1):phototropin-1-like, transcript variant X2;gene36693(XM_003542440.3):glutathione S-transferase L3-like;gene52106(XM_003551642.3):calreticulin-3-like;gene54876(XM_003554436.3):serine/threonine-protein phosphatase PP2A catalytic subunit;gene56585(XM_003555759.2):calreticulin;gene7888(NM_001255211.2):protein IN2-1 homolog B-like</t>
  </si>
  <si>
    <t>gene13267(XM_003524894.3):actin-related protein 2/3 complex subunit 4-like;gene24654(XM_006586960.2):serine/threonine-protein kinase tricorner-like;gene27361(XM_014762945.1):serine/threonine-protein kinase tricorner-like, transcript variant X1;gene33575(XM_003539692.3):mitogen-activated protein kinase 3;gene4220(XM_003518877.3):RAN GTPase-activating protein 1-like;gene43187(XM_003547436.3):serine/threonine-protein kinase tricorner-like;gene47412(XM_006600482.2):formin-like protein 13, transcript variant X2</t>
  </si>
  <si>
    <t>gene23176(XM_003531946.3):high affinity nitrate transporter 2.5-like;gene3086(XM_003519711.3):carbonic anhydrase 2-like, transcript variant X1;gene316(XM_006572974.2):carbonic anhydrase 2, transcript variant X1;gene41094(XM_014766563.1):beta carbonic anhydrase 5, chloroplastic-like, transcript variant X1;gene44806(XM_006598702.2):glutamate dehydrogenase 1, transcript variant X1;gene5012(NM_001255317.1):carbonic anhydrase, chloroplastic-like;gene8726(XM_006576164.2):cytochrome b5 isoform 1-like, transcript variant X1</t>
  </si>
  <si>
    <t>map04350</t>
  </si>
  <si>
    <t>TGF-beta signaling pathway</t>
  </si>
  <si>
    <t>gene12010(XM_003525483.3):transcription factor GTE10-like;gene34798(XM_003540181.3):serine/threonine-protein kinase D6PKL3-like;gene37240(XM_006594303.2):retinoblastoma-related protein 1-like;gene41156(XM_006596343.2):serine/threonine-protein kinase AtPK2/AtPK19-like, transcript variant X2;gene44181(XM_014767509.1):serine/threonine-protein kinase WAG1-like;gene47592(XR_001385778.1):E2F transcription factor-like E2FE, transcript variant X4;gene54876(XM_003554436.3):serine/threonine-protein phosphatase PP2A catalytic subunit</t>
  </si>
  <si>
    <t>gene21717(XM_003532798.3):cytochrome P450 CYP736A12-like;gene3034(XM_003519384.3):UDP-glycosyltransferase 74B1-like;gene35027(XM_014764329.1):tyrosine aminotransferase-like, transcript variant X1;gene46055(XM_003548032.3):UDP-glycosyltransferase 74G1-like;gene5175(XM_003518275.3):UDP-glycosyltransferase 87A1-like;gene52942(XM_003554553.3):UDP-glycosyltransferase 74G1-like</t>
  </si>
  <si>
    <t>gene14089(XM_003525174.3):glutamyl-tRNA(Gln) amidotransferase subunit B, chloroplastic/mitochondrial-like;gene21378(NM_001255134.1):putative amidase C869.01-like;gene23462(XM_003532061.3):glutamyl-tRNA(Gln) amidotransferase subunit A, chloroplastic/mitochondrial-like;gene37862(XM_014765847.1):fatty acid amide hydrolase, transcript variant X1;gene47501(XM_003549544.3):phenylalanine--tRNA ligase beta subunit, cytoplasmic-like, transcript variant X1;gene6998(XM_006576586.2):asparagine--tRNA ligase, cytoplasmic 2-like, transcript variant X1</t>
  </si>
  <si>
    <t>gene12010(XM_003525483.3):transcription factor GTE10-like;gene18304(XM_006583323.2):probable plastidic glucose transporter 2, transcript variant X3;gene31905(XM_006591633.2):mitogen-activated protein kinase kinase kinase NPK1-like;gene33582(XM_014764563.1):phototropin-1-like, transcript variant X2;gene35764(XM_003541312.3):plastidic glucose transporter 4-like;gene5165(XM_003519215.3):serine/threonine-protein kinase STY8-like, transcript variant X1</t>
  </si>
  <si>
    <t>gene17992(XM_003528720.3):CBL-interacting serine/threonine-protein kinase 9, transcript variant X2;gene22367(XM_014779145.1):(6-4)DNA photolyase, transcript variant X3;gene29040(XM_003536158.3):CBL-interacting serine/threonine-protein kinase 4;gene5212(XM_006575382.2):CBL-interacting serine/threonine-protein kinase 10-like;gene57685(XM_003556343.3):CBL-interacting serine/threonine-protein kinase 4-like;gene8729(XM_014774058.1):CBL-interacting serine/threonine-protein kinase 9-like, transcript variant X2</t>
  </si>
  <si>
    <t>map04012</t>
  </si>
  <si>
    <t>ErbB signaling pathway</t>
  </si>
  <si>
    <t>gene31905(XM_006591633.2):mitogen-activated protein kinase kinase kinase NPK1-like;gene33582(XM_014764563.1):phototropin-1-like, transcript variant X2;gene34798(XM_003540181.3):serine/threonine-protein kinase D6PKL3-like;gene41156(XM_006596343.2):serine/threonine-protein kinase AtPK2/AtPK19-like, transcript variant X2;gene44181(XM_014767509.1):serine/threonine-protein kinase WAG1-like;gene5165(XM_003519215.3):serine/threonine-protein kinase STY8-like, transcript variant X1</t>
  </si>
  <si>
    <t>gene198(XM_003517134.3):probable cytosolic oligopeptidase A;gene26158(XM_003534207.3):probable cytosolic oligopeptidase A;gene33669(XM_003539751.3):serine carboxypeptidase-like 51;gene38514(XM_003543396.2):serine carboxypeptidase-like 51;gene49500(XM_006601843.2):probable thimet oligopeptidase, transcript variant X2;gene9979(XM_003523819.3):probable mitochondrial intermediate peptidase, mitochondrial</t>
  </si>
  <si>
    <t>gene13962(XM_003525239.3):hexokinase-1;gene20682(XM_003530445.3):hexokinase-1;gene22286(XM_003532990.3):hexokinase-1-like;gene31122(XM_003537696.3):hexokinase-3-like;gene41456(XM_003544986.3):hexokinase-2, chloroplastic-like;gene49354(XM_003550376.3):hexokinase-2, chloroplastic-like</t>
  </si>
  <si>
    <t>map04662</t>
  </si>
  <si>
    <t>B cell receptor signaling pathway</t>
  </si>
  <si>
    <t>gene18302(XM_006583325.2):rac-like GTP-binding protein ARAC7, transcript variant X2;gene26067(XM_006587464.2):rac-like GTP-binding protein ARAC7, transcript variant X2;gene33582(XM_014764563.1):phototropin-1-like, transcript variant X2;gene35045(XM_003540337.3):rac-like GTP-binding protein RAC2, transcript variant X2;gene5165(XM_003519215.3):serine/threonine-protein kinase STY8-like, transcript variant X1</t>
  </si>
  <si>
    <t>gene16160(NM_001250086.2):flavonoid 3'-hydroxylase;gene30908(XM_003537574.3):cytochrome P450 84A1-like;gene35483(XM_003542140.3):long chain acyl-CoA synthetase 8-like, transcript variant X1;gene44489(XM_003547708.3):flavonoid 3'-monooxygenase-like</t>
  </si>
  <si>
    <t>map05416</t>
  </si>
  <si>
    <t>Viral myocarditis</t>
  </si>
  <si>
    <t>gene18302(XM_006583325.2):rac-like GTP-binding protein ARAC7, transcript variant X2;gene26067(XM_006587464.2):rac-like GTP-binding protein ARAC7, transcript variant X2;gene30324(NM_001251212.1):uncharacterized LOC100499929;gene35045(XM_003540337.3):rac-like GTP-binding protein RAC2, transcript variant X2</t>
  </si>
  <si>
    <t>map00402</t>
  </si>
  <si>
    <t>Benzoxazinoid biosynthesis</t>
  </si>
  <si>
    <t>gene11984(NM_001252763.1):cytochrome P450 71A9-like;gene30794(XM_003537409.3):cytochrome P450 71D8-like;gene37141(XM_003541492.3):cytochrome P450 71A26-like;gene48852(XM_003549219.3):cytochrome P450 71D11-like</t>
  </si>
  <si>
    <t>map05217</t>
  </si>
  <si>
    <t>Basal cell carcinoma</t>
  </si>
  <si>
    <t>gene28862(XM_003535319.3):serine/threonine-protein kinase Nek2-like;gene32040(XM_006591001.2):serine/threonine-protein kinase Nek5-like;gene57814(XM_003556416.3):serine/threonine-protein kinase Nek2-like, transcript variant X1;gene8583(XM_006577218.2):serine/threonine-protein kinase Nek2-like</t>
  </si>
  <si>
    <t>map04650</t>
  </si>
  <si>
    <t>Natural killer cell mediated cytotoxicity</t>
  </si>
  <si>
    <t>gene18302(XM_006583325.2):rac-like GTP-binding protein ARAC7, transcript variant X2;gene26067(XM_006587464.2):rac-like GTP-binding protein ARAC7, transcript variant X2;gene35045(XM_003540337.3):rac-like GTP-binding protein RAC2, transcript variant X2;gene5165(XM_003519215.3):serine/threonine-protein kinase STY8-like, transcript variant X1</t>
  </si>
  <si>
    <t>map04730</t>
  </si>
  <si>
    <t>Long-term depression</t>
  </si>
  <si>
    <t>gene19192(XM_003530292.3):extra-large guanine nucleotide-binding protein 1-like;gene5165(XM_003519215.3):serine/threonine-protein kinase STY8-like, transcript variant X1;gene54876(XM_003554436.3):serine/threonine-protein phosphatase PP2A catalytic subunit</t>
  </si>
  <si>
    <t>gene4265(XM_006575037.2):RNA-binding protein BRN1-like, transcript variant X2;gene42746(XM_003547264.3):protein argonaute 2-like;gene54887(XM_014772169.1):RNA-binding protein BRN1, transcript variant X2</t>
  </si>
  <si>
    <t>map05220</t>
  </si>
  <si>
    <t>Chronic myeloid leukemia</t>
  </si>
  <si>
    <t>gene33582(XM_014764563.1):phototropin-1-like, transcript variant X2;gene5165(XM_003519215.3):serine/threonine-protein kinase STY8-like, transcript variant X1;gene9026(XM_014774425.1):transcription factor E2FC, transcript variant X2</t>
  </si>
  <si>
    <t>map04112</t>
  </si>
  <si>
    <t>Cell cycle - Caulobacter</t>
  </si>
  <si>
    <t>gene27707(XM_014763033.1):cell division protein FtsZ homolog 2-1, chloroplastic, transcript variant X2;gene3637(XM_003518592.3):ATP-dependent Clp protease proteolytic subunit 3, chloroplastic;gene48159(XM_003549916.3):lon protease homolog 2, peroxisomal-like</t>
  </si>
  <si>
    <t>map04622</t>
  </si>
  <si>
    <t>RIG-I-like receptor signaling pathway</t>
  </si>
  <si>
    <t>gene17857(NM_001248521.1):uncharacterized LOC100527905;gene33575(XM_003539692.3):mitogen-activated protein kinase 3;gene47809(XM_003550778.3):DEAD-box ATP-dependent RNA helicase 52B</t>
  </si>
  <si>
    <t>map04620</t>
  </si>
  <si>
    <t>Toll-like receptor signaling pathway</t>
  </si>
  <si>
    <t>gene33575(XM_003539692.3):mitogen-activated protein kinase 3;gene33582(XM_014764563.1):phototropin-1-like, transcript variant X2</t>
  </si>
  <si>
    <t>map04975</t>
  </si>
  <si>
    <t>Fat digestion and absorption</t>
  </si>
  <si>
    <t>gene29854(XM_003536570.3):triacylglycerol lipase 1-like</t>
  </si>
  <si>
    <t>map04064</t>
  </si>
  <si>
    <t>NF-kappa B signaling pathway</t>
  </si>
  <si>
    <t>gene12248(XM_006579594.2):putative casein kinase II subunit beta-4, transcript variant X1</t>
  </si>
  <si>
    <t>map05216</t>
  </si>
  <si>
    <t>Thyroid cancer</t>
  </si>
  <si>
    <t>gene21909(XM_006585324.2):nuclear-pore anchor-like</t>
  </si>
  <si>
    <t>gene10710(XM_003522978.2):1-aminocyclopropane-1-carboxylate oxidase 1-like;gene10964(XM_003523090.3):cycloeucalenol cycloisomerase-like;gene11036(XR_001388047.1):uncharacterized LOC102663110, transcript variant X4;gene11427(XM_014774975.1):2-oxoisovalerate dehydrogenase subunit alpha 2, mitochondrial, transcript variant X2;gene11481(XM_003523394.3):chlorophyllide a oxygenase, chloroplastic;gene11580(XM_003525635.3):probable galacturonosyltransferase 3;gene11734(XM_003524444.3):probable galacturonosyltransferase 11;gene1182(NM_001252896.2):2-oxoisovalerate dehydrogenase subunit beta, mitochondrial-like;gene12958(XM_003524727.3):tetrahydrocannabinolic acid synthase-like;gene13056(XM_014775650.1):1-Cys peroxiredoxin-like, transcript variant X1;gene13240(XM_003524871.3):bifunctional aspartokinase/homoserine dehydrogenase, chloroplastic-like;gene13427(XM_003524972.3):UDP-arabinose 4-epimerase 1-like;gene13520(XM_006580223.2):2,3-bisphosphoglycerate-dependent phosphoglycerate mutase-like, transcript variant X1;gene13541(XM_003524233.3):cytochrome P450 CYP736A12-like;gene1384(XM_003516906.3):pyruvate decarboxylase 2;gene13962(XM_003525239.3):hexokinase-1;gene14286(XM_003527149.3):glucose-1-phosphate adenylyltransferase large subunit 1-like, transcript variant X1;gene14371(NM_001249411.1):ornithine decarboxylase;gene14686(XM_006581233.2):(S)-coclaurine N-methyltransferase-like;gene14729(XM_003526038.3):3-ketoacyl-CoA synthase 10-like;gene15102(XM_003526504.3):protein ECERIFERUM 1-like;gene15303(NM_001253215.1):1-aminocyclopropane-1-carboxylate oxidase 5-like;gene15494(NM_001255396.1):caffeic acid 3-O-methyltransferase-like;gene15496(XM_003526719.3):caffeic acid 3-O-methyltransferase;gene15534(XM_003526744.3):methylesterase 17;gene1599(XM_006572781.2):homogentisate phytyltransferase 1, chloroplastic-like, transcript variant X1;gene16033(XM_003528137.3):aldose 1-epimerase-like;gene1605(XM_003516971.3):cytochrome P450 82A4;gene16684(XM_003527213.3):protochlorophyllide reductase, chloroplastic;gene17042(XM_003527342.3):uncharacterized LOC100785497;gene17431(NM_001250541.1):FAD-linked oxidoreductase 2;gene17468(XM_014776899.1):2-succinyl-5-enolpyruvyl-6-hydroxy-3-cyclohexene-1-carboxylate synthase-like, transcript variant X6;gene17565(XR_001389088.1):protein HOTHEAD-like, transcript variant X2;gene17979(XM_006582756.2):granule-bound starch synthase, transcript variant X1;gene18005(XM_003528728.3):cytochrome P450 78A3;gene1838(XM_003517062.3):2-oxoglutarate-dependent dioxygenase DAO-like;gene1850(XM_003517069.3):3-hydroxy-3-methylglutaryl-coenzyme A reductase 1-like;gene18776(XM_003530144.2):1-aminocyclopropane-1-carboxylate synthase 7-like;gene18788(XM_003529033.3):1-aminocyclopropane-1-carboxylate oxidase 1-like;gene19035(XM_003529110.3):leucoanthocyanidin dioxygenase;gene19413(XM_003529204.3):probable N-acetyl-gamma-glutamyl-phosphate reductase, chloroplastic;gene19417(NM_001255639.2):3-ketoacyl-CoA thiolase 2, peroxisomal-like;gene19464(XR_415255.2):L-galactose dehydrogenase-like, transcript variant X2;gene19474(XM_006583723.2):putative branched-chain-amino-acid aminotransferase 7, transcript variant X1;gene19546(XM_003529257.3):polyphenol oxidase A1, chloroplastic;gene19696(NM_001251447.1):senescence-associated nodulin 1A;gene19823(NM_001250152.2):uncharacterized LOC100305815;gene20024(XM_014778210.1):dihydrolipoyl dehydrogenase 2, chloroplastic-like, transcript variant X1;gene20201(XM_003529575.3):beta-glucosidase 46;gene20259(XM_003529605.2):1-aminocyclopropane-1-carboxylate oxidase-like;gene20349(XM_003529654.3):prolycopene isomerase, chloroplastic;gene20584(XM_014778336.1):uncharacterized LOC100527141, transcript variant X1;gene206(NM_001253293.2):probable mannitol dehydrogenase-like;gene20644(XM_003530496.3):1-aminocyclopropane-1-carboxylate oxidase 1-like;gene2084(XM_003517209.3):cytochrome P450 71D8-like;gene20976(XM_003530955.3):LL-diaminopimelate aminotransferase, chloroplastic;gene20986(XM_003532537.3):glutamyl-tRNA reductase 2, chloroplastic-like;gene21219(XM_003532623.3):isoflavone 3'-hydroxylase-like;gene21286(NM_001254322.1):probable 9-cis-epoxycarotenoid dioxygenase NCED5, chloroplastic-like;gene21405(NM_001251392.1):serine hydroxymethyltransferase 2;gene21410(XM_003531177.3):chalcone synthase 1;gene21411(XM_003531175.3):chalcone synthase 1;gene21887(XM_003531414.3):beta-hexosaminidase 2-like;gene22467(XM_003531700.3):shikimate O-hydroxycinnamoyltransferase, transcript variant X1;gene23059(XM_006584436.2):serine hydroxymethyltransferase 3, transcript variant X1;gene23381(XM_006584579.2):enzymatic resistance protein, transcript variant X1;gene23449(XM_003532052.3):probable galacturonosyltransferase 15;gene23464(XM_003532062.3):spermidine hydroxycinnamoyl transferase-like;gene23465(XM_003532063.3):spermidine hydroxycinnamoyl transferase-like;gene23468(XM_003532066.3):spermidine hydroxycinnamoyl transferase-like;gene23817(XM_003532226.3):UDP-glucose flavonoid 3-O-glucosyltransferase 7;gene2383(XM_003517378.3):L-lactate dehydrogenase B-like;gene23839(NM_001249225.1):beta-amyrin and sophoradiol 24-hydroxylase;gene24005(XR_415799.2):zeaxanthin epoxidase, chloroplastic-like, transcript variant X5;gene24081(XM_003534675.3):1-aminocyclopropane-1-carboxylate oxidase;gene24154(XM_003534936.3):farnesyl pyrophosphate synthase 1;gene2419(XM_003517396.3):probable aminotransferase ACS10;gene24289(XM_003533045.3):ent-kaurenoic acid oxidase 2;gene2436(XM_003517405.3):hydroxymethylglutaryl-CoA synthase;gene24483(NM_001253071.1):isoflavone 2'-hydroxylase-like;gene24638(XM_006586955.2):5'-nucleotidase SurE, transcript variant X2;gene24653(XM_003533727.3):lycopene epsilon cyclase, chloroplastic;gene24704(XM_003533740.3):protein STRICTOSIDINE SYNTHASE-LIKE 4;gene25905(XM_003534092.3):aldose 1-epimerase;gene26007(XM_014762257.1):cytochrome P450 CYP736A12;gene26011(XM_014762258.1):probable 3-beta-hydroxysteroid-Delta(8),Delta(7)-isomerase;gene26052(XM_003534152.3):probable chlorophyll(ide) b reductase NYC1, chloroplastic;gene261(XM_006572960.2):flavonol synthase/flavanone 3-hydroxylase;gene26157(XM_003534206.3):serine hydroxymethyltransferase, mitochondrial-like;gene26360(XM_003534323.3):NO-associated protein 1, chloroplastic/mitochondrial-like;gene26510(XM_003534410.3):aldose 1-epimerase-like;gene26642(XM_003534479.3):protein LUTEIN DEFICIENT 5, chloroplastic-like;gene27003(XM_003536441.3):3-ketoacyl-CoA synthase 11-like;gene27046(NM_001256362.1):malate dehydrogenase, cytoplasmic-like;gene27091(XM_003536815.3):gibberellin 2-beta-dioxygenase 2-like;gene27975(XM_006588848.2):cytochrome P450 93A3-like;gene2839(XM_003518649.3):gibberellin 2-beta-dioxygenase 2-like;gene28463(XM_003535907.3):uncharacterized protein sll0005-like;gene29010(XM_003536138.3):isoflavone-7-O-methyltransferase 9-like;gene29205(XM_003536235.3):pullulanase 1, chloroplastic, transcript variant X1;gene29241(NM_001289248.1):7-ethoxycoumarin O-deethylase-like;gene29607(XM_003536432.3):dihydrodipicolinate reductase-like protein CRR1, chloroplastic;gene29637(XM_006589512.2):3-ketoacyl-CoA synthase 6-like;gene29708(XM_003536489.3):thermospermine synthase ACAULIS5-like;gene29771(XM_003536517.3):pyruvate kinase isozyme A, chloroplastic-like;gene29970(XM_014763423.1):probable carboxylesterase 6;gene3005(XM_003519244.3):pyruvate dehydrogenase E1 component subunit alpha-1, mitochondrial;gene30121(NM_001249168.1):chalcone isomerase 1B2;gene30224(XM_014763715.1):gibberellin 2-beta-dioxygenase 8-like, transcript variant X2;gene3034(XM_003519384.3):UDP-glycosyltransferase 74B1-like;gene30444(XM_003538660.3):cytochrome P450 87A3-like;gene30451(XM_006590471.2):protein HOTHEAD-like, transcript variant X1;gene30453(XM_003538388.3):hydroxymethylglutaryl-CoA synthase;gene30631(NM_001255426.1):branched-chain-amino-acid aminotransferase 5, chloroplastic-like;gene30708(XM_003539295.2):soyasapogenol B glucuronide galactosyltransferase-like;gene30908(XM_003537574.3):cytochrome P450 84A1-like;gene31059(XM_003537655.3):2-oxoglutarate-dependent dioxygenase DAO-like;gene31122(XM_003537696.3):hexokinase-3-like;gene31198(XM_006590762.2):delta(24)-sterol reductase-like, transcript variant X1;gene31247(XM_003537766.3):geraniol 8-hydroxylase-like;gene31834(XM_003538268.3):cinnamoyl-CoA reductase 1, transcript variant X1;gene32443(NM_001289285.1):glutamate decarboxylase;gene32776(XM_003538530.3):very-long-chain 3-oxoacyl-CoA reductase 1;gene32850(XM_003538489.3):phytoene dehydrogenase, chloroplastic/chromoplastic;gene32890(XM_014764296.1):2-succinyl-5-enolpyruvyl-6-hydroxy-3-cyclohexene-1-carboxylate synthase-like, transcript variant X5;gene32983(XM_003540541.3):cycloartenol-C-24-methyltransferase-like, transcript variant X1;gene33035(NM_001249796.2):gamma-tocopherol methyltransferase;gene33058(NM_001250500.2):uncharacterized LOC100305838;gene33167(XM_003540676.3):delta(24)-sterol reductase, transcript variant X2;gene33291(XM_003540981.3):glucose-1-phosphate adenylyltransferase large subunit 1-like, transcript variant X1;gene33757(XM_003540764.3):secoisolariciresinol dehydrogenase;gene33759(XM_003539793.3):secoisolariciresinol dehydrogenase;gene3393(XM_006574407.2):precursor monofunctional aspartokinase, transcript variant X1;gene35107(XM_003540371.3):probable galacturonosyltransferase 12;gene35120(XM_003539520.3):dihydroflavonol-4-reductase-like;gene35254(XM_003540441.3):uroporphyrinogen decarboxylase 1, chloroplastic, transcript variant X2;gene35287(XM_003540466.3):trifunctional UDP-glucose 4,6-dehydratase/UDP-4-keto-6-deoxy-D-glucose 3,5-epimerase/UDP-4-keto-L-rhamnose-reductase RHM1, transcript variant X1;gene3543(NM_001289370.1):steroid 5-alpha-reductase DET2-like;gene35659(NM_001255213.2):alcohol dehydrogenase 1-like;gene35903(XM_003543875.3):probable galacturonosyltransferase 13, transcript variant X1;gene35953(NM_001248867.1):starch synthase IIa-1;gene36209(XM_006593503.2):2,3-bisphosphoglycerate-dependent phosphoglycerate mutase-like, transcript variant X2;gene363(XM_003517804.3):UDP-glycosyltransferase 74B1-like;gene37505(XM_003542887.3):gibberellin 2-beta-dioxygenase-like;gene37655(XM_003542960.3):magnesium-chelatase subunit ChlI, chloroplastic;gene37960(XM_003543137.3):trifunctional UDP-glucose 4,6-dehydratase/UDP-4-keto-6-deoxy-D-glucose 3,5-epimerase/UDP-4-keto-L-rhamnose-reductase RHM1, transcript variant X1;gene38037(XM_014765893.1):reticulon-4-interacting protein 1 homolog, mitochondrial, transcript variant X1;gene38446(XM_003541917.3):capsanthin/capsorubin synthase, chromoplastic-like;gene38473(XM_003543389.3):flagellar radial spoke protein 5, transcript variant X1;gene39014(XM_003543661.3):shikimate O-hydroxycinnamoyltransferase;gene39017(XM_003543663.3):ent-kaurene oxidase, chloroplastic;gene3941(XM_003518725.3):cytochrome P450 78A5-like, transcript variant X1;gene39455(NM_001289220.1):very-long-chain enoyl-CoA reductase-like, transcript variant X1;gene39471(XM_003545500.3):beta-glucosidase BoGH3B-like;gene39622(XM_003545184.3):cytochrome P450 90A1-like;gene40184(XM_003544552.3):aspartate aminotransferase P2, mitochondrial-like, transcript variant X1;gene41020(XM_003544752.3):7-deoxyloganetin glucosyltransferase-like;gene41229(NM_001248792.1):asparagine synthetase 2;gene41358(XM_003544905.3):probable acyl-activating enzyme 6;gene41482(NM_001255385.2):probable cinnamyl alcohol dehydrogenase 6-like;gene41638(XM_003546191.3):gibberellin 3-beta-dioxygenase 1-like;gene42128(XM_003545714.2):squalene monooxygenase;gene42314(XM_003545971.3):magnesium-chelatase subunit ChlI, chloroplastic;gene42444(NM_001255510.2):gibberellin 2-beta-dioxygenase-like;gene42627(NM_001254970.2):1-aminocyclopropane-1-carboxylate oxidase-like;gene42651(NM_001255695.2):inositol monophosphatase 3-like;gene42825(XM_003546243.3):ent-kaurenoic acid oxidase 2;gene43011(NM_001254191.1):isoflavone 2'-hydroxylase-like;gene43186(XM_006597761.2):lycopene epsilon cyclase, chloroplastic-like, transcript variant X2;gene43670(XM_006597913.2):trifunctional UDP-glucose 4,6-dehydratase/UDP-4-keto-6-deoxy-D-glucose 3,5-epimerase/UDP-4-keto-L-rhamnose-reductase RHM1-like, transcript variant X1;gene44069(XM_006598064.2):spermidine hydroxycinnamoyl transferase-like;gene44319(XM_003546800.3):ATP-citrate synthase alpha chain protein 1-like;gene44587(XM_003548086.3):granule-bound starch synthase 1, chloroplastic/amyloplastic, transcript variant X2;gene44610(XM_003548167.3):cytochrome P450 78A3-like;gene44723(XM_006598868.2):1-aminocyclopropane-1-carboxylate synthase-like;gene45927(NM_001250887.1):uncharacterized LOC100527557;gene45929(XM_003547968.3):serine carboxypeptidase-like 27;gene46204(XM_003548083.3):plastidial pyruvate kinase 2-like;gene46277(XM_003548120.3):BAHD acyltransferase DCR-like;gene46435(XM_003548157.3):cytochrome P450 71A26-like;gene46654(XM_003548279.3):methylecgonone reductase-like;gene46774(XM_003549584.3):1-aminocyclopropane-1-carboxylate oxidase-like;gene46849(XM_003550461.3):adenylate isopentenyltransferase 5, chloroplastic;gene46867(NM_001250282.1):copper amino oxidase;gene47110(XM_003550974.3):alpha-aminoadipic semialdehyde synthase-like;gene4719(XM_014768235.1):beta-glucosidase BoGH3B-like;gene47283(NM_001251443.1):homogentisate phytylprenyltransferase;gene47352(XM_003549467.3):protein ECERIFERUM 3;gene47429(XM_003550647.3):chitotriosidase-1-like;gene47734(NM_001255174.2):codeine O-demethylase-like;gene47840(XM_003549739.3):3-ketoacyl-CoA synthase 11;gene47976(XM_003549818.3):hydroxymethylglutaryl-CoA synthase-like;gene48171(XM_003549921.3):uncharacterized acetyltransferase At3g50280;gene48365(XM_003550007.3):uncharacterized acetyltransferase At3g50280-like;gene48410(NM_001289332.1):zeaxanthin epoxidase;gene48529(XM_003551039.3):3-ketoacyl-CoA synthase 19-like;gene49042(XM_003550209.3):thermospermine synthase ACAULIS5-like;gene49222(XM_003550296.3):probable carboxylesterase 13;gene49378(NM_001255475.2):probable cinnamyl alcohol dehydrogenase 6-like;gene49514(NM_001254581.2):estradiol 17-beta-dehydrogenase 12-like;gene49700(XM_006601893.2):uncharacterized acetyltransferase At3g50280-like;gene49757(XM_003552747.3):tropinone reductase homolog At5g06060-like;gene50030(XM_006602022.2):asparagine synthetase 1, transcript variant X1;gene50423(XM_003551846.3):cytochrome P450 83B1-like;gene50458(XM_003551854.3):spermidine hydroxycinnamoyl transferase-like;gene50461(XM_003551855.3):spermidine hydroxycinnamoyl transferase-like;gene50466(XM_003553065.3):spermidine hydroxycinnamoyl transferase-like;gene50490(XM_003551864.3):probable galacturonosyltransferase 15;gene50495(XM_003551866.3):trifunctional UDP-glucose 4,6-dehydratase/UDP-4-keto-6-deoxy-D-glucose 3,5-epimerase/UDP-4-keto-L-rhamnose-reductase RHM1-like, transcript variant X1;gene50622(NM_001289347.1):serine--glyoxylate aminotransferase-like;gene5119(XM_006575339.2):beta-glucosidase BoGH3B-like, transcript variant X1;gene5147(XM_003519208.2):asparagine synthetase, root [glutamine-hydrolyzing];gene51584(XM_003552168.3):fructose-1,6-bisphosphatase, chloroplastic;gene51619(XM_014770176.1):carboxyl transferase alpha subunit, transcript variant X1;gene51756(XM_003552236.3):soyasapogenol B glucuronide galactosyltransferase-like;gene51892(NM_001251370.1):dihydrodipicolinate synthase;gene51913(XM_003551594.3):polygalacturonate 4-alpha-galacturonosyltransferase-like;gene51972(XM_006601803.2):phosphomannomutase, transcript variant X1;gene52234(NM_001255063.1):aldose 1-epimerase-like;gene52308(NM_001248245.2):biotin carboxyl carrier protein subunit;gene52314(XM_003552515.3):UDP-glycosyltransferase 83A1-like;gene52381(XM_006601735.2):cytochrome P450 85A-like, transcript variant X1;gene52391(XM_003552560.3):hyoscyamine 6-dioxygenase-like;gene5260(XM_003518309.3):probable acyl-activating enzyme 6;gene52763(XM_003553804.3):2-methylene-furan-3-one reductase-like;gene52847(XM_003554145.3):glucose-6-phosphate isomerase, cytosolic-like;gene52890(NM_001255025.2):aldose 1-epimerase-like;gene52942(XM_003554553.3):UDP-glycosyltransferase 74G1-like;gene52982(NM_001254594.2):biotin carboxyl carrier protein of acetyl-CoA carboxylase 2, chloroplastic-like;gene53070(XM_003554952.3):7-deoxyloganetin glucosyltransferase-like;gene53096(XM_003554990.2):6-phosphogluconate dehydrogenase, decarboxylating 3-like, transcript variant X2;gene53239(XM_003553209.3):delta(7)-sterol-C5(6)-desaturase-like;gene53415(XM_003553791.3):glutamate synthase [NADH], amyloplastic, transcript variant X1;gene53638(XM_006603688.2):glucose-6-phosphate 1-dehydrogenase, cytoplasmic isoform-like, transcript variant X1;gene53863(XM_006604127.2):aspartokinase 1, chloroplastic-like, transcript variant X1;gene53995(XM_003553985.3):5-methyltetrahydropteroyltriglutamate--homocysteine methyltransferase 1, transcript variant X1;gene54172(XM_003554086.3):cystathionine beta-lyase, chloroplastic;gene54313(XM_006604321.2):3,9-dihydroxypterocarpan 6A-monooxygenase-like;gene54704(XM_003554355.3):UDP-glycosyltransferase 73C2-like;gene54707(XM_003554357.3):UDP-glycosyltransferase 73C3-like;gene54973(XM_003554488.3):probable galacturonosyltransferase-like 7;gene55114(XM_006604723.2):chloroplast stem-loop binding protein of 41 kDa b, chloroplastic, transcript variant X2;gene55192(XM_006604760.2):mannosylglycoprotein endo-beta-mannosidase-like, transcript variant X2;gene55274(XM_006604780.2):protein ECERIFERUM 1-like;gene55373(XM_003554712.3):anthocyanidin reductase-like;gene55417(XM_003554731.3):cytochrome P450 78A3;gene55659(NM_001255478.1):glycine cleavage system H protein, mitochondrial-like;gene56111(XM_006605513.2):3-hydroxy-3-methylglutaryl-coenzyme A reductase 1-like;gene56687(NM_001248059.2):conversion of hydroxypyruvate to glycerate;gene56704(XM_003555822.2):diphosphomevalonate decarboxylase;gene56754(XM_003555853.3):3-ketoacyl-CoA synthase 6;gene56764(XM_014772536.1):adenylate isopentenyltransferase-like;gene57041(NM_001254691.2):thermospermine synthase ACAULIS5-like;gene57044(XM_003555995.3):primary amine oxidase-like, transcript variant X1;gene57119(XM_003555308.3):3-ketoacyl-CoA synthase 5-like;gene57479(XM_003556241.2):geraniol 8-hydroxylase-like;gene57686(XM_003555476.3):3-ketoacyl-CoA synthase 11-like;gene588(XM_003516297.3):UDP-glucose 6-dehydrogenase 4-like;gene6177(XM_003521471.3):geraniol 8-hydroxylase-like;gene6302(XM_006576367.2):cytochrome P450 83B1-like;gene637(NM_001255735.1):probable 6-phosphogluconolactonase 2-like;gene6576(XM_003520401.3):leucoanthocyanidin dioxygenase;gene7087(NM_001289253.1):2-alkenal reductase (NADP(+)-dependent)-like;gene7088(XM_003520977.3):2-alkenal reductase (NADP(+)-dependent);gene7341(XM_003521047.3):alpha-L-arabinofuranosidase 1, transcript variant X2;gene7427(XM_003521090.3):pyrroline-5-carboxylate reductase-like;gene7432(NM_001255097.1):cystathionine beta-lyase, chloroplastic-like;gene7712(XM_003521217.3):tryptophan synthase alpha chain, transcript variant X1;gene7938(XM_003521349.3):phenylalanine ammonia-lyase 1;gene8287(XM_003521536.3):probable galacturonosyltransferase-like 7;gene8343(XM_003521560.3):short-chain dehydrogenase reductase 3b-like;gene8512(XM_006577186.2):mevalonate kinase-like, transcript variant X1;gene8589(XM_006577220.2):protein ECERIFERUM 1-like;gene8673(XM_003521746.3):putative glucose-6-phosphate 1-epimerase, transcript variant X1;gene8730(XM_003521774.3):3-ketoacyl-CoA synthase 1;gene8742(XM_003521781.3):flavonol synthase/flavanone 3-hydroxylase;gene8873(XM_003522836.3):bifunctional phosphatase IMPL2, chloroplastic;gene8891(XM_006577857.2):glucose-1-phosphate adenylyltransferase large subunit 1, transcript variant X3;gene8979(XM_003523182.3):ornithine decarboxylase;gene9083(XM_003523760.2):ornithine carbamoyltransferase, chloroplastic-like;gene9179(XM_003523903.3):uncharacterized acetyltransferase At3g50280;gene9349(XM_003522274.2):3-ketoacyl-CoA synthase 10;gene961(XM_003516794.2):UDP-glycosyltransferase 83A1-like;gene9942(NM_001250527.2):FAD-linked oxidoreductase 1</t>
  </si>
  <si>
    <t>gene10224(NM_001248088.1):uncharacterized LOC100526852;gene10908(XM_006577690.2):with no lysine kinase, transcript variant X1;gene10968(XM_014774816.1):calcium-binding protein CML38-like;gene11228(XM_003522462.3):probable LRR receptor-like serine/threonine-protein kinase IRK;gene11384(XM_003522501.3):pathogenesis-related genes transcriptional activator PTI6-like;gene11489(XM_003523398.3):lysM domain-containing GPI-anchored protein 1-like;gene11854(XM_006579484.2):LRR receptor-like serine/threonine-protein kinase FEI 2;gene11955(NM_001248568.1):receptor-like protein kinase;gene12657(NM_001255655.2):cysteine proteinase RD21a-like;gene12817(NM_001248136.2):receptor-like protein kinase 1;gene12821(XM_003524660.3):transcription factor bHLH18-like;gene12823(XM_006579906.2):transcription factor bHLH18-like;gene12951(XM_003524723.3):polygalacturonase inhibitor 2;gene14011(XM_014775882.1):leucine-rich repeat extensin-like protein 4;gene14444(XM_003527831.2):dehydration-responsive element-binding protein 2D;gene14708(XM_014777278.1):LRR receptor-like serine/threonine-protein kinase ERECTA, transcript variant X2;gene14783(XM_003526180.3):protein PPLZ02-like;gene15051(XM_003526477.3):transcription factor bHLH93-like;gene15243(NM_001253007.1):ethylene-responsive transcription factor ERF012-like;gene15376(XM_003527925.3):pathogenesis-related genes transcriptional activator PTI6-like;gene15548(NM_001252801.1):probably inactive leucine-rich repeat receptor-like protein kinase At3g28040-like;gene15597(XM_003526790.3):probable WRKY transcription factor 13, transcript variant X2;gene15598(XM_003526791.3):systemin receptor SR160-like;gene15603(XM_003527983.3):ethylene-responsive transcription factor ERF110-like;gene15831(XM_006581812.2):calcium-binding protein CML38-like;gene16884(XM_006580933.2):probable leucine-rich repeat receptor-like serine/threonine-protein kinase At5g15730-like, transcript variant X2;gene16945(XM_003526153.3):cyclic nucleotide-gated ion channel 4-like;gene17174(XM_014777099.1):protein STRUBBELIG-RECEPTOR FAMILY 3-like;gene17327(XM_014776843.1):disease resistance protein RPM1-like, transcript variant X2;gene17618(XM_006582983.2):lysM domain receptor-like kinase 3, transcript variant X1;gene17731(NM_001253950.2):ethylene-responsive transcription factor ERF003-like;gene17748(XM_003529742.3):transcription factor bHLH18-like;gene18176(XM_003529894.3):transcription factor EGL1-like;gene18344(XM_014777390.1):leucine-rich repeat extensin-like protein 3;gene1840(XM_003516464.3):probable L-type lectin-domain containing receptor kinase S.5;gene18572(XM_014777409.1):ethylene-responsive transcription factor ERF034-like;gene18768(XM_014777334.1):probable LRR receptor-like serine/threonine-protein kinase At4g29180-like, transcript variant X2;gene18832(XM_003530163.3):probable WRKY transcription factor 49;gene18859(XM_003530171.3):L-type lectin-domain containing receptor kinase S.4-like;gene192(XM_006572921.2):transcription factor bHLH93-like, transcript variant X2;gene19746(XM_006583825.2):probable receptor-like protein kinase At1g49730;gene19955(XM_003529443.3):probable receptor-like protein kinase At5g18500;gene20419(XM_003532213.3):respiratory burst oxidase homolog protein C-like;gene20647(XM_003530450.3):inactive protein kinase SELMODRAFT_444075-like;gene20740(XM_003532443.3):leucine-rich repeat extensin-like protein 4;gene20873(XM_003530907.3):calcium-binding allergen Ole e 8, transcript variant X2;gene20894(XM_003530918.2):probable inactive receptor kinase At1g48480;gene20999(XM_003532544.3):L-type lectin-domain containing receptor kinase IX.1-like;gene21116(XM_003531022.3):polygalacturonase inhibitor 2-like;gene21118(XM_003531017.3):polygalacturonase inhibitor 2;gene21736(NM_001250384.1):WRKY6;gene224(XM_003517295.3):receptor-like cytosolic serine/threonine-protein kinase RBK1;gene22534(XM_003531738.3):calcium and calcium/calmodulin-dependent serine/threonine-protein kinase;gene2261(XM_006573619.2):LRR receptor-like serine/threonine-protein kinase HSL2;gene2264(NM_001248151.1):receptor-like protein kinase 3;gene23057(XM_003531923.3):transcription factor bHLH93-like;gene23665(XM_003530764.3):probable LRR receptor-like serine/threonine-protein kinase At4g26540;gene2400(XM_014776775.1):probable LRR receptor-like serine/threonine-protein kinase At4g30520, transcript variant X2;gene24070(XM_006586699.2):protein STRUBBELIG-RECEPTOR FAMILY 8-like;gene24243(XM_006586778.2):probable receptor-like protein kinase At1g30570;gene25028(XM_014761615.1):uncharacterized LOC100776310;gene2521(XM_003516667.3):probable inactive receptor kinase At4g23740;gene2529(XM_006573742.2):probable WRKY transcription factor 41;gene25428(XM_003533929.3):heat shock protein 83;gene25688(XM_003533999.3):somatic embryogenesis receptor kinase 4-like;gene25963(XM_006587432.2):probable receptor-like protein kinase At1g67000, transcript variant X1;gene26028(XM_014762271.1):leucine-rich repeat extensin-like protein 3;gene26053(XM_006586659.2):putative receptor protein kinase PERK1, transcript variant X1;gene26167(XM_006586607.2):transcription factor bHLH93-like, transcript variant X1;gene26360(XM_003534323.3):NO-associated protein 1, chloroplastic/mitochondrial-like;gene26660(XM_003534491.3):WRKY transcription factor 22-like;gene26845(NM_001315509.1):probable WRKY transcription factor 70-like;gene27006(NM_001249981.1):uncharacterized LOC100526987;gene27382(XM_006588643.2):leucine-rich repeat receptor-like protein kinase PXL2;gene27502(XM_003536937.3):putative serine/threonine-protein kinase;gene27505(XM_003536938.3):serine/threonine-protein kinase-like protein CCR1;gene2759(NM_001251325.1):calmodulin;gene28692(XM_003535982.3):probable receptor-like protein kinase At5g18500;gene28894(XM_003535325.3):leucine-rich repeat receptor-like protein kinase PXL1;gene29020(XM_003536142.3):somatic embryogenesis receptor kinase 5-like;gene29030(NM_001250973.1):calmodulin;gene29080(XM_014762764.1):disease resistance protein RPP4-like;gene29438(XM_003535510.3):probable LRR receptor-like serine/threonine-protein kinase At1g34110;gene29844(XM_006589572.2):receptor protein kinase-like protein At4g34220;gene29857(XM_003536571.3):probable LRR receptor-like serine/threonine-protein kinase At4g20940;gene29921(XM_003536620.3):probable inactive leucine-rich repeat receptor-like protein kinase At1g66830;gene29935(XM_003535672.3):probable leucine-rich repeat receptor-like protein kinase At1g68400;gene30331(XM_003538619.3):ethylene-responsive transcription factor ERF020;gene30375(XM_014763769.1):probable inactive receptor kinase At4g23740, transcript variant X1;gene30617(NM_001250786.2):receptor-like protein kinase 2;gene31021(XM_006590684.2):probable serine/threonine-protein kinase Cx32, chloroplastic, transcript variant X1;gene32015(XM_003538213.3):calmodulin-binding receptor-like cytoplasmic kinase 2;gene32491(XM_006591268.2):probable calcium-binding protein CML27, transcript variant X2;gene3252(XM_003519832.3):LRR receptor-like serine/threonine-protein kinase GSO2;gene32860(XM_003537476.3):receptor-like kinase TMK4;gene33415(XM_003540661.3):DNA-damage-repair/toleration protein DRT100-like;gene33483(XM_014764344.1):protein kinase APK1A, chloroplastic-like, transcript variant X2;gene3353(XM_006574658.2):wall-associated receptor kinase-like 14, transcript variant X2;gene33774(XM_006592293.2):receptor protein kinase TMK1-like;gene33998(XM_003540864.3):probable L-type lectin-domain containing receptor kinase VII.2;gene34259(XM_014764902.1):probable leucine-rich repeat receptor-like serine/threonine-protein kinase At5g15730, transcript variant X4;gene34387(XM_003540034.3):receptor-like protein kinase THESEUS 1;gene34477(XM_006592551.2):probable LRR receptor-like serine/threonine-protein kinase At1g53430;gene3490(XM_003519918.3):G-type lectin S-receptor-like serine/threonine-protein kinase At1g34300;gene35301(XM_003539586.3):probable receptor-like protein kinase At4g39110;gene35638(XM_006593747.2):probable receptor-like protein kinase At1g67000;gene35639(XM_014766430.1):probable receptor-like protein kinase At1g67000, transcript variant X2;gene35657(XM_003541965.3):probable calcium-binding protein CML44;gene35821(XM_006593255.2):NSP-interacting kinase, transcript variant X2;gene35866(NM_001251502.1):FERONIA receptor-like kinase;gene36374(XM_014765407.1):receptor-like serine/threonine-protein kinase ALE2, transcript variant X7;gene36735(XM_003541360.3):putative serine/threonine-protein kinase;gene37357(NM_001254570.1):DNA-damage-repair/toleration protein DRT100-like;gene3762(XM_006574825.2):probable receptor-like protein kinase At1g49730;gene37669(XM_014765797.1):pathogenesis-related genes transcriptional activator PTI5-like;gene38143(XM_006594732.2):G-type lectin S-receptor-like serine/threonine-protein kinase At4g27290;gene38162(XM_006594740.2):probable leucine-rich repeat receptor-like serine/threonine-protein kinase At5g15730, transcript variant X4;gene38715(NM_001253996.1):DNA-damage-repair/toleration protein DRT100-like;gene38813(XM_014766112.1):inactive protein kinase SELMODRAFT_444075-like;gene38843(XM_006595060.2):lysM domain receptor-like kinase 3;gene39005(XM_003543654.3):probable WRKY transcription factor 40;gene39156(XM_003545039.3):probable LRR receptor-like serine/threonine-protein kinase At4g26540;gene39298(XM_006595425.2):receptor-like protein kinase, transcript variant X1;gene3951(XM_003520077.3):receptor-like protein kinase 2;gene39581(XM_006595513.2):dehydration-responsive element-binding protein 2C-like, transcript variant X1;gene39823(XM_006595885.2):inactive protein kinase SELMODRAFT_444075-like, transcript variant X1;gene39833(XM_003544394.3):probable disease resistance protein At4g33300;gene40661(NM_001252694.1):ethylene-responsive transcription factor ERF012-like;gene40761(NM_001249203.2):uncharacterized LOC100500561;gene41051(XM_003544766.3):transcription factor bHLH96-like;gene41169(XM_003544228.3):L-type lectin-domain containing receptor kinase VIII.2-like;gene41396(NM_001251769.1):NAK-type protein kinase;gene41431(XM_003544324.3):serine/threonine-protein kinase CDL1-like;gene41703(XM_003546906.3):ethylene-responsive transcription factor ERF036-like;gene41750(XM_003546616.3):inactive protein kinase SELMODRAFT_444075-like, transcript variant X1;gene42(XM_006572861.2):probable LRR receptor-like serine/threonine-protein kinase At4g29180, transcript variant X1;gene42359(XM_003545989.3):probably inactive leucine-rich repeat receptor-like protein kinase IMK2;gene4254(XM_003518889.3):receptor-like cytosolic serine/threonine-protein kinase RBK2, transcript variant X1;gene42971(XM_014767633.1):uncharacterized LOC100791891;gene43056(XM_003546359.3):probable receptor-like serine/threonine-protein kinase At5g57670;gene43275(XM_003546468.3):ethylene-responsive transcription factor ERF017;gene43375(XM_006597011.2):receptor-like protein kinase 3-like, transcript variant X1;gene43660(XM_014767723.1):polygalacturonase inhibitor-like;gene43664(NM_001252908.1):polygalacturonase inhibitor 1-like;gene43733(XM_006597943.2):probable inactive leucine-rich repeat receptor-like protein kinase At3g03770;gene43956(XM_014768060.1):resistance protein KR4;gene44190(XM_006598119.2):putative serine/threonine-protein kinase;gene44558(XM_006598698.2):protein STRUBBELIG-RECEPTOR FAMILY 6-like, transcript variant X1;gene44721(XM_003548590.3):WRKY transcription factor 22;gene45402(XM_003547769.3):cysteine proteinase COT44;gene46038(XM_003548900.3):leucine-rich repeat receptor-like tyrosine-protein kinase PXC3;gene46282(XM_003548124.3):mitogen-activated protein kinase kinase kinase YODA-like;gene46461(NM_001280575.1):dehydration-responsive element-binding protein 1D-like;gene46578(XM_014768625.1):uncharacterized LOC100814962, transcript variant X2;gene46600(XM_006599627.2):TMV resistance protein N-like, transcript variant X2;gene46610(XM_006598655.2):uncharacterized LOC100527447, transcript variant X1;gene46614(XM_003549132.3):TMV resistance protein N;gene46811(XM_006600249.2):calcium-dependent protein kinase 2-like;gene47022(XM_003550805.3):probable WRKY transcription factor 23, transcript variant X1;gene47068(XM_006600341.2):probable receptor-like protein kinase At5g18500, transcript variant X2;gene47247(XM_014770158.1):transcription factor bHLH35, transcript variant X2;gene47407(XM_003549497.3):probable WRKY transcription factor 32;gene47528(XM_003549563.3):probable LRR receptor-like serine/threonine-protein kinase At4g26540;gene47612(XM_003550716.3):calcium-dependent protein kinase 10-like;gene47618(NM_001255277.1):LRR receptor-like serine/threonine-protein kinase FEI 1-like;gene47770(XM_006600681.2):probable receptor-like protein kinase At5g15080, transcript variant X1;gene48203(XM_003549940.3):transcription factor bHLH18-like;gene4830(XM_003518139.3):receptor protein kinase TMK1-like;gene48336(XM_003549993.3):cysteine proteinase COT44-like;gene48349(XM_003550954.3):ethylene-responsive transcription factor ERF008;gene48938(XM_003550154.3):probable receptor-like protein kinase At1g80640;gene48940(XM_003550155.3):protein PPLZ02-like;gene49187(XM_003550283.3):ethylene-responsive transcription factor RAP2-1-like;gene49431(XM_006601823.2):receptor-like kinase TMK4;gene4949(XM_003518182.3):probable LRR receptor-like serine/threonine-protein kinase At2g23950;gene49804(XM_003552925.3):calcium-binding protein CML24-like;gene4981(XM_003519136.3):transcription factor bHLH94-like;gene51375(XM_003551393.3):putative kinase-like protein TMKL1;gene51650(XM_006602590.2):putative serine/threonine-protein kinase;gene51873(XM_006602684.2):serine/threonine-protein kinase At5g01020-like;gene52047(XM_006601652.2):transcription factor, transcript variant X1;gene52295(XM_003552501.3):cyclic nucleotide-gated ion channel 2;gene52371(XM_003552548.3):receptor-like protein kinase ANXUR2;gene52456(XM_003551747.3):proline-rich receptor-like protein kinase PERK8;gene52473(XM_006602938.2):probable disease resistance protein At5g47250, transcript variant X2;gene52888(XM_014771521.1):probable WRKY transcription factor 72;gene53457(NM_001249782.1):calmodulin;gene53470(XM_006603976.2):probable receptor-like protein kinase At5g39020;gene53471(XM_003555008.3):glycerophosphodiester phosphodiesterase protein kinase domain-containing GDPDL2-like;gene53539(XM_014772051.1):probable inactive leucine-rich repeat receptor-like protein kinase At3g03770;gene53706(XM_003553194.3):protein LYK2;gene5413(XM_014769812.1):coronatine-insensitive protein 1-like;gene54208(NM_001248728.1):disease resistance protein;gene54247(XM_014771766.1):putative disease resistance protein RGA3, transcript variant X2;gene54250(XM_006604300.2):putative disease resistance protein RGA3;gene54253(XM_014772087.1):leucine-rich repeat receptor-like tyrosine-protein kinase PXC3, transcript variant X2;gene54296(XM_003554147.3):polygalacturonase inhibitor-like;gene54522(XM_003553462.3):leucine-rich repeat receptor-like protein kinase PXL2;gene5484(NM_001253076.1):dehydration-responsive element-binding protein 2C-like;gene55048(XM_006604702.2):probable WRKY transcription factor 47, transcript variant X2;gene57218(XM_006606079.2):probable receptor-like protein kinase At5g24010;gene57324(XM_003556137.3):somatic embryogenesis receptor kinase 2;gene57696(NM_001249241.1):uncharacterized LOC100500308;gene57887(XM_003556452.2):transcription factor bHLH96-like;gene6196(XM_003521585.3):calmodulin-like;gene6365(XM_003521954.3):putative disease resistance RPP13-like protein 1;gene6733(XM_003522073.3):L-type lectin-domain containing receptor kinase S.4-like;gene6821(XM_006576101.2):NB-LRR type disease resistance protein, transcript variant X3;gene690(XM_014773779.1):disease resistance protein RGA2-like, transcript variant X3;gene6979(XM_006576578.2):uncharacterized LOC100779338;gene7249(XM_014773692.1):ethylene-responsive transcription factor 2-like;gene7254(XM_003520382.3):ethylene-responsive transcription factor 1-like;gene7306(XM_003521037.3):ethylene-responsive transcription factor ERF039-like;gene7512(XM_003521129.3):leucine-rich repeat receptor-like tyrosine-protein kinase PXC3;gene7706(NM_001250249.2):uncharacterized LOC100527005;gene8364(XM_006577122.2):probable WRKY transcription factor 47, transcript variant X2;gene8520(XM_006577188.2):transcription factor bHLH94-like;gene9043(XM_003523507.3):probable LRR receptor-like serine/threonine-protein kinase At4g36180;gene9058(XM_003523515.3):dehydration-responsive element-binding protein 2D-like;gene9191(NM_001255731.2):cysteine proteinase RD21a-like;gene9201(XM_003523562.3):putative receptor protein kinase ZmPK1;gene9333(XM_006578033.2):LRR receptor-like serine/threonine-protein kinase ERECTA, transcript variant X1;gene9401(XM_003522412.3):protein PPLZ02;gene9436(XM_003523641.3):G-type lectin S-receptor-like serine/threonine-protein kinase SD2-5;gene9604(NM_001252765.1):dehydration-responsive element-binding protein 3-like;gene9627(XM_003523707.3):receptor-like protein kinase HSL1</t>
  </si>
  <si>
    <t>gene10830(XM_003523026.3):serine/threonine-protein kinase HT1-like;gene11387(XM_003522503.3):probable inactive receptor kinase At4g23740;gene11511(XM_003523412.3):auxin transporter-like protein 3;gene11922(XM_006579503.2):serine/threonine-protein kinase HT1, transcript variant X2;gene12301(XM_003524434.3):probable serine/threonine-protein kinase At4g35230;gene12666(XM_003525779.3):probable LRR receptor-like serine/threonine-protein kinase At4g37250;gene12821(XM_003524660.3):transcription factor bHLH18-like;gene12823(XM_006579906.2):transcription factor bHLH18-like;gene13233(XM_003524870.3):xyloglucan endotransglucosylase/hydrolase 2, transcript variant X1;gene13430(XM_006580169.2):putative receptor-like protein kinase At3g47110;gene13717(XM_006580564.2):auxin response factor 2-like, transcript variant X2;gene13985(NM_001252879.2):auxin-responsive protein IAA27-like;gene14161(XM_003525134.3):probable inactive receptor kinase At1g48480;gene14501(XM_003528134.3):protein BRASSINAZOLE-RESISTANT 1-like;gene14562(XM_003527671.3):bhelix-loop-helix transcription factor;gene14581(XM_003525861.3):cyclin-D3-3-like;gene15051(XM_003526477.3):transcription factor bHLH93-like;gene15075(NM_001250208.1):cyclin d2;gene1617(XM_003516392.3):scarecrow-like protein 6;gene16385(XM_003525869.3):probable LRR receptor-like serine/threonine-protein kinase At2g24230;gene16829(XM_003526106.3):indole-3-acetic acid-amido synthetase GH3.6-like;gene16883(XM_006582175.2):scarecrow-like protein 21, transcript variant X2;gene17101(NM_001255014.2):transcription activator GLK1-like;gene17314(XM_003527469.3):probable carboxylesterase 15;gene17617(XM_003530030.3):auxin-responsive protein IAA16-like;gene17748(XM_003529742.3):transcription factor bHLH18-like;gene18031(XM_006583159.2):auxin response factor 18-like, transcript variant X2;gene18176(XM_003529894.3):transcription factor EGL1-like;gene182(XM_003517046.3):abscisic acid receptor PYL1-like;gene1840(XM_003516464.3):probable L-type lectin-domain containing receptor kinase S.5;gene189(XM_006572920.2):auxin-responsive protein IAA8, transcript variant X2;gene18990(XM_006583568.2):auxin transporter-like protein 2, transcript variant X1;gene192(XM_006572921.2):transcription factor bHLH93-like, transcript variant X2;gene19342(XM_003529184.3):histidine kinase 4-like, transcript variant X2;gene19405(XM_003528336.3):probable transcription factor KAN3;gene19634(XM_003529306.3):auxin response factor 3-like;gene20004(XM_003529472.3):serine/threonine-protein kinase STY8-like, transcript variant X1;gene20163(XM_003529553.3):mitogen-activated protein kinase 15-like, transcript variant X1;gene2061(XM_003517193.3):scarecrow-like protein 15;gene20713(XM_006584509.1):auxin-responsive protein IAA27-like, transcript variant X1;gene20863(XM_006584833.2):mitogen-activated protein kinase 9-like;gene20894(XM_003530918.2):probable inactive receptor kinase At1g48480;gene20999(XM_003532544.3):L-type lectin-domain containing receptor kinase IX.1-like;gene21692(XM_003532786.3):putative ETHYLENE INSENSITIVE 3-like 4 protein;gene2195(XM_006573586.2):probable indole-3-acetic acid-amido synthetase GH3.1;gene22260(XM_003532978.3):transcription factor bHLH87-like;gene22351(NM_001250920.1):auxin-regulated protein (Aux22);gene22864(XM_006585776.2):inactive leucine-rich repeat receptor-like protein kinase CORYNE, transcript variant X2;gene23057(XM_003531923.3):transcription factor bHLH93-like;gene23894(XM_014778535.1):putative kinase-like protein TMKL1;gene2400(XM_014776775.1):probable LRR receptor-like serine/threonine-protein kinase At4g30520, transcript variant X2;gene2453(XR_412968.2):probable serine/threonine-protein kinase drkD, transcript variant X2;gene25013(XM_003533839.3):transcription factor bHLH66-like;gene25963(XM_006587432.2):probable receptor-like protein kinase At1g67000, transcript variant X1;gene26053(XM_006586659.2):putative receptor protein kinase PERK1, transcript variant X1;gene26070(XM_003534164.3):auxin-responsive protein IAA27;gene26135(XM_006587513.2):putative U-box domain-containing protein 50, transcript variant X2;gene26167(XM_006586607.2):transcription factor bHLH93-like, transcript variant X1;gene26178(XM_003534223.3):abscisic acid receptor PYR1;gene27051(XM_003535756.3):ethylene-responsive transcription factor 1B;gene27302(NM_001254670.1):auxin-induced protein AUX28-like;gene27635(XM_003536986.3):leucine-rich repeat receptor-like protein kinase PXC1;gene27755(XM_003537033.3):B3 domain-containing protein At2g36080-like;gene27981(XM_003537143.3):transcription factor bHLH130-like;gene28823(NM_001251473.2):uncharacterized LOC100306665;gene28920(NM_001248078.1):ethylene receptor;gene29044(XM_003535370.3):auxin-induced protein 22B;gene29045(NM_001253284.2):auxin-induced protein ali50;gene29738(NM_001254699.2):probable xyloglucan endotransglucosylase/hydrolase protein 8-like;gene30594(XM_006590540.2):two-component response regulator-like APRR2, transcript variant X4;gene30756(XM_003538775.3):uncharacterized LOC100817326;gene31213(XM_014763962.1):inactive leucine-rich repeat receptor-like serine/threonine-protein kinase At1g60630, transcript variant X8;gene31223(XM_003537751.3):auxin transporter-like protein 5;gene31331(XM_006590832.2):transcription factor HBI1-like, transcript variant X1;gene32319(XM_006591218.2):auxin response factor 8-like, transcript variant X2;gene32483(XM_003538347.3):DELLA protein GAI 2;gene32859(NM_001289238.1):brassinosteroid-regulated protein BRU1-like;gene33181(XM_003540601.3):inactive leucine-rich repeat receptor-like serine/threonine-protein kinase At1g60630, transcript variant X2;gene33859(XM_003539831.3):xyloglucan endotransglucosylase/hydrolase protein 9;gene33998(XM_003540864.3):probable L-type lectin-domain containing receptor kinase VII.2;gene3424(NM_001255296.2):xyloglucan endotransglucosylase/hydrolase protein A-like;gene34302(XM_003540002.3):indole-3-acetic acid-amido synthetase GH3.6-like;gene34477(XM_006592551.2):probable LRR receptor-like serine/threonine-protein kinase At1g53430;gene3490(XM_003519918.3):G-type lectin S-receptor-like serine/threonine-protein kinase At1g34300;gene34949(XM_003540279.3):xyloglucan endotransglucosylase/hydrolase protein 9;gene35033(XM_003540331.3):transcription activator GLK1-like;gene35072(XM_006592808.2):serine/threonine-protein kinase EDR1-like, transcript variant X1;gene35821(XM_006593255.2):NSP-interacting kinase, transcript variant X2;gene3597(XM_006574762.2):histidine kinase 4-like, transcript variant X1;gene36284(XM_003542112.3):probable xyloglucan endotransglucosylase/hydrolase protein 23;gene36285(XM_003542108.3):probable xyloglucan endotransglucosylase/hydrolase protein 23;gene36920(XM_003542585.3):auxin-responsive protein IAA29-like;gene37023(XM_003542648.3):serine/threonine-protein kinase HT1-like;gene37537(XM_006594454.2):auxin response factor 6, transcript variant X1;gene38341(XM_003543324.3):xyloglucan endotransglucosylase/hydrolase protein 9;gene38839(XM_014766124.1):auxin-responsive protein IAA26-like, transcript variant X3;gene38867(XM_014766130.1):auxin-responsive protein IAA27-like, transcript variant X2;gene38912(NM_001249804.2):uncharacterized LOC100305535;gene38913(NM_001248140.1):uncharacterized LOC100500488;gene39011(XM_003543659.3):putative receptor-like protein kinase At1g80870;gene39298(XM_006595425.2):receptor-like protein kinase, transcript variant X1;gene39352(XM_006595699.2):transcription factor PIF4-like;gene395(XM_014772657.1):transcription factor bHLH79-like;gene39823(XM_006595885.2):inactive protein kinase SELMODRAFT_444075-like, transcript variant X1;gene39913(XM_014766622.1):F-box protein GID2-like;gene39942(XM_003544450.3):transcription factor bHLH74-like, transcript variant X1;gene39983(XM_003545324.3):abscisic acid receptor PYL2-like;gene40108(XM_006595996.2):histidine kinase 5-like;gene41034(XM_003544758.3):serine/threonine-protein kinase SAPK2-like;gene41051(XM_003544766.3):transcription factor bHLH96-like;gene41169(XM_003544228.3):L-type lectin-domain containing receptor kinase VIII.2-like;gene41446(XM_003544346.3):auxin response factor 5-like;gene4173(XM_014767151.1):auxin-induced protein AUX28-like;gene4174(NM_001255800.2):auxin-induced protein 22D-like;gene42341(XM_003545984.3):abscisic acid receptor PYL12-like;gene42352(XM_003545987.3):probable LRR receptor-like serine/threonine-protein kinase At2g24230;gene42416(XM_006597447.2):auxin response factor 6-like, transcript variant X3;gene42504(NM_001249130.1):uncharacterized LOC100500044;gene42885(XM_003546273.3):DELLA protein RGL1-like;gene43568(XM_003546620.3):transcription factor bHLH82-like;gene44572(XM_014769131.1):B3 domain-containing transcription factor NGA2-like, transcript variant X2;gene44847(NM_001255726.2):endo-xyloglucan transferase;gene45172(XM_003548548.3):receptor-like protein kinase 5;gene46481(XM_003548184.3):carboxylesterase 1-like;gene46547(XM_003548219.3):probable carboxylesterase 18;gene46549(XM_003548220.3):probable carboxylesterase 18;gene46755(XM_003549477.3):scarecrow-like protein 13;gene47247(XM_014770158.1):transcription factor bHLH35, transcript variant X2;gene47311(NM_001255019.2):probable xyloglucan endotransglucosylase/hydrolase protein 23-like;gene47313(XM_003549440.3):probable xyloglucan endotransglucosylase/hydrolase protein 23;gene47315(XM_003549442.3):probable xyloglucan endotransglucosylase/hydrolase protein 23;gene47316(XM_006600434.2):probable xyloglucan endotransglucosylase/hydrolase protein 23;gene4742(XM_003518097.3):regulatory protein NPR5-like;gene47605(XM_003549604.3):transcription factor bHLH79-like;gene47926(XM_003550815.3):scarecrow-like protein 21;gene48179(XM_003549926.3):probable serine/threonine-protein kinase At4g35230;gene48203(XM_003549940.3):transcription factor bHLH18-like;gene48255(XM_003549959.3):protein SHORT-ROOT-like;gene48384(XM_006600898.2):transcription factor SPATULA-like, transcript variant X3;gene48445(XM_003551005.3):two-component response regulator-like APRR2, transcript variant X2;gene4869(XM_003518156.3):B3 domain-containing protein At2g36080-like;gene48995(XM_006601142.2):histidine kinase 5-like;gene49089(XM_003549308.3):abscisic acid receptor PYL2-like;gene49171(NM_001254981.1):cyclin-D3-1-like;gene49344(XM_006601280.2):auxin response factor 5-like;gene49433(XM_003552564.3):xyloglucan endotransglucosylase/hydrolase 2;gene4949(XM_003518182.3):probable LRR receptor-like serine/threonine-protein kinase At2g23950;gene49585(XM_006601876.2):putative ETHYLENE INSENSITIVE 3-like 4 protein;gene4981(XM_003519136.3):transcription factor bHLH94-like;gene49832(XM_003552835.3):receptor protein kinase TMK1-like;gene5056(XM_014768967.1):auxin-responsive protein IAA9-like, transcript variant X2;gene51466(XM_003552135.3):auxin response factor 9-like, transcript variant X1;gene51641(XM_006602584.2):auxin transporter-like protein 2, transcript variant X2;gene52478(XM_006602942.2):inactive leucine-rich repeat receptor-like protein kinase CORYNE, transcript variant X2;gene5263(XM_006575403.2):auxin response factor 8-like, transcript variant X2;gene53209(XM_014771708.1):two-component response regulator ARR14-like;gene53467(XM_003553769.3):probable protein phosphatase 2C 8;gene53470(XM_006603976.2):probable receptor-like protein kinase At5g39020;gene53918(XM_003553944.3):xyloglucan endotransglucosylase/hydrolase 1-like;gene5413(XM_014769812.1):coronatine-insensitive protein 1-like;gene54965(XM_006604663.2):ethylene response sensor 1-like, transcript variant X3;gene55050(XM_003554530.3):auxin-responsive protein IAA20-like;gene55304(XM_006603675.2):uncharacterized LOC100813604, transcript variant X3;gene55442(XR_420074.2):B3 domain-containing transcription factor NGA1-like, transcript variant X7;gene5679(XM_003519471.3):auxin response factor 6-like;gene5693(XM_003519485.3):regulatory protein NPR3-like, transcript variant X1;gene57010(XM_003555979.3):probable xyloglucan endotransglucosylase/hydrolase protein 8;gene57394(XM_003555388.3):auxin response factor 18-like;gene57611(XM_003556305.3):ethylene-responsive transcription factor 1B-like;gene57680(XM_003556341.3):auxin-responsive protein IAA14-like;gene57681(XM_014772222.1):uncharacterized LOC100527777, transcript variant X1;gene57887(XM_003556452.2):transcription factor bHLH96-like;gene58164(XM_006590962.2):auxin response factor 4-like, transcript variant X2;gene58357(XM_003556906.3):transcription factor bHLH74-like;gene5906(XM_003519619.3):scarecrow-like transcription factor PAT1, transcript variant X2;gene6335(XM_003521998.3):transcription factor UNE10-like;gene6354(XM_014773478.1):serine/threonine-protein kinase HT1-like, transcript variant X1;gene6653(XM_003520760.2):auxin transporter-like protein 2;gene6733(XM_003522073.3):L-type lectin-domain containing receptor kinase S.4-like;gene70(XM_003517591.3):receptor-like protein kinase HSL1;gene7627(XM_003521179.3):probable indole-3-acetic acid-amido synthetase GH3.6;gene7784(XM_014773837.1):probable LRR receptor-like serine/threonine-protein kinase At4g08850;gene8019(XM_003521385.3):leucine-rich repeat receptor-like protein kinase PXC1;gene8208(XM_014773943.1):protein TRANSPORT INHIBITOR RESPONSE 1-like, transcript variant X2;gene8365(XM_003521574.3):auxin-responsive protein IAA20-like;gene8520(XM_006577188.2):transcription factor bHLH94-like;gene8621(XM_014774035.1):protein PHR1-LIKE 1-like, transcript variant X1;gene8686(XM_003521754.3):probable indole-3-acetic acid-amido synthetase GH3.5;gene8897(XM_003522877.3):transcription factor bHLH63-like;gene9172(XM_003523555.3):transcription factor HEC2;gene9196(XM_003523922.3):cyclin-D3-1-like;gene9648(XM_003523714.3):receptor-like protein kinase HSL1;gene9662(XM_006577740.2):auxin-responsive protein IAA8-like, transcript variant X1</t>
  </si>
  <si>
    <t>map01120</t>
  </si>
  <si>
    <t>Microbial metabolism in diverse environments</t>
  </si>
  <si>
    <t>gene11427(XM_014774975.1):2-oxoisovalerate dehydrogenase subunit alpha 2, mitochondrial, transcript variant X2;gene13240(XM_003524871.3):bifunctional aspartokinase/homoserine dehydrogenase, chloroplastic-like;gene13491(XM_003524212.3):monoacylglycerol lipase ABHD6;gene13520(XM_006580223.2):2,3-bisphosphoglycerate-dependent phosphoglycerate mutase-like, transcript variant X1;gene13870(XM_006579389.2):UDP-glucose 4-epimerase GEPI48-like, transcript variant X1;gene13962(XM_003525239.3):hexokinase-1;gene14371(NM_001249411.1):ornithine decarboxylase;gene15219(NM_001251221.1):inducible nitrate reductase 2;gene15525(XM_003526738.3):uncharacterized LOC100816311;gene15956(XM_003526978.3):aldehyde dehydrogenase family 2 member B4, mitochondrial;gene16033(XM_003528137.3):aldose 1-epimerase-like;gene16708(XM_006582120.2):PAP-specific phosphatase HAL2-like;gene17162(XM_003527394.3):bifunctional epoxide hydrolase 2-like;gene17248(NM_001252940.1):isocitrate lyase 1-like;gene18071(XM_003528757.3):serine acetyltransferase 5-like;gene19417(NM_001255639.2):3-ketoacyl-CoA thiolase 2, peroxisomal-like;gene20024(XM_014778210.1):dihydrolipoyl dehydrogenase 2, chloroplastic-like, transcript variant X1;gene20148(XM_014778241.1):pyruvate, phosphate dikinase, chloroplastic-like;gene20590(XM_003530347.3):UDP-glucose 4-epimerase GEPI48;gene21405(NM_001251392.1):serine hydroxymethyltransferase 2;gene22070(XM_003532912.2):monoacylglycerol lipase ABHD6-like;gene23059(XM_006584436.2):serine hydroxymethyltransferase 3, transcript variant X1;gene23224(XM_003531963.3):aldehyde dehydrogenase family 2 member B7, mitochondrial-like;gene23381(XM_006584579.2):enzymatic resistance protein, transcript variant X1;gene2383(XM_003517378.3):L-lactate dehydrogenase B-like;gene2541(XM_003517462.3):UDP-glucose 4-epimerase GEPI48;gene25905(XM_003534092.3):aldose 1-epimerase;gene26038(XM_003534144.3):aldehyde dehydrogenase family 2 member C4-like;gene26157(XM_003534206.3):serine hydroxymethyltransferase, mitochondrial-like;gene26243(XM_003534257.3):phosphoribulokinase, chloroplastic;gene26510(XM_003534410.3):aldose 1-epimerase-like;gene26517(XM_014762368.1):KHG/KDPG aldolase-like, transcript variant X3;gene26690(XM_003534507.3):bifunctional L-3-cyanoalanine synthase/cysteine synthase 1, mitochondrial;gene27046(NM_001256362.1):malate dehydrogenase, cytoplasmic-like;gene28804(XM_003536037.3):amidase 1-like, transcript variant X1;gene29592(XM_003536426.3):3-hexulose-6-phosphate isomerase-like;gene29607(XM_003536432.3):dihydrodipicolinate reductase-like protein CRR1, chloroplastic;gene29771(XM_003536517.3):pyruvate kinase isozyme A, chloroplastic-like;gene3005(XM_003519244.3):pyruvate dehydrogenase E1 component subunit alpha-1, mitochondrial;gene30355(XM_014763764.1):UDP-glucose 4-epimerase GEPI48-like, transcript variant X1;gene31011(XM_003537631.3):phosphoserine aminotransferase 1, chloroplastic;gene31122(XM_003537696.3):hexokinase-3-like;gene3159(XM_006574590.2):isocitrate dehydrogenase [NAD] regulatory subunit 1, mitochondrial-like, transcript variant X2;gene33846(XM_003539825.3):isocitrate lyase 2;gene3393(XM_006574407.2):precursor monofunctional aspartokinase, transcript variant X1;gene35069(NM_001250465.1):phosphoenolpyruvate carboxylase;gene35659(NM_001255213.2):alcohol dehydrogenase 1-like;gene35777(NM_001248385.2):uncharacterized LOC100500504;gene36209(XM_006593503.2):2,3-bisphosphoglycerate-dependent phosphoglycerate mutase-like, transcript variant X2;gene36431(XM_003542309.3):12-oxophytodienoate reductase 3;gene37035(XM_003542652.3):aldehyde dehydrogenase family 2 member B4, mitochondrial-like, transcript variant X1;gene37733(XM_014765808.1):allantoinase, transcript variant X3;gene38012(NM_001249812.1):phosphoenolpyruvate carboxylase, transcript variant X1;gene38217(XM_003541839.3):bifunctional riboflavin kinase/FMN phosphatase-like;gene39187(XM_003544619.3):serine acetyltransferase 1, chloroplastic-like;gene40749(XM_014767276.1):glutathione S-transferase TCHQD-like;gene41819(XM_003546857.2):probable fructokinase-4;gene42049(XM_003547037.3):monoacylglycerol lipase ABHD6;gene42880(XM_003546271.3):aldehyde dehydrogenase 22A1-like;gene44319(XM_003546800.3):ATP-citrate synthase alpha chain protein 1-like;gene46204(XM_003548083.3):plastidial pyruvate kinase 2-like;gene47090(NM_001251135.1):uncharacterized LOC100500436;gene4893(XM_003519093.3):NADP-dependent glyceraldehyde-3-phosphate dehydrogenase-like;gene48962(XM_003550161.3):NADP-dependent glyceraldehyde-3-phosphate dehydrogenase-like;gene49490(XM_003551789.3):3-oxoacyl-[acyl-carrier-protein] reductase 4;gene49706(XM_003552476.3):sedoheptulose-1,7-bisphosphatase, chloroplastic;gene50622(NM_001289347.1):serine--glyoxylate aminotransferase-like;gene5129(XM_003518256.3):dehydrodolichyl diphosphate synthase 2-like;gene51584(XM_003552168.3):fructose-1,6-bisphosphatase, chloroplastic;gene51619(XM_014770176.1):carboxyl transferase alpha subunit, transcript variant X1;gene51892(NM_001251370.1):dihydrodipicolinate synthase;gene52013(NM_001248188.1):OAS-TL3 cysteine synthase;gene52234(NM_001255063.1):aldose 1-epimerase-like;gene52308(NM_001248245.2):biotin carboxyl carrier protein subunit;gene52768(XM_003553810.3):formate dehydrogenase 1, mitochondrial-like;gene52769(XM_006603655.2):formate dehydrogenase, mitochondrial-like, transcript variant X2;gene52847(XM_003554145.3):glucose-6-phosphate isomerase, cytosolic-like;gene52890(NM_001255025.2):aldose 1-epimerase-like;gene52982(NM_001254594.2):biotin carboxyl carrier protein of acetyl-CoA carboxylase 2, chloroplastic-like;gene53096(XM_003554990.2):6-phosphogluconate dehydrogenase, decarboxylating 3-like, transcript variant X2;gene53308(XM_003553473.3):12-oxophytodienoate reductase 2-like;gene53415(XM_003553791.3):glutamate synthase [NADH], amyloplastic, transcript variant X1;gene53638(XM_006603688.2):glucose-6-phosphate 1-dehydrogenase, cytoplasmic isoform-like, transcript variant X1;gene53863(XM_006604127.2):aspartokinase 1, chloroplastic-like, transcript variant X1;gene5580(XM_003519421.3):abscisic-aldehyde oxidase-like;gene57168(XM_003556049.3):3-hexulose-6-phosphate isomerase-like;gene57718(XM_003556361.3):pheophytinase, chloroplastic;gene57860(XM_003556440.3):cysteine synthase-like, transcript variant X4;gene57897(XR_001387000.1):amidase 1-like, transcript variant X2;gene58000(XM_003556503.3):transketolase, chloroplastic;gene637(NM_001255735.1):probable 6-phosphogluconolactonase 2-like;gene8673(XM_003521746.3):putative glucose-6-phosphate 1-epimerase, transcript variant X1;gene8979(XM_003523182.3):ornithine decarboxylase;gene97(XM_003516804.3):phosphoribulokinase, chloroplastic</t>
  </si>
  <si>
    <t>gene11580(XM_003525635.3):probable galacturonosyltransferase 3;gene11734(XM_003524444.3):probable galacturonosyltransferase 11;gene12126(XM_003525755.3):acid beta-fructofuranosidase;gene13513(XM_003524221.3):probable trehalose-phosphate phosphatase J;gene13962(XM_003525239.3):hexokinase-1;gene14286(XM_003527149.3):glucose-1-phosphate adenylyltransferase large subunit 1-like, transcript variant X1;gene14793(XM_003526231.3):cellulose synthase A catalytic subunit 8 [UDP-forming]-like;gene14836(XM_003526368.3):cellulose synthase A catalytic subunit 1 [UDP-forming];gene15179(XM_003526541.3):probable beta-D-xylosidase 7;gene17137(XM_003526234.3):callose synthase 12-like;gene17223(NM_001249318.1):beta-amylase;gene17455(XM_006582378.2):cellulose synthase-like protein G1;gene17979(XM_006582756.2):granule-bound starch synthase, transcript variant X1;gene20201(XM_003529575.3):beta-glucosidase 46;gene21079(XM_003530999.3):beta-xylosidase/alpha-L-arabinofuranosidase 2;gene21407(XM_003532692.3):UDP-glucuronate 4-epimerase 6-like;gene21687(XM_003532784.3):probable trehalose-phosphate phosphatase J;gene21862(XR_001389481.1):callose synthase 5-like, transcript variant X2;gene22201(XM_003531563.3):beta-fructofuranosidase, cell wall isozyme-like;gene22917(XM_003531881.3):alpha-xylosidase 1;gene23197(XM_014779315.1):polygalacturonase At1g48100, transcript variant X1;gene23434(XM_003532045.3):probable sucrose-phosphate synthase 3;gene23449(XM_003532052.3):probable galacturonosyltransferase 15;gene24502(XM_003533631.3):cellulose synthase A catalytic subunit 4 [UDP-forming];gene25066(XM_003533850.3):cellulose synthase A catalytic subunit 3 [UDP-forming]-like, transcript variant X3;gene25830(XM_003534038.3):beta-amylase 1, chloroplastic;gene2608(XM_003517500.3):cellulose synthase-like protein D2;gene29125(XM_003536208.3):cellulose synthase-like protein G2;gene29205(XM_003536235.3):pullulanase 1, chloroplastic, transcript variant X1;gene30290(XM_003537730.3):cellulose synthase-like protein D2;gene31122(XM_003537696.3):hexokinase-3-like;gene31670(XM_003538181.3):cellulose synthase-like protein G2;gene32869(XM_003538479.3):UDP-glucuronate 4-epimerase 6-like;gene33291(XM_003540981.3):glucose-1-phosphate adenylyltransferase large subunit 1-like, transcript variant X1;gene34891(XM_006592744.2):cellulose synthase-like protein B5, transcript variant X2;gene35107(XM_003540371.3):probable galacturonosyltransferase 12;gene35286(XM_006592886.2):alpha,alpha-trehalose-phosphate synthase [UDP-forming] 1-like, transcript variant X2;gene35903(XM_003543875.3):probable galacturonosyltransferase 13, transcript variant X1;gene35953(NM_001248867.1):starch synthase IIa-1;gene36217(XM_003543718.3):probable trehalose-phosphate phosphatase H;gene36257(XM_006593492.2):probable alpha,alpha-trehalose-phosphate synthase [UDP-forming] 11;gene37070(XM_003542670.3):cellulose synthase-like protein G2;gene37339(XM_003542801.3):cellulose synthase A catalytic subunit 3 [UDP-forming], transcript variant X3;gene37470(XM_003542867.2):inactive beta-amylase 9;gene37961(XM_003541763.3):alpha,alpha-trehalose-phosphate synthase [UDP-forming] 1-like, transcript variant X5;gene38217(XM_003541839.3):bifunctional riboflavin kinase/FMN phosphatase-like;gene38795(XM_003543542.3):beta-fructofuranosidase, cell wall isozyme-like;gene39471(XM_003545500.3):beta-glucosidase BoGH3B-like;gene41915(XM_006596964.2):UDP-glucuronic acid decarboxylase 1-like, transcript variant X5;gene42813(XM_003546236.3):alpha-glucosidase-like;gene43021(XM_014768264.1):cellulose synthase A catalytic subunit 4 [UDP-forming]-like;gene43669(XM_006597909.2):alpha,alpha-trehalose-phosphate synthase [UDP-forming] 1-like, transcript variant X2;gene44397(XM_003546840.3):cellulose synthase A catalytic subunit 3 [UDP-forming]-like, transcript variant X2;gene44587(XM_003548086.3):granule-bound starch synthase 1, chloroplastic/amyloplastic, transcript variant X2;gene46133(XM_003548054.3):cellulose synthase A catalytic subunit 2 [UDP-forming]-like;gene46638(XM_003548268.3):beta-amylase 1, chloroplastic-like;gene4719(XM_014768235.1):beta-glucosidase BoGH3B-like;gene47387(XM_003549484.3):cellulose synthase A catalytic subunit 7 [UDP-forming]-like, transcript variant X1;gene4930(XM_003519112.3):cellulose synthase A catalytic subunit 7 [UDP-forming]-like;gene50490(XM_003551864.3):probable galacturonosyltransferase 15;gene5119(XM_006575339.2):beta-glucosidase BoGH3B-like, transcript variant X1;gene51913(XM_003551594.3):polygalacturonate 4-alpha-galacturonosyltransferase-like;gene52657(XM_003551811.3):callose synthase 3-like;gene52847(XM_003554145.3):glucose-6-phosphate isomerase, cytosolic-like;gene54112(XM_003554051.3):4-alpha-glucanotransferase DPE2;gene54973(XM_003554488.3):probable galacturonosyltransferase-like 7;gene54984(XM_003554496.3):probable beta-D-xylosidase 2, transcript variant X1;gene588(XM_003516297.3):UDP-glucose 6-dehydrogenase 4-like;gene7085(XM_003520330.2):polygalacturonase-like;gene8287(XM_003521536.3):probable galacturonosyltransferase-like 7;gene8891(XM_006577857.2):glucose-1-phosphate adenylyltransferase large subunit 1, transcript variant X3;gene910(XM_003516778.3):alpha-xylosidase 1-like;gene9409(XM_006578063.2):cellulose synthase A catalytic subunit 8 [UDP-forming]-like</t>
  </si>
  <si>
    <t>gene11580(XM_003525635.3):probable galacturonosyltransferase 3;gene11586(NM_001255225.1):glucuronokinase 1-like;gene11734(XM_003524444.3):probable galacturonosyltransferase 11;gene13427(XM_003524972.3):UDP-arabinose 4-epimerase 1-like;gene13962(XM_003525239.3):hexokinase-1;gene14286(XM_003527149.3):glucose-1-phosphate adenylyltransferase large subunit 1-like, transcript variant X1;gene14793(XM_003526231.3):cellulose synthase A catalytic subunit 8 [UDP-forming]-like;gene14836(XM_003526368.3):cellulose synthase A catalytic subunit 1 [UDP-forming];gene15179(XM_003526541.3):probable beta-D-xylosidase 7;gene17455(XM_006582378.2):cellulose synthase-like protein G1;gene21079(XM_003530999.3):beta-xylosidase/alpha-L-arabinofuranosidase 2;gene21407(XM_003532692.3):UDP-glucuronate 4-epimerase 6-like;gene21887(XM_003531414.3):beta-hexosaminidase 2-like;gene23449(XM_003532052.3):probable galacturonosyltransferase 15;gene24502(XM_003533631.3):cellulose synthase A catalytic subunit 4 [UDP-forming];gene25066(XM_003533850.3):cellulose synthase A catalytic subunit 3 [UDP-forming]-like, transcript variant X3;gene2608(XM_003517500.3):cellulose synthase-like protein D2;gene29125(XM_003536208.3):cellulose synthase-like protein G2;gene30290(XM_003537730.3):cellulose synthase-like protein D2;gene31122(XM_003537696.3):hexokinase-3-like;gene31670(XM_003538181.3):cellulose synthase-like protein G2;gene32869(XM_003538479.3):UDP-glucuronate 4-epimerase 6-like;gene33291(XM_003540981.3):glucose-1-phosphate adenylyltransferase large subunit 1-like, transcript variant X1;gene34891(XM_006592744.2):cellulose synthase-like protein B5, transcript variant X2;gene35107(XM_003540371.3):probable galacturonosyltransferase 12;gene35287(XM_003540466.3):trifunctional UDP-glucose 4,6-dehydratase/UDP-4-keto-6-deoxy-D-glucose 3,5-epimerase/UDP-4-keto-L-rhamnose-reductase RHM1, transcript variant X1;gene35903(XM_003543875.3):probable galacturonosyltransferase 13, transcript variant X1;gene37070(XM_003542670.3):cellulose synthase-like protein G2;gene37339(XM_003542801.3):cellulose synthase A catalytic subunit 3 [UDP-forming], transcript variant X3;gene37960(XM_003543137.3):trifunctional UDP-glucose 4,6-dehydratase/UDP-4-keto-6-deoxy-D-glucose 3,5-epimerase/UDP-4-keto-L-rhamnose-reductase RHM1, transcript variant X1;gene41915(XM_006596964.2):UDP-glucuronic acid decarboxylase 1-like, transcript variant X5;gene43021(XM_014768264.1):cellulose synthase A catalytic subunit 4 [UDP-forming]-like;gene43670(XM_006597913.2):trifunctional UDP-glucose 4,6-dehydratase/UDP-4-keto-6-deoxy-D-glucose 3,5-epimerase/UDP-4-keto-L-rhamnose-reductase RHM1-like, transcript variant X1;gene44397(XM_003546840.3):cellulose synthase A catalytic subunit 3 [UDP-forming]-like, transcript variant X2;gene46133(XM_003548054.3):cellulose synthase A catalytic subunit 2 [UDP-forming]-like;gene47387(XM_003549484.3):cellulose synthase A catalytic subunit 7 [UDP-forming]-like, transcript variant X1;gene47429(XM_003550647.3):chitotriosidase-1-like;gene4930(XM_003519112.3):cellulose synthase A catalytic subunit 7 [UDP-forming]-like;gene50490(XM_003551864.3):probable galacturonosyltransferase 15;gene50495(XM_003551866.3):trifunctional UDP-glucose 4,6-dehydratase/UDP-4-keto-6-deoxy-D-glucose 3,5-epimerase/UDP-4-keto-L-rhamnose-reductase RHM1-like, transcript variant X1;gene51913(XM_003551594.3):polygalacturonate 4-alpha-galacturonosyltransferase-like;gene51972(XM_006601803.2):phosphomannomutase, transcript variant X1;gene52847(XM_003554145.3):glucose-6-phosphate isomerase, cytosolic-like;gene54973(XM_003554488.3):probable galacturonosyltransferase-like 7;gene54984(XM_003554496.3):probable beta-D-xylosidase 2, transcript variant X1;gene55192(XM_006604760.2):mannosylglycoprotein endo-beta-mannosidase-like, transcript variant X2;gene588(XM_003516297.3):UDP-glucose 6-dehydrogenase 4-like;gene7341(XM_003521047.3):alpha-L-arabinofuranosidase 1, transcript variant X2;gene8287(XM_003521536.3):probable galacturonosyltransferase-like 7;gene8891(XM_006577857.2):glucose-1-phosphate adenylyltransferase large subunit 1, transcript variant X3;gene9409(XM_006578063.2):cellulose synthase A catalytic subunit 8 [UDP-forming]-like</t>
  </si>
  <si>
    <t>gene10710(XM_003522978.2):1-aminocyclopropane-1-carboxylate oxidase 1-like;gene13240(XM_003524871.3):bifunctional aspartokinase/homoserine dehydrogenase, chloroplastic-like;gene14371(NM_001249411.1):ornithine decarboxylase;gene15303(NM_001253215.1):1-aminocyclopropane-1-carboxylate oxidase 5-like;gene18071(XM_003528757.3):serine acetyltransferase 5-like;gene18776(XM_003530144.2):1-aminocyclopropane-1-carboxylate synthase 7-like;gene18788(XM_003529033.3):1-aminocyclopropane-1-carboxylate oxidase 1-like;gene20259(XM_003529605.2):1-aminocyclopropane-1-carboxylate oxidase-like;gene20644(XM_003530496.3):1-aminocyclopropane-1-carboxylate oxidase 1-like;gene2383(XM_003517378.3):L-lactate dehydrogenase B-like;gene24081(XM_003534675.3):1-aminocyclopropane-1-carboxylate oxidase;gene2419(XM_003517396.3):probable aminotransferase ACS10;gene26690(XM_003534507.3):bifunctional L-3-cyanoalanine synthase/cysteine synthase 1, mitochondrial;gene27046(NM_001256362.1):malate dehydrogenase, cytoplasmic-like;gene30695(XM_003539280.3):microtubule-associated protein RP/EB family member 1C;gene32867(XM_003538480.3):adenosylhomocysteinase-like;gene3393(XM_006574407.2):precursor monofunctional aspartokinase, transcript variant X1;gene39187(XM_003544619.3):serine acetyltransferase 1, chloroplastic-like;gene40184(XM_003544552.3):aspartate aminotransferase P2, mitochondrial-like, transcript variant X1;gene41614(NM_001248363.1):uncharacterized LOC100306710;gene42627(NM_001254970.2):1-aminocyclopropane-1-carboxylate oxidase-like;gene44723(XM_006598868.2):1-aminocyclopropane-1-carboxylate synthase-like;gene46774(XM_003549584.3):1-aminocyclopropane-1-carboxylate oxidase-like;gene52013(NM_001248188.1):OAS-TL3 cysteine synthase;gene53863(XM_006604127.2):aspartokinase 1, chloroplastic-like, transcript variant X1;gene53995(XM_003553985.3):5-methyltetrahydropteroyltriglutamate--homocysteine methyltransferase 1, transcript variant X1;gene54172(XM_003554086.3):cystathionine beta-lyase, chloroplastic;gene57860(XM_003556440.3):cysteine synthase-like, transcript variant X4;gene7432(NM_001255097.1):cystathionine beta-lyase, chloroplastic-like;gene8979(XM_003523182.3):ornithine decarboxylase</t>
  </si>
  <si>
    <t>gene11586(NM_001255225.1):glucuronokinase 1-like;gene12123(XM_003525754.3):monocopper oxidase-like protein SKU5;gene1302(XM_003516893.3):laccase-4-like;gene17285(XM_003527453.3):L-ascorbate oxidase homolog;gene18834(XM_003530164.3):laccase-17-like;gene19464(XR_415255.2):L-galactose dehydrogenase-like, transcript variant X2;gene23768(XM_003530795.3):monocopper oxidase-like protein SKU5;gene30668(NM_001254701.2):peroxidase 51-like;gene30762(XM_006590601.2):L-ascorbate oxidase homolog, transcript variant X1;gene31139(XM_003537706.3):L-ascorbate oxidase homolog;gene33119(XM_006591972.2):L-ascorbate oxidase homolog;gene33817(XM_003539811.3):L-ascorbate oxidase homolog;gene34903(XM_003540247.3):L-ascorbate oxidase homolog;gene39580(XM_003543997.3):laccase-5-like;gene42651(NM_001255695.2):inositol monophosphatase 3-like;gene44599(XM_003548136.3):probable L-gulonolactone oxidase 6;gene46117(NM_001252802.2):peroxidase 12-like;gene48033(XM_006600764.2):monocopper oxidase-like protein SKU5, transcript variant X2;gene49393(XM_003550396.3):L-ascorbate oxidase homolog;gene51582(XM_003552167.3):laccase-7-like;gene53743(XM_003553882.3):peroxidase 55;gene56026(XM_003555611.3):ascorbate oxidase;gene56028(XM_003555610.3):L-ascorbate oxidase-like;gene58578(XM_003524283.3):L-ascorbate oxidase;gene588(XM_003516297.3):UDP-glucose 6-dehydrogenase 4-like;gene6853(XM_003522102.3):laccase-4-like;gene8873(XM_003522836.3):bifunctional phosphatase IMPL2, chloroplastic;gene8972(XM_003523159.3):L-ascorbate oxidase homolog</t>
  </si>
  <si>
    <t>gene11103(XM_003523158.3):beta-galactosidase 10;gene12126(XM_003525755.3):acid beta-fructofuranosidase;gene13962(XM_003525239.3):hexokinase-1;gene15693(XM_006581723.2):beta-galactosidase 10;gene15912(XM_006581848.2):galactinol--sucrose galactosyltransferase, transcript variant X2;gene16033(XM_003528137.3):aldose 1-epimerase-like;gene22201(XM_003531563.3):beta-fructofuranosidase, cell wall isozyme-like;gene22917(XM_003531881.3):alpha-xylosidase 1;gene25905(XM_003534092.3):aldose 1-epimerase;gene26510(XM_003534410.3):aldose 1-epimerase-like;gene2956(XM_003519726.3):galactose oxidase;gene31122(XM_003537696.3):hexokinase-3-like;gene36932(XM_006594179.2):probable galactinol--sucrose galactosyltransferase 6, transcript variant X1;gene38570(XM_003543414.3):beta-galactosidase 8-like;gene38795(XM_003543542.3):beta-fructofuranosidase, cell wall isozyme-like;gene38808(XM_003543550.2):beta-galactosidase 1-like;gene39147(XM_003544506.3):probable galactinol--sucrose galactosyltransferase 1;gene39740(XM_014767002.1):beta-galactosidase 5-like;gene42813(XM_003546236.3):alpha-glucosidase-like;gene44359(XM_003546821.3):vicianin hydrolase;gene47762(XM_006600678.2):probable galactinol--sucrose galactosyltransferase 6, transcript variant X1;gene52234(NM_001255063.1):aldose 1-epimerase-like;gene52890(NM_001255025.2):aldose 1-epimerase-like;gene55008(XM_003554508.3):stachyose synthase;gene5880(XM_003519597.3):probable galactinol--sucrose galactosyltransferase 1;gene9063(XM_003523662.3):beta-galactosidase 5-like;gene910(XM_003516778.3):alpha-xylosidase 1-like</t>
  </si>
  <si>
    <t>gene11651(XM_003524487.3):protein kinase PINOID 2-like;gene17776(XM_003529755.3):palmitoyl-monogalactosyldiacylglycerol delta-7 desaturase, chloroplastic-like;gene184(NM_001255214.2):mitochondrial carnitine/acylcarnitine carrier-like protein-like;gene19417(NM_001255639.2):3-ketoacyl-CoA thiolase 2, peroxisomal-like;gene23356(XM_003532011.2):delta(8)-fatty-acid desaturase 2-like;gene29444(XM_014763335.1):probable S-adenosylmethionine carrier 2, chloroplastic, transcript variant X1;gene3024(XM_003519347.3):metalloendoproteinase 5-MMP-like;gene30363(XR_001383406.1):long chain acyl-CoA synthetase 4-like, transcript variant X2;gene33341(XM_003540636.3):long chain acyl-CoA synthetase 2-like, transcript variant X1;gene36123(XM_014765345.1):long chain acyl-CoA synthetase 9, chloroplastic-like, transcript variant X2;gene36727(XM_006594069.2):polyubiquitin 11;gene3800(XM_014766358.1):delta(8)-fatty-acid desaturase 2-like, transcript variant X2;gene39998(XM_003544488.3):delta(8)-fatty-acid desaturase 2-like;gene470(XM_003517917.3):delta(8)-fatty-acid desaturase 2-like;gene47827(XM_003549725.3):protein kinase PINOID 2-like;gene49075(XM_003550220.3):delta(8)-fatty-acid desaturase 2-like;gene50666(XM_006602238.2):delta(8)-fatty-acid desaturase 2-like;gene52713(XM_003554819.3):protein kinase PVPK-1, transcript variant X3;gene54761(XM_014771883.1):serine/threonine-protein kinase D6PKL1-like, transcript variant X9;gene55014(XM_006604687.2):long chain acyl-CoA synthetase 1-like, transcript variant X1;gene55542(XM_003555617.3):long chain acyl-CoA synthetase 2-like;gene8330(XM_006577112.2):long chain acyl-CoA synthetase 1-like, transcript variant X1</t>
  </si>
  <si>
    <t>gene13240(XM_003524871.3):bifunctional aspartokinase/homoserine dehydrogenase, chloroplastic-like;gene13520(XM_006580223.2):2,3-bisphosphoglycerate-dependent phosphoglycerate mutase-like, transcript variant X1;gene14371(NM_001249411.1):ornithine decarboxylase;gene14665(XM_003525953.3):glycine dehydrogenase (decarboxylating), mitochondrial-like;gene19823(NM_001250152.2):uncharacterized LOC100305815;gene20024(XM_014778210.1):dihydrolipoyl dehydrogenase 2, chloroplastic-like, transcript variant X1;gene21405(NM_001251392.1):serine hydroxymethyltransferase 2;gene23059(XM_006584436.2):serine hydroxymethyltransferase 3, transcript variant X1;gene23381(XM_006584579.2):enzymatic resistance protein, transcript variant X1;gene26157(XM_003534206.3):serine hydroxymethyltransferase, mitochondrial-like;gene31011(XM_003537631.3):phosphoserine aminotransferase 1, chloroplastic;gene3393(XM_006574407.2):precursor monofunctional aspartokinase, transcript variant X1;gene36209(XM_006593503.2):2,3-bisphosphoglycerate-dependent phosphoglycerate mutase-like, transcript variant X2;gene42594(XM_003546109.3):aminomethyltransferase, mitochondrial-like;gene46867(NM_001250282.1):copper amino oxidase;gene50622(NM_001289347.1):serine--glyoxylate aminotransferase-like;gene53863(XM_006604127.2):aspartokinase 1, chloroplastic-like, transcript variant X1;gene55659(NM_001255478.1):glycine cleavage system H protein, mitochondrial-like;gene56687(NM_001248059.2):conversion of hydroxypyruvate to glycerate;gene57044(XM_003555995.3):primary amine oxidase-like, transcript variant X1;gene8979(XM_003523182.3):ornithine decarboxylase</t>
  </si>
  <si>
    <t>gene15102(XM_003526504.3):protein ECERIFERUM 1-like;gene21410(XM_003531177.3):chalcone synthase 1;gene21411(XM_003531175.3):chalcone synthase 1;gene22467(XM_003531700.3):shikimate O-hydroxycinnamoyltransferase, transcript variant X1;gene23464(XM_003532062.3):spermidine hydroxycinnamoyl transferase-like;gene23465(XM_003532063.3):spermidine hydroxycinnamoyl transferase-like;gene23468(XM_003532066.3):spermidine hydroxycinnamoyl transferase-like;gene39014(XM_003543661.3):shikimate O-hydroxycinnamoyltransferase;gene44069(XM_006598064.2):spermidine hydroxycinnamoyl transferase-like;gene45126(XM_003548530.3):UDP-glycosyltransferase 90A1-like;gene46277(XM_003548120.3):BAHD acyltransferase DCR-like;gene48171(XM_003549921.3):uncharacterized acetyltransferase At3g50280;gene48365(XM_003550007.3):uncharacterized acetyltransferase At3g50280-like;gene49700(XM_006601893.2):uncharacterized acetyltransferase At3g50280-like;gene50458(XM_003551854.3):spermidine hydroxycinnamoyl transferase-like;gene50461(XM_003551855.3):spermidine hydroxycinnamoyl transferase-like;gene50466(XM_003553065.3):spermidine hydroxycinnamoyl transferase-like;gene52332(NM_001254081.2):isoflavone 7-O-methyltransferase-like;gene55274(XM_006604780.2):protein ECERIFERUM 1-like;gene8589(XM_006577220.2):protein ECERIFERUM 1-like;gene9179(XM_003523903.3):uncharacterized acetyltransferase At3g50280</t>
  </si>
  <si>
    <t>map00630</t>
  </si>
  <si>
    <t>Glyoxylate and dicarboxylate metabolism</t>
  </si>
  <si>
    <t>gene17248(NM_001252940.1):isocitrate lyase 1-like;gene19823(NM_001250152.2):uncharacterized LOC100305815;gene21405(NM_001251392.1):serine hydroxymethyltransferase 2;gene23059(XM_006584436.2):serine hydroxymethyltransferase 3, transcript variant X1;gene23381(XM_006584579.2):enzymatic resistance protein, transcript variant X1;gene26038(XM_003534144.3):aldehyde dehydrogenase family 2 member C4-like;gene26157(XM_003534206.3):serine hydroxymethyltransferase, mitochondrial-like;gene26517(XM_014762368.1):KHG/KDPG aldolase-like, transcript variant X3;gene27046(NM_001256362.1):malate dehydrogenase, cytoplasmic-like;gene30200(NM_001253968.1):kynurenine formamidase-like;gene30524(XM_014763800.1):formyltetrahydrofolate deformylase 2, mitochondrial;gene33846(XM_003539825.3):isocitrate lyase 2;gene35777(NM_001248385.2):uncharacterized LOC100500504;gene41614(NM_001248363.1):uncharacterized LOC100306710;gene48267(XM_006600095.2):uncharacterized LOC100527923, transcript variant X1;gene50622(NM_001289347.1):serine--glyoxylate aminotransferase-like;gene52768(XM_003553810.3):formate dehydrogenase 1, mitochondrial-like;gene52769(XM_006603655.2):formate dehydrogenase, mitochondrial-like, transcript variant X2;gene55659(NM_001255478.1):glycine cleavage system H protein, mitochondrial-like;gene56687(NM_001248059.2):conversion of hydroxypyruvate to glycerate</t>
  </si>
  <si>
    <t>gene12010(XM_003525483.3):transcription factor GTE10-like;gene13729(XM_003524427.3):probable serine/threonine-protein kinase At1g54610;gene17661(XM_006583011.2):probable plastidic glucose transporter 3;gene19192(XM_003530292.3):extra-large guanine nucleotide-binding protein 1-like;gene25428(XM_003533929.3):heat shock protein 83;gene28862(XM_003535319.3):serine/threonine-protein kinase Nek2-like;gene3024(XM_003519347.3):metalloendoproteinase 5-MMP-like;gene32040(XM_006591001.2):serine/threonine-protein kinase Nek5-like;gene33143(XM_006591980.2):WD repeat-containing protein 55-like, transcript variant X1;gene33591(XM_003539707.3):ankyrin repeat-containing protein At5g02620-like;gene34847(XM_003540214.3):serine/threonine-protein kinase Nek5-like, transcript variant X1;gene35219(XM_003539557.3):germinal center kinase 1-like;gene35764(XM_003541312.3):plastidic glucose transporter 4-like;gene45001(XM_003548486.3):ankyrin-3-like;gene52289(XM_003551700.3):probable serine/threonine-protein kinase At1g54610, transcript variant X1;gene53686(XM_003553187.3):ankyrin-3;gene55269(XM_003554643.3):serine/threonine-protein kinase Nek2-like;gene57814(XM_003556416.3):serine/threonine-protein kinase Nek2-like, transcript variant X1;gene58330(XM_003539052.3):ankyrin repeat-containing protein At5g02620;gene8906(NM_001253962.2):guanine nucleotide-binding protein subunit beta-2-like</t>
  </si>
  <si>
    <t>map00230</t>
  </si>
  <si>
    <t>Purine metabolism</t>
  </si>
  <si>
    <t>gene14760(XM_003527727.3):DNA-directed RNA polymerases IV and V subunit 2-like;gene20333(XM_003528677.3):protein STICHEL-like;gene20584(XM_014778336.1):uncharacterized LOC100527141, transcript variant X1;gene21799(XM_003531371.3):DNA-directed RNA polymerases II, IV and V subunit 8B-like, transcript variant X2;gene24638(XM_006586955.2):5'-nucleotidase SurE, transcript variant X2;gene27555(NM_001253260.2):adenosine kinase 2-like;gene29771(XM_003536517.3):pyruvate kinase isozyme A, chloroplastic-like;gene36784(NM_001255765.2):adenosine kinase 2-like;gene37590(XM_006594473.2):protein STICHEL-like 3;gene37733(XM_014765808.1):allantoinase, transcript variant X3;gene4118(XM_006574959.2):DNA polymerase I, thermostable-like, transcript variant X2;gene44832(XM_006598922.2):apyrase 2;gene46204(XM_003548083.3):plastidial pyruvate kinase 2-like;gene46708(XM_003550410.3):protein STICHEL;gene47900(XM_003550806.3):manganese-dependent ADP-ribose/CDP-alcohol diphosphatase-like;gene53936(XM_006604152.2):apyrase 2-like;gene5580(XM_003519421.3):abscisic-aldehyde oxidase-like;gene7430(NM_001249598.1):uncharacterized LOC100306033;gene8018(XM_003521384.3):pyruvate kinase 1, cytosolic-like, transcript variant X1;gene9379(XM_003523622.3):DNA-directed RNA polymerases IV and V subunit 2-like</t>
  </si>
  <si>
    <t>gene12357(XM_006579807.2):4-coumarate--CoA ligase-like 9;gene15838(XM_003528067.3):4-coumarate--CoA ligase-like 9;gene19189(NM_001289366.1):allene oxide synthase, chloroplastic-like;gene19417(NM_001255639.2):3-ketoacyl-CoA thiolase 2, peroxisomal-like;gene22175(NM_001250409.1):lipoxygenase-10;gene23356(XM_003532011.2):delta(8)-fatty-acid desaturase 2-like;gene28790(XM_003536028.2):probable linoleate 9S-lipoxygenase 5;gene31391(XM_003537860.3):9-divinyl ether synthase-like;gene33407(XM_003539327.2):linoleate 13S-lipoxygenase 2-1, chloroplastic-like;gene3800(XM_014766358.1):delta(8)-fatty-acid desaturase 2-like, transcript variant X2;gene38775(NM_001250756.1):lipoxygenase-2;gene38777(NM_001249224.1):lipoxygenase;gene38778(NM_001251763.1):lipoxygenase;gene38779(NM_001248321.1):lipoxygenase;gene39998(XM_003544488.3):delta(8)-fatty-acid desaturase 2-like;gene470(XM_003517917.3):delta(8)-fatty-acid desaturase 2-like;gene47308(NM_001250821.1):4-coumarate:coenzyme A ligase;gene49075(XM_003550220.3):delta(8)-fatty-acid desaturase 2-like;gene50666(XM_006602238.2):delta(8)-fatty-acid desaturase 2-like;gene975(NM_001254432.1):allene oxide cyclase 4, chloroplastic-like</t>
  </si>
  <si>
    <t>gene11468(NM_001251080.1):protein disulfide isomerase-like protein;gene1183(XM_003516851.3):hsp70 nucleotide exchange factor fes1-like;gene16469(XM_003527153.3):protein transport protein Sec61 subunit alpha-like;gene24376(NM_001251814.2):uncharacterized LOC100306687;gene25428(XM_003533929.3):heat shock protein 83;gene28728(NM_001249422.2):calreticulin-1;gene33322(XM_003541024.3):dolichyl-diphosphooligosaccharide--protein glycosyltransferase 48 kDa subunit;gene34681(NM_001251099.1):protein disulfide isomerase-like protein;gene34873(XM_003540223.3):dnaJ protein homolog;gene38413(NM_001253335.1):dnaJ protein homolog;gene38878(XM_006593266.2):protein disulfide isomerase like protein, transcript variant X1;gene39020(XM_003543665.2):ubiquitin receptor RAD23b;gene53512(XM_014771408.1):cell division cycle protein 48 homolog, transcript variant X4;gene55131(NM_001249384.1):protein disulfide isomerase-like protein;gene56585(XM_003555759.2):calreticulin;gene57396(XM_003556187.3):dolichyl-diphosphooligosaccharide--protein glycosyltransferase subunit 1B-like, transcript variant X1;gene7921(XM_003521336.3):dnaJ protein P58IPK homolog;gene8280(XM_003521530.3):chaperone protein DnaJ;gene8443(XM_003521618.3):probable protein disulfide-isomerase A6</t>
  </si>
  <si>
    <t>gene11519(XM_003522540.3):phosphatidylinositol 4-phosphate 5-kinase 1-like;gene13025(XM_003524754.3):katanin p60 ATPase-containing subunit A-like 2;gene1712(XM_014775216.1):brefeldin A-inhibited guanine nucleotide-exchange protein 2;gene17787(XM_003528286.3):phospholipase D alpha 1, transcript variant X1;gene17817(XM_006583071.2):katanin p60 ATPase-containing subunit A1-like;gene21179(XM_003531049.3):katanin p60 ATPase-containing subunit A-like 2;gene22384(XM_006585567.2):phospholipase D alpha 1;gene24304(XM_003533063.3):ADP-ribosylation factor 1-like;gene2510(XM_006573732.2):uncharacterized LOC100808011, transcript variant X1;gene30354(XM_003538072.3):dynamin-related protein 5A-like;gene32099(XM_003538079.3):protein SUPPRESSOR OF K(+) TRANSPORT GROWTH DEFECT 1-like;gene32732(NM_001250446.1):uncharacterized LOC100527786;gene33105(XM_003540319.3):beta-adaptin-like protein C;gene38950(XM_003543629.3):phospholipase D alpha 1, transcript variant X2;gene40267(XM_003544673.3):ATPase family AAA domain-containing protein 1-like;gene47327(NM_001289214.1):ADP-ribosylation factor 1-like;gene5311(NM_001250319.1):uncharacterized LOC100305570;gene56185(XM_006606706.2):ADP-ribosylation factor 1-like;gene6197(XM_003521595.3):brefeldin A-inhibited guanine nucleotide-exchange protein 2-like</t>
  </si>
  <si>
    <t>gene11573(XM_003524522.2):50S ribosomal protein L22, chloroplastic;gene19013(NM_001251458.2):uncharacterized LOC100527336;gene20313(XM_003529636.3):40S ribosomal protein S15-4-like;gene20805(XM_003532471.3):40S ribosomal protein S2-4-like;gene24787(NM_001249876.1):uncharacterized LOC100306308;gene30217(NM_001255098.2):40S ribosomal protein S20-2-like;gene31664(XM_003538179.2):50S ribosomal protein L27, chloroplastic-like;gene33139(XM_003540510.3):50S ribosomal protein L12, chloroplastic-like;gene37118(XM_003542699.3):50S ribosomal protein L21, mitochondrial-like;gene43326(XM_003546486.3):50S ribosomal protein L18, chloroplastic;gene46375(XM_003548139.3):50S ribosomal protein L6, chloroplastic-like;gene47426(XM_003549507.3):50S ribosomal protein L10, chloroplastic-like;gene48319(XM_003549983.3):40S ribosomal protein S26-1;gene49909(NM_001249857.2):uncharacterized LOC100500099;gene51950(XM_003552314.3):50S ribosomal protein L22, chloroplastic-like;gene52689(NM_001250976.2):uncharacterized LOC100499659;gene54614(XM_003554308.2):60S ribosomal protein L4-like;gene57513(NM_001252906.1):60S ribosomal protein L6, mitochondrial-like</t>
  </si>
  <si>
    <t>gene12010(XM_003525483.3):transcription factor GTE10-like;gene14230(NM_001251759.2):uncharacterized LOC100527355;gene17522(XM_003529576.3):mitochondrial arginine transporter BAC2-like;gene184(NM_001255214.2):mitochondrial carnitine/acylcarnitine carrier-like protein-like;gene21666(XM_003532774.3):probable mitochondrial adenine nucleotide transporter BTL3;gene21799(XM_003531371.3):DNA-directed RNA polymerases II, IV and V subunit 8B-like, transcript variant X2;gene23515(XM_014779400.1):ATP synthase gamma chain, chloroplastic-like;gene26873(XM_014762461.1):TATA-box-binding protein-like, transcript variant X4;gene29168(NM_001250972.1):iron-superoxide dismutase;gene29444(XM_014763335.1):probable S-adenosylmethionine carrier 2, chloroplastic, transcript variant X1;gene33105(XM_003540319.3):beta-adaptin-like protein C;gene35023(XM_003540322.3):ADP,ATP carrier protein 3, mitochondrial;gene35976(XM_003543662.3):outer plastidial membrane protein porin;gene42583(XM_003546103.3):ATP synthase gamma chain, chloroplastic;gene44862(XM_014768903.1):calcium-binding mitochondrial carrier protein SCaMC-1-like, transcript variant X3;gene50046(NM_001249146.1):uncharacterized LOC100305485;gene7430(NM_001249598.1):uncharacterized LOC100306033;gene8818(XM_006577836.2):peptidyl-prolyl cis-trans isomerase CYP21-1-like, transcript variant X2</t>
  </si>
  <si>
    <t>gene16101(XM_003527047.3):probable serine/threonine-protein kinase At1g54610;gene19638(XM_003529307.3):histone H3.2;gene20254(NM_001250423.1):KNT1;gene2089(XM_014776036.1):BEL1-like homeodomain protein 4, transcript variant X1;gene21372(NM_001254130.1):agamous-like MADS-box protein AGL3-like;gene30046(XM_003535715.3):lysine-specific demethylase JMJ25-like, transcript variant X2;gene3339(XM_006574651.2):BEL1-like homeodomain protein 4, transcript variant X1;gene34718(XM_006592646.2):BEL1-like homeodomain protein 4, transcript variant X1;gene39492(XM_006595759.2):homeobox protein knotted-1-like LET6, transcript variant X2;gene39959(NM_001267070.1):homeobox protein knotted-1-like 2-like;gene40197(XM_006596023.2):uncharacterized LOC100812602, transcript variant X5;gene42087(XM_006597302.2):MADS-box protein JOINTLESS-like, transcript variant X2;gene51527(XM_003551464.3):BEL1-like homeodomain protein 9;gene57826(XM_003556424.3):E3 ubiquitin protein ligase DRIP2-like;gene58369(XM_003556915.3):homeotic protein knotted-1-like;gene6772(XM_014773613.1):BEL1-like homeodomain protein 9;gene9068(XM_006577919.2):BEL1-like homeodomain protein 7, transcript variant X2;gene9654(XM_006578191.2):sucrose transport protein SUC4-like</t>
  </si>
  <si>
    <t>gene14979(XM_006580945.2):aquaporin TIP4-1-like, transcript variant X1;gene2364(XM_003517367.3):probable aquaporin TIP-type RB7-5A;gene25747(XM_003534021.3):probable aquaporin TIP-type alpha;gene27046(NM_001256362.1):malate dehydrogenase, cytoplasmic-like;gene29342(XM_003536305.2):aquaporin PIP2-2;gene3144(XM_003519804.3):mitochondrial uncoupling protein 5-like;gene31579(NM_001255778.2):aquaporin TIP1-3-like;gene31613(XM_003538126.3):aquaporin PIP2-7;gene3473(XM_003518249.3):aquaporin PIP2-2-like;gene38979(XM_003543643.3):probable sodium-coupled neutral amino acid transporter 6;gene51640(XM_003552183.3):probable aquaporin PIP1-2;gene5421(XM_003519335.3):probable aquaporin PIP-type 7a;gene54648(XM_003554328.3):aquaporin PIP2-1;gene5469(XM_003519362.3):probable sodium-coupled neutral amino acid transporter 6;gene57390(XM_003556184.3):aquaporin PIP2-1-like;gene8805(XM_003522571.3):aquaporin PIP2-7;gene9596(XM_003522660.3):aquaporin TIP4-1</t>
  </si>
  <si>
    <t>gene11587(XM_003524514.3):serine/threonine-protein kinase HT1-like;gene13299(XM_006579349.2):mitogen-activated protein kinase 7-like, transcript variant X2;gene13440(XM_003532755.3):protein kinase PINOID-like;gene15434(XM_003526677.3):protein phosphatase 2C 57-like;gene21372(NM_001254130.1):agamous-like MADS-box protein AGL3-like;gene22072(XM_003531499.3):probable protein phosphatase 2C 9;gene24312(XM_003533071.3):probable protein phosphatase 2C 13;gene33579(XM_006591824.2):mitogen-activated protein kinase homolog NTF6-like, transcript variant X1;gene34031(XM_003539891.3):probable protein phosphatase 2C 58;gene34900(XM_003539451.3):mitogen-activated protein kinase kinase kinase A-like;gene35219(XM_003539557.3):germinal center kinase 1-like;gene37523(XM_003542897.3):protein kinase PINOID-like;gene41242(XM_003544847.3):mitogen-activated protein kinase kinase kinase 10-like;gene42087(XM_006597302.2):MADS-box protein JOINTLESS-like, transcript variant X2;gene47049(XM_003550825.3):probable protein phosphatase 2C 47;gene5149(XM_006575352.2):mitogen-activated protein kinase kinase kinase NPK1-like;gene5823(XM_003519569.3):probable serine/threonine-protein kinase WNK11</t>
  </si>
  <si>
    <t>map00680</t>
  </si>
  <si>
    <t>Methane metabolism</t>
  </si>
  <si>
    <t>gene13520(XM_006580223.2):2,3-bisphosphoglycerate-dependent phosphoglycerate mutase-like, transcript variant X1;gene21405(NM_001251392.1):serine hydroxymethyltransferase 2;gene23059(XM_006584436.2):serine hydroxymethyltransferase 3, transcript variant X1;gene23381(XM_006584579.2):enzymatic resistance protein, transcript variant X1;gene26157(XM_003534206.3):serine hydroxymethyltransferase, mitochondrial-like;gene29592(XM_003536426.3):3-hexulose-6-phosphate isomerase-like;gene31011(XM_003537631.3):phosphoserine aminotransferase 1, chloroplastic;gene35069(NM_001250465.1):phosphoenolpyruvate carboxylase;gene35659(NM_001255213.2):alcohol dehydrogenase 1-like;gene36209(XM_006593503.2):2,3-bisphosphoglycerate-dependent phosphoglycerate mutase-like, transcript variant X2;gene38012(NM_001249812.1):phosphoenolpyruvate carboxylase, transcript variant X1;gene50622(NM_001289347.1):serine--glyoxylate aminotransferase-like;gene51584(XM_003552168.3):fructose-1,6-bisphosphatase, chloroplastic;gene52768(XM_003553810.3):formate dehydrogenase 1, mitochondrial-like;gene52769(XM_006603655.2):formate dehydrogenase, mitochondrial-like, transcript variant X2;gene57168(XM_003556049.3):3-hexulose-6-phosphate isomerase-like;gene58000(XM_003556503.3):transketolase, chloroplastic</t>
  </si>
  <si>
    <t>gene13299(XM_006579349.2):mitogen-activated protein kinase 7-like, transcript variant X2;gene14403(XM_003527574.3):tubulin beta chain;gene29453(XM_006589425.2):probable serine/threonine-protein kinase At1g54610;gene29775(XM_003536522.3):tubulin alpha chain;gene33579(XM_006591824.2):mitogen-activated protein kinase homolog NTF6-like, transcript variant X1;gene34900(XM_003539451.3):mitogen-activated protein kinase kinase kinase A-like;gene41461(NM_001255921.2):tubulin beta-1 chain-like;gene41513(XM_003544950.3):cyclin-dependent kinase B2-2-like;gene42799(XM_003546228.3):tubulin beta chain;gene48211(XM_014769864.1):tubulin alpha-3 chain;gene49359(XM_014769875.1):tubulin beta chain-like;gene49399(NM_001250191.2):cyclin-dependent kinases CDKB;gene5149(XM_006575352.2):mitogen-activated protein kinase kinase kinase NPK1-like;gene54129(XM_003554060.3):tubulin beta-4 chain;gene56954(XM_003555953.3):tubulin alpha-4 chain-like;gene7381(NM_001252709.1):beta-tubulin;gene9016(XM_003523429.3):tubulin beta chain</t>
  </si>
  <si>
    <t>gene1418(XM_006572727.2):fatty acid desaturase 8, transcript variant X1;gene17776(XM_003529755.3):palmitoyl-monogalactosyldiacylglycerol delta-7 desaturase, chloroplastic-like;gene19417(NM_001255639.2):3-ketoacyl-CoA thiolase 2, peroxisomal-like;gene23356(XM_003532011.2):delta(8)-fatty-acid desaturase 2-like;gene31955(NM_001249746.1):microsomal omega-3 fatty acid desaturase;gene32776(XM_003538530.3):very-long-chain 3-oxoacyl-CoA reductase 1;gene3800(XM_014766358.1):delta(8)-fatty-acid desaturase 2-like, transcript variant X2;gene39455(NM_001289220.1):very-long-chain enoyl-CoA reductase-like, transcript variant X1;gene39998(XM_003544488.3):delta(8)-fatty-acid desaturase 2-like;gene41222(NM_001249854.1):microsomal omega-3-fatty acid desaturase;gene470(XM_003517917.3):delta(8)-fatty-acid desaturase 2-like;gene49075(XM_003550220.3):delta(8)-fatty-acid desaturase 2-like;gene49514(NM_001254581.2):estradiol 17-beta-dehydrogenase 12-like;gene50666(XM_006602238.2):delta(8)-fatty-acid desaturase 2-like;gene5139(NM_001249185.1):microsomal omega-3-fatty acid desaturase;gene54318(XM_006604322.2):omega-6 fatty acid desaturase, endoplasmic reticulum isozyme 2-like, transcript variant X1</t>
  </si>
  <si>
    <t>gene12010(XM_003525483.3):transcription factor GTE10-like;gene13699(XM_003525116.3):staphylococcal nuclease domain-containing protein 1-like;gene13729(XM_003524427.3):probable serine/threonine-protein kinase At1g54610;gene15744(XM_003526863.2):staphylococcal nuclease domain-containing protein 1-like;gene20423(XM_003532240.3):staphylococcal nuclease domain-containing protein 1;gene21799(XM_003531371.3):DNA-directed RNA polymerases II, IV and V subunit 8B-like, transcript variant X2;gene26873(XM_014762461.1):TATA-box-binding protein-like, transcript variant X4;gene29453(XM_006589425.2):probable serine/threonine-protein kinase At1g54610;gene30886(XM_003537563.3):probable mitochondrial chaperone BCS1-B;gene3905(NM_001251478.1):14-3-3 protein SGF14f;gene41513(XM_003544950.3):cyclin-dependent kinase B2-2-like;gene49399(NM_001250191.2):cyclin-dependent kinases CDKB;gene52289(XM_003551700.3):probable serine/threonine-protein kinase At1g54610, transcript variant X1;gene54124(XM_003554057.3):G2/mitotic-specific cyclin S13-7;gene7430(NM_001249598.1):uncharacterized LOC100306033</t>
  </si>
  <si>
    <t>gene11676(XM_006579274.2):acyl-ACP thioesterase, transcript variant X1;gene23792(XM_003532206.3):enoyl-[acyl-carrier-protein] reductase [NADH] 2, chloroplastic-like;gene30363(XR_001383406.1):long chain acyl-CoA synthetase 4-like, transcript variant X2;gene31175(XM_003537728.3):enoyl-[acyl-carrier-protein] reductase [NADH], chloroplastic, transcript variant X1;gene33341(XM_003540636.3):long chain acyl-CoA synthetase 2-like, transcript variant X1;gene36123(XM_014765345.1):long chain acyl-CoA synthetase 9, chloroplastic-like, transcript variant X2;gene42035(XM_003547566.3):3-hydroxyacyl-[acyl-carrier-protein] dehydratase FabZ;gene51121(XM_006602393.2):enoyl-[acyl-carrier-protein] reductase [NADH], chloroplastic-like;gene51619(XM_014770176.1):carboxyl transferase alpha subunit, transcript variant X1;gene52308(NM_001248245.2):biotin carboxyl carrier protein subunit;gene52982(NM_001254594.2):biotin carboxyl carrier protein of acetyl-CoA carboxylase 2, chloroplastic-like;gene55014(XM_006604687.2):long chain acyl-CoA synthetase 1-like, transcript variant X1;gene55542(XM_003555617.3):long chain acyl-CoA synthetase 2-like;gene8330(XM_006577112.2):long chain acyl-CoA synthetase 1-like, transcript variant X1</t>
  </si>
  <si>
    <t>gene12010(XM_003525483.3):transcription factor GTE10-like;gene13729(XM_003524427.3):probable serine/threonine-protein kinase At1g54610;gene29453(XM_006589425.2):probable serine/threonine-protein kinase At1g54610;gene31012(XM_003537632.3):G2/mitotic-specific cyclin-1;gene3905(NM_001251478.1):14-3-3 protein SGF14f;gene39399(NM_001250889.1):mitotic cyclin b1-type;gene41513(XM_003544950.3):cyclin-dependent kinase B2-2-like;gene42060(XR_418275.2):probable DNA helicase MCM9, transcript variant X5;gene45856(XM_006598652.2):uncharacterized LOC100526925, transcript variant X1;gene49399(NM_001250191.2):cyclin-dependent kinases CDKB;gene52289(XM_003551700.3):probable serine/threonine-protein kinase At1g54610, transcript variant X1;gene54124(XM_003554057.3):G2/mitotic-specific cyclin S13-7;gene7211(XM_014773687.1):probable serine/threonine-protein kinase cdc7;gene8165(XM_003521456.3):cell division cycle 20.2, cofactor of APC complex-like</t>
  </si>
  <si>
    <t>gene14729(XM_003526038.3):3-ketoacyl-CoA synthase 10-like;gene27003(XM_003536441.3):3-ketoacyl-CoA synthase 11-like;gene29637(XM_006589512.2):3-ketoacyl-CoA synthase 6-like;gene32776(XM_003538530.3):very-long-chain 3-oxoacyl-CoA reductase 1;gene39455(NM_001289220.1):very-long-chain enoyl-CoA reductase-like, transcript variant X1;gene47840(XM_003549739.3):3-ketoacyl-CoA synthase 11;gene48529(XM_003551039.3):3-ketoacyl-CoA synthase 19-like;gene49514(NM_001254581.2):estradiol 17-beta-dehydrogenase 12-like;gene56754(XM_003555853.3):3-ketoacyl-CoA synthase 6;gene57119(XM_003555308.3):3-ketoacyl-CoA synthase 5-like;gene57686(XM_003555476.3):3-ketoacyl-CoA synthase 11-like;gene8730(XM_003521774.3):3-ketoacyl-CoA synthase 1;gene9349(XM_003522274.2):3-ketoacyl-CoA synthase 10</t>
  </si>
  <si>
    <t>gene12993(XM_003524744.3):sm-like protein LSM5;gene14832(XM_006581297.2):DEAD-box ATP-dependent RNA helicase 56, transcript variant X3;gene1697(XM_006573377.2):putative ATP-dependent RNA helicase PB1A10.06c, transcript variant X3;gene24008(XM_014761813.1):phosphatidylinositol-glycan biosynthesis class F protein-like, transcript variant X2;gene3664(XM_003518605.3):THO complex subunit 4B-like;gene36788(NM_001254017.2):ribonucleoprotein At2g37220, chloroplastic-like;gene44362(XM_003546822.3):30S ribosomal protein 2, chloroplastic;gene46635(NM_001250179.1):uncharacterized LOC100305561;gene54790(NM_001250633.2):uncharacterized LOC100500406;gene57480(NM_001248801.2):uncharacterized LOC100306486;gene9185(XM_006577971.2):polyadenylate-binding protein 8, transcript variant X1;gene9751(XM_006578247.2):28 kDa ribonucleoprotein, chloroplastic-like, transcript variant X2</t>
  </si>
  <si>
    <t>gene13649(XM_014775792.1):ultraviolet-B receptor UVR8-like, transcript variant X3;gene14023(XM_006580390.2):DENN domain and WD repeat-containing protein SCD1-like;gene14612(XM_006581203.2):DNA excision repair protein ERCC-8-like;gene18870(XM_014777985.1):ultraviolet-B receptor UVR8-like, transcript variant X2;gene20523(XM_006584476.2):uncharacterized LOC100527756, transcript variant X1;gene35893(XM_003543900.3):ribosome biogenesis protein WDR12 homolog, transcript variant X1;gene40925(XM_003544128.3):F-box/kelch-repeat protein At1g22040-like, transcript variant X1;gene45856(XM_006598652.2):uncharacterized LOC100526925, transcript variant X1;gene47573(XM_006600589.2):ubiquitin-conjugating enzyme E2 4-like, transcript variant X1;gene47690(XM_003549650.3):WD repeat-containing protein 76-like;gene8165(XM_003521456.3):cell division cycle 20.2, cofactor of APC complex-like;gene8670(XM_003521745.3):BTB/POZ domain-containing protein POB1-like</t>
  </si>
  <si>
    <t>gene15629(XM_006581693.2):WD repeat-containing protein YMR102C-like, transcript variant X1;gene17558(XM_006582947.1):protein indeterminate-domain 7, transcript variant X2;gene17681(XM_006583017.2):cell division control protein 2 homolog C, transcript variant X3;gene33420(XM_003539369.3):serine/threonine-protein kinase UCNL-like;gene35305(XM_006592896.2):WD repeat-containing protein 13-like;gene35893(XM_003543900.3):ribosome biogenesis protein WDR12 homolog, transcript variant X1;gene370(XM_003517696.3):uncharacterized WD repeat-containing protein all2124-like;gene37333(XM_003541560.3):WD repeat-containing protein 13-like;gene42060(XR_418275.2):probable DNA helicase MCM9, transcript variant X5;gene45856(XM_006598652.2):uncharacterized LOC100526925, transcript variant X1;gene7211(XM_014773687.1):probable serine/threonine-protein kinase cdc7;gene8165(XM_003521456.3):cell division cycle 20.2, cofactor of APC complex-like</t>
  </si>
  <si>
    <t>gene14472(XM_006581140.2):isoflavone reductase-like protein;gene1605(XM_003516971.3):cytochrome P450 82A4;gene24483(NM_001253071.1):isoflavone 2'-hydroxylase-like;gene29010(XM_003536138.3):isoflavone-7-O-methyltransferase 9-like;gene29970(XM_014763423.1):probable carboxylesterase 6;gene43011(NM_001254191.1):isoflavone 2'-hydroxylase-like;gene49222(XM_003550296.3):probable carboxylesterase 13;gene50423(XM_003551846.3):cytochrome P450 83B1-like;gene52237(XM_003552470.2):malonyl-CoA:anthocyanidin 5-O-glucoside-6''-O-malonyltransferase-like;gene52337(XM_003552533.3):phenolic glucoside malonyltransferase 1-like;gene52339(XM_003551713.3):phenolic glucoside malonyltransferase 1-like;gene55114(XM_006604723.2):chloroplast stem-loop binding protein of 41 kDa b, chloroplastic, transcript variant X2</t>
  </si>
  <si>
    <t>gene11706(XM_003525587.3):putative phospholipid-transporting ATPase 9;gene23515(XM_014779400.1):ATP synthase gamma chain, chloroplastic-like;gene27006(NM_001249981.1):uncharacterized LOC100526987;gene2759(NM_001251325.1):calmodulin;gene29030(NM_001250973.1):calmodulin;gene36816(XM_003541390.3):aspartic proteinase-like protein 2;gene42583(XM_003546103.3):ATP synthase gamma chain, chloroplastic;gene43731(XM_003545675.3):phospholipid-transporting ATPase 1, transcript variant X1;gene53457(NM_001249782.1):calmodulin;gene57696(NM_001249241.1):uncharacterized LOC100500308;gene7706(NM_001250249.2):uncharacterized LOC100527005;gene9240(XM_003523970.3):calcium-transporting ATPase 3, endoplasmic reticulum-type, transcript variant X3</t>
  </si>
  <si>
    <t>gene11675(XM_003524471.3):serine/threonine protein phosphatase 2A 57 kDa regulatory subunit B' iota isoform-like, transcript variant X4;gene14832(XM_006581297.2):DEAD-box ATP-dependent RNA helicase 56, transcript variant X3;gene15127(XM_003526520.3):RNA-binding protein CP31B, chloroplastic;gene17318(XM_014776840.1):DNA replication ATP-dependent helicase/nuclease DNA2, transcript variant X4;gene23907(XM_003530841.3):uncharacterized LOC100793299;gene26455(XM_006587662.2):RNA-binding protein 24-like, transcript variant X1;gene28950(XR_001383242.1):protein PELOTA 1-like, transcript variant X2;gene3664(XM_003518605.3):THO complex subunit 4B-like;gene40428(XM_003544577.3):serine/threonine protein phosphatase 2A 57 kDa regulatory subunit B' iota isoform-like;gene46621(XM_006599647.2):eukaryotic peptide chain release factor subunit 1-3, transcript variant X3;gene54718(XM_003554360.3):polyadenylate-binding protein 7-like</t>
  </si>
  <si>
    <t>map00591</t>
  </si>
  <si>
    <t>Linoleic acid metabolism</t>
  </si>
  <si>
    <t>gene17537(NM_001251747.1):lipoxygenase;gene21345(XM_003531138.3):lipoxygenase 6, chloroplastic;gene22175(NM_001250409.1):lipoxygenase-10;gene28790(XM_003536028.2):probable linoleate 9S-lipoxygenase 5;gene33407(XM_003539327.2):linoleate 13S-lipoxygenase 2-1, chloroplastic-like;gene38775(NM_001250756.1):lipoxygenase-2;gene38777(NM_001249224.1):lipoxygenase;gene38778(NM_001251763.1):lipoxygenase;gene38779(NM_001248321.1):lipoxygenase;gene56049(XM_003555592.3):linoleate 13S-lipoxygenase 2-1, chloroplastic-like;gene56051(XM_003555572.3):linoleate 13S-lipoxygenase 2-1, chloroplastic-like</t>
  </si>
  <si>
    <t>gene11519(XM_003522540.3):phosphatidylinositol 4-phosphate 5-kinase 1-like;gene15070(XM_006581431.2):rho GTPase-activating protein REN1, transcript variant X1;gene15625(XM_014776455.1):serine/threonine-protein kinase ATG1-like, transcript variant X4;gene18068(XM_014777386.1):formin-like protein 1;gene19192(XM_003530292.3):extra-large guanine nucleotide-binding protein 1-like;gene28772(XM_003535286.3):formin-like protein 11, transcript variant X1;gene31231(XM_006590789.2):actin-depolymerizing factor 9-like;gene36318(XM_014765374.1):villin-4-like, transcript variant X3;gene44673(XM_003548379.3):formin-like protein 1;gene47679(XM_014769516.1):formin-like protein 20;gene7504(XM_003521125.3):villin-3, transcript variant X3</t>
  </si>
  <si>
    <t>gene10975(XM_014774824.1):snurportin-1-like;gene14832(XM_006581297.2):DEAD-box ATP-dependent RNA helicase 56, transcript variant X3;gene15893(XM_003526945.3):elongation factor Tu, chloroplastic;gene17318(XM_014776840.1):DNA replication ATP-dependent helicase/nuclease DNA2, transcript variant X4;gene3664(XM_003518605.3):THO complex subunit 4B-like;gene38471(XM_006594877.2):proteinaceous RNase P 2-like;gene39882(XM_014767254.1):trimethylguanosine synthase-like, transcript variant X1;gene47374(XM_003549482.3):nuclear pore complex protein NUP43;gene4942(XM_003518181.3):nuclear pore complex protein NUP43-like;gene54718(XM_003554360.3):polyadenylate-binding protein 7-like</t>
  </si>
  <si>
    <t>gene10964(XM_003523090.3):cycloeucalenol cycloisomerase-like;gene12096(XM_003525724.3):methylsterol monooxygenase 1-1-like;gene26011(XM_014762258.1):probable 3-beta-hydroxysteroid-Delta(8),Delta(7)-isomerase;gene3045(NM_001254226.2):putative methylsterol monooxygenase DDB_G0269788-like;gene31198(XM_006590762.2):delta(24)-sterol reductase-like, transcript variant X1;gene32983(XM_003540541.3):cycloartenol-C-24-methyltransferase-like, transcript variant X1;gene33167(XM_003540676.3):delta(24)-sterol reductase, transcript variant X2;gene356(XM_006572827.2):putative methylsterol monooxygenase DDB_G0269788-like, transcript variant X1;gene42128(XM_003545714.2):squalene monooxygenase;gene53239(XM_003553209.3):delta(7)-sterol-C5(6)-desaturase-like</t>
  </si>
  <si>
    <t>gene11030(XM_003523128.3):alpha-mannosidase-like;gene11103(XM_003523158.3):beta-galactosidase 10;gene15693(XM_006581723.2):beta-galactosidase 10;gene21887(XM_003531414.3):beta-hexosaminidase 2-like;gene29835(XM_003536555.3):alpha-L-fucosidase 2-like;gene38570(XM_003543414.3):beta-galactosidase 8-like;gene38808(XM_003543550.2):beta-galactosidase 1-like;gene39740(XM_014767002.1):beta-galactosidase 5-like;gene45732(XM_003548793.3):alpha-mannosidase-like;gene9063(XM_003523662.3):beta-galactosidase 5-like</t>
  </si>
  <si>
    <t>gene17485(XM_003529368.3):pyrophosphate-energized membrane proton pump 2;gene22517(XM_006585618.2):pyrophosphate-energized membrane proton pump 2-like, transcript variant X1;gene23515(XM_014779400.1):ATP synthase gamma chain, chloroplastic-like;gene3389(XM_003518081.3):V-type proton ATPase subunit C-like;gene42583(XM_003546103.3):ATP synthase gamma chain, chloroplastic;gene44573(XM_014768515.1):soluble inorganic pyrophosphatase 1-like;gene45943(XM_006599348.2):V-type proton ATPase subunit C-like;gene54574(XM_003554284.3):soluble inorganic pyrophosphatase 4, transcript variant X1;gene58182(XM_003537987.3):V-type proton ATPase subunit a1-like</t>
  </si>
  <si>
    <t>gene13240(XM_003524871.3):bifunctional aspartokinase/homoserine dehydrogenase, chloroplastic-like;gene14371(NM_001249411.1):ornithine decarboxylase;gene20976(XM_003530955.3):LL-diaminopimelate aminotransferase, chloroplastic;gene29607(XM_003536432.3):dihydrodipicolinate reductase-like protein CRR1, chloroplastic;gene3159(XM_006574590.2):isocitrate dehydrogenase [NAD] regulatory subunit 1, mitochondrial-like, transcript variant X2;gene3393(XM_006574407.2):precursor monofunctional aspartokinase, transcript variant X1;gene51892(NM_001251370.1):dihydrodipicolinate synthase;gene53863(XM_006604127.2):aspartokinase 1, chloroplastic-like, transcript variant X1;gene8979(XM_003523182.3):ornithine decarboxylase</t>
  </si>
  <si>
    <t>gene11651(XM_003524487.3):protein kinase PINOID 2-like;gene15070(XM_006581431.2):rho GTPase-activating protein REN1, transcript variant X1;gene15625(XM_014776455.1):serine/threonine-protein kinase ATG1-like, transcript variant X4;gene18068(XM_014777386.1):formin-like protein 1;gene44673(XM_003548379.3):formin-like protein 1;gene47679(XM_014769516.1):formin-like protein 20;gene47827(XM_003549725.3):protein kinase PINOID 2-like;gene52713(XM_003554819.3):protein kinase PVPK-1, transcript variant X3;gene54761(XM_014771883.1):serine/threonine-protein kinase D6PKL1-like, transcript variant X9</t>
  </si>
  <si>
    <t>gene12010(XM_003525483.3):transcription factor GTE10-like;gene13729(XM_003524427.3):probable serine/threonine-protein kinase At1g54610;gene35976(XM_003543662.3):outer plastidial membrane protein porin;gene47690(XM_003549650.3):WD repeat-containing protein 76-like;gene47809(XM_003550778.3):DEAD-box ATP-dependent RNA helicase 52B;gene52289(XM_003551700.3):probable serine/threonine-protein kinase At1g54610, transcript variant X1;gene54124(XM_003554057.3):G2/mitotic-specific cyclin S13-7;gene9345(XM_006578037.2):endoribonuclease Dicer homolog 3a, transcript variant X2</t>
  </si>
  <si>
    <t>gene23224(XM_003531963.3):aldehyde dehydrogenase family 2 member B7, mitochondrial-like;gene28521(XM_003535197.3):probable indole-3-pyruvate monooxygenase YUCCA3;gene30200(NM_001253968.1):kynurenine formamidase-like;gene3034(XM_003519384.3):UDP-glycosyltransferase 74B1-like;gene3114(XM_003519780.3):L-tryptophan--pyruvate aminotransferase 1-like;gene363(XM_003517804.3):UDP-glycosyltransferase 74B1-like;gene52942(XM_003554553.3):UDP-glycosyltransferase 74G1-like</t>
  </si>
  <si>
    <t>gene26007(XM_014762257.1):cytochrome P450 CYP736A12;gene27975(XM_006588848.2):cytochrome P450 93A3-like;gene30908(XM_003537574.3):cytochrome P450 84A1-like;gene7087(NM_001289253.1):2-alkenal reductase (NADP(+)-dependent)-like;gene7088(XM_003520977.3):2-alkenal reductase (NADP(+)-dependent);gene7551(XM_003520483.3):cytochrome P450 93A2-like;gene8343(XM_003521560.3):short-chain dehydrogenase reductase 3b-like</t>
  </si>
  <si>
    <t>gene12010(XM_003525483.3):transcription factor GTE10-like;gene14832(XM_006581297.2):DEAD-box ATP-dependent RNA helicase 56, transcript variant X3;gene24154(XM_003534936.3):farnesyl pyrophosphate synthase 1;gene7921(XM_003521336.3):dnaJ protein P58IPK homolog;gene9345(XM_006578037.2):endoribonuclease Dicer homolog 3a, transcript variant X2</t>
  </si>
  <si>
    <t>gene14515(XM_003528163.3):cytochrome P450 CYP82D47-like;gene17483(XM_006582895.2):beta-amyrin synthase, transcript variant X1;gene42128(XM_003545714.2):squalene monooxygenase;gene54313(XM_006604321.2):3,9-dihydroxypterocarpan 6A-monooxygenase-like;gene6177(XM_003521471.3):geraniol 8-hydroxylase-like</t>
  </si>
  <si>
    <t>gene2787(XM_003520233.3):protein tas, transcript variant X1;gene35287(XM_003540466.3):trifunctional UDP-glucose 4,6-dehydratase/UDP-4-keto-6-deoxy-D-glucose 3,5-epimerase/UDP-4-keto-L-rhamnose-reductase RHM1, transcript variant X1;gene37960(XM_003543137.3):trifunctional UDP-glucose 4,6-dehydratase/UDP-4-keto-6-deoxy-D-glucose 3,5-epimerase/UDP-4-keto-L-rhamnose-reductase RHM1, transcript variant X1;gene43670(XM_006597913.2):trifunctional UDP-glucose 4,6-dehydratase/UDP-4-keto-6-deoxy-D-glucose 3,5-epimerase/UDP-4-keto-L-rhamnose-reductase RHM1-like, transcript variant X1;gene57318(XM_003556133.3):uncharacterized oxidoreductase At4g09670-like</t>
  </si>
  <si>
    <t>gene1307(XM_003516895.3):sulfoquinovosyl transferase SQD2;gene20903(XM_003530931.3):monoglyceride lipase;gene40922(XM_003544123.3):probable glycerol-3-phosphate acyltransferase 2, transcript variant X1;gene54271(XM_003554135.3):1-acyl-sn-glycerol-3-phosphate acyltransferase 2;gene54831(NM_001251241.1):digalactosyldiacylglycerol synthase 1</t>
  </si>
  <si>
    <t>gene24704(XM_003533740.3):protein STRICTOSIDINE SYNTHASE-LIKE 4;gene3572(XM_003519945.3):1-aminocyclopropane-1-carboxylate oxidase homolog 4-like;gene45927(NM_001250887.1):uncharacterized LOC100527557;gene6295(XM_003521932.3):cytochrome P450 83B1-like</t>
  </si>
  <si>
    <t>gene13729(XM_003524427.3):probable serine/threonine-protein kinase At1g54610;gene18467(XM_003530006.3):receptor for activated C kinase 1B;gene52289(XM_003551700.3):probable serine/threonine-protein kinase At1g54610, transcript variant X1;gene9345(XM_006578037.2):endoribonuclease Dicer homolog 3a, transcript variant X2</t>
  </si>
  <si>
    <t>gene11651(XM_003524487.3):protein kinase PINOID 2-like;gene47827(XM_003549725.3):protein kinase PINOID 2-like;gene52713(XM_003554819.3):protein kinase PVPK-1, transcript variant X3;gene54761(XM_014771883.1):serine/threonine-protein kinase D6PKL1-like, transcript variant X9</t>
  </si>
  <si>
    <t>map04122</t>
  </si>
  <si>
    <t>Sulfur relay system</t>
  </si>
  <si>
    <t>gene12032(XM_003525666.3):ubiquitin-like modifier-activating enzyme 5;gene30624(XM_006590549.2):cysteine desulfurase, mitochondrial-like;gene44336(XM_014767884.1):cyclic pyranopterin monophosphate synthase, mitochondrial-like, transcript variant X1;gene47953(XM_003549806.3):ubiquitin-like modifier-activating enzyme 5</t>
  </si>
  <si>
    <t>gene3034(XM_003519384.3):UDP-glycosyltransferase 74B1-like;gene363(XM_003517804.3):UDP-glycosyltransferase 74B1-like;gene52942(XM_003554553.3):UDP-glycosyltransferase 74G1-like</t>
  </si>
  <si>
    <t>gene12010(XM_003525483.3):transcription factor GTE10-like;gene36299(XM_003541524.3):afadin- and alpha-actinin-binding protein-like, transcript variant X1;gene47293(XM_014769324.1):uncharacterized LOC100811569, transcript variant X1</t>
  </si>
  <si>
    <t>gene18068(XM_014777386.1):formin-like protein 1;gene44673(XM_003548379.3):formin-like protein 1;gene47679(XM_014769516.1):formin-like protein 20</t>
  </si>
  <si>
    <t>gene30354(XM_003538072.3):dynamin-related protein 5A-like;gene32732(NM_001250446.1):uncharacterized LOC100527786;gene33105(XM_003540319.3):beta-adaptin-like protein C</t>
  </si>
  <si>
    <t>map00642</t>
  </si>
  <si>
    <t>Ethylbenzene degradation</t>
  </si>
  <si>
    <t>gene13491(XM_003524212.3):monoacylglycerol lipase ABHD6;gene22070(XM_003532912.2):monoacylglycerol lipase ABHD6-like;gene42049(XM_003547037.3):monoacylglycerol lipase ABHD6</t>
  </si>
  <si>
    <t>map01057</t>
  </si>
  <si>
    <t>Biosynthesis of type II polyketide products</t>
  </si>
  <si>
    <t>gene38037(XM_014765893.1):reticulon-4-interacting protein 1 homolog, mitochondrial, transcript variant X1;gene38473(XM_003543389.3):flagellar radial spoke protein 5, transcript variant X1;gene52763(XM_003553804.3):2-methylene-furan-3-one reductase-like</t>
  </si>
  <si>
    <t>gene12010(XM_003525483.3):transcription factor GTE10-like;gene30517(XM_003538692.3):metalloendoproteinase 1-MMP-like</t>
  </si>
  <si>
    <t>gene31231(XM_006590789.2):actin-depolymerizing factor 9-like;gene42064(XM_003545645.3):dihydropyrimidinase</t>
  </si>
  <si>
    <t>gene33143(XM_006591980.2):WD repeat-containing protein 55-like, transcript variant X1;gene8906(NM_001253962.2):guanine nucleotide-binding protein subunit beta-2-like</t>
  </si>
  <si>
    <t>gene30908(XM_003537574.3):cytochrome P450 84A1-like;gene7551(XM_003520483.3):cytochrome P450 93A2-like</t>
  </si>
  <si>
    <t>gene16469(XM_003527153.3):protein transport protein Sec61 subunit alpha-like;gene49517(XM_003552750.3):ALBINO3-like protein 1, chloroplastic</t>
  </si>
  <si>
    <t>gene13729(XM_003524427.3):probable serine/threonine-protein kinase At1g54610;gene52289(XM_003551700.3):probable serine/threonine-protein kinase At1g54610, transcript variant X1</t>
  </si>
  <si>
    <t>gene41550(XM_003547009.3):CBL-interacting serine/threonine-protein kinase 5-like;gene8729(XM_014774058.1):CBL-interacting serine/threonine-protein kinase 9-like, transcript variant X2</t>
  </si>
  <si>
    <t>gene18042(XM_014777743.1):protein TSS-like, transcript variant X3</t>
  </si>
  <si>
    <t>map05100</t>
  </si>
  <si>
    <t>Bacterial invasion of epithelial cells</t>
  </si>
  <si>
    <t>gene30354(XM_003538072.3):dynamin-related protein 5A-like</t>
  </si>
  <si>
    <t>gene12010(XM_003525483.3):transcription factor GTE10-like</t>
  </si>
  <si>
    <t>map00400</t>
  </si>
  <si>
    <t>Phenylalanine, tyrosine and tryptophan biosynthesis</t>
  </si>
  <si>
    <t>gene40184(XM_003544552.3):aspartate aminotransferase P2, mitochondrial-like, transcript variant X1</t>
  </si>
  <si>
    <t>gene19192(XM_003530292.3):extra-large guanine nucleotide-binding protein 1-like</t>
  </si>
  <si>
    <t>gene100(NM_001248742.1):NBS-LRR type disease resistance protein;gene10026(XM_006578300.2):U-box domain-containing protein 35-like, transcript variant X1;gene10764(XM_003522299.3):calcium-dependent protein kinase 10-like;gene10908(XM_006577690.2):with no lysine kinase, transcript variant X1;gene10968(XM_014774816.1):calcium-binding protein CML38-like;gene11054(XM_003522407.3):respiratory burst oxidase homolog protein C-like, transcript variant X1;gene11064(XM_003523142.3):calcium-dependent protein kinase SK5-like;gene11179(XM_003523201.3):ethylene-responsive transcription factor ABR1;gene11707(XM_003525586.3):probable calcium-binding protein CML15;gene11969(XM_003525531.3):L-type lectin-domain containing receptor kinase S.1;gene12200(XM_003524022.3):ethylene-responsive transcription factor 1A-like;gene12584(XM_003525656.3):CDPK-related kinase 5-like, transcript variant X1;gene12612(XM_003525756.3):ethylene-responsive transcription factor ERF010-like;gene12823(XM_006579906.2):transcription factor bHLH18-like;gene12951(XM_003524723.3):polygalacturonase inhibitor 2;gene12952(XM_003524724.3):polygalacturonase inhibitor 2;gene13069(XM_003524084.3):LRR receptor-like serine/threonine-protein kinase GSO1;gene13237(NM_001249092.1):Rhg4-like receptor kinase II;gene13394(XM_003524949.3):probable receptor-like protein kinase At5g56460;gene13691(NM_001255033.1):calcium-dependent protein kinase SK5-like;gene13768(XM_006580532.2):probable LRR receptor-like serine/threonine-protein kinase At1g63430;gene13788(XM_003525347.3):transcription factor EGL1-like;gene13820(XM_006580488.2):probable WRKY transcription factor 29;gene13842(XM_006580481.2):probable inactive receptor kinase At4g23740, transcript variant X1;gene13902(XM_014775851.1):serine/threonine-protein kinase At5g01020-like, transcript variant X3;gene13951(XM_003525245.3):leucine-rich repeat extensin-like protein 6;gene14444(XM_003527831.2):dehydration-responsive element-binding protein 2D;gene14573(XR_001388590.1):dehydration-responsive element binding protein 2, transcript variant X2;gene1497(XM_003516347.3):probable inactive leucine-rich repeat receptor-like protein kinase At1g66830;gene15039(XM_003526471.3):receptor-like protein kinase HAIKU2;gene15125(XM_003526518.3):transcription factor bHLH94-like;gene15243(NM_001253007.1):ethylene-responsive transcription factor ERF012-like;gene15576(XM_003527975.3):probable inactive receptor kinase At5g10020;gene15603(XM_003527983.3):ethylene-responsive transcription factor ERF110-like;gene15742(XM_003526861.3):respiratory burst oxidase homolog protein C-like, transcript variant X2;gene15770(NM_001251778.1):inducer of CBF expression 4;gene15831(XM_006581812.2):calcium-binding protein CML38-like;gene15836(XM_014776521.1):probable inactive leucine-rich repeat receptor-like protein kinase At3g03770, transcript variant X2;gene1588(XM_006573347.2):leucine-rich repeat receptor-like protein kinase PXC2, transcript variant X2;gene16565(XM_003527181.3):ethylene-responsive transcription factor 4-like;gene16811(XM_014776725.1):G-type lectin S-receptor-like serine/threonine-protein kinase At4g27290;gene16823(XM_003527247.3):TMV resistance protein N;gene16841(XM_003526112.3):TMV resistance protein N-like;gene16945(XM_003526153.3):cyclic nucleotide-gated ion channel 4-like;gene17215(XM_003527424.3):G-type lectin S-receptor-like serine/threonine-protein kinase At2g19130;gene17421(XM_006582356.2):serine/threonine-protein kinase BRI1-like 1;gene1751(XM_003517021.3):dehydration-responsive element-binding protein 3-like;gene17703(XM_003530217.3):probable WRKY transcription factor 40;gene17748(XM_003529742.3):transcription factor bHLH18-like;gene17751(NM_001253182.1):transcription factor bHLH25-like;gene17998(XM_003528724.3):CDPK-related kinase 3-like;gene18154(XM_003528797.3):calmodulin-binding receptor-like cytoplasmic kinase 2;gene18667(XM_003530075.3):transcription factor bHLH25-like;gene18768(XM_014777334.1):probable LRR receptor-like serine/threonine-protein kinase At4g29180-like, transcript variant X2;gene18832(XM_003530163.3):probable WRKY transcription factor 49;gene19250(XM_003529163.3):putative receptor-like protein kinase At4g00960;gene19497(XM_014778107.1):G-type lectin S-receptor-like serine/threonine-protein kinase B120, transcript variant X2;gene19726(NM_001289260.1):calmodulin-like protein 1-like;gene19953(XM_006582889.2):Pti1 kinase-like protein, transcript variant X1;gene20472(NM_001250081.1):WRKY25 protein;gene20544(XM_006584671.2):probable WRKY transcription factor 29;gene20670(NM_001254000.2):leucine-rich repeat extensin-like protein 6-like;gene20700(XM_003530525.3):ethylene-responsive transcription factor TINY-like;gene20740(XM_003532443.3):leucine-rich repeat extensin-like protein 4;gene20757(XM_006584795.2):lysM domain-containing GPI-anchored protein 2-like;gene2080(XM_003517208.3):lysM domain receptor-like kinase 4;gene20944(XM_014778306.1):protein kinase, transcript variant X1;gene21393(NM_001249781.1):receptor-like kinase RHG4;gene21477(NM_001251290.1):34 kDa maturing seed vacuolar thiol protease precursor;gene21505(XM_014778904.1):disease resistance protein RFL1-like, transcript variant X2;gene21736(NM_001250384.1):WRKY6;gene21759(XM_014778961.1):ethylene-responsive transcription factor ERF112-like;gene2176(NM_001251235.1):uncharacterized LOC100527066;gene22153(XM_006585424.2):probable receptor-like protein kinase At1g11050;gene224(XM_003517295.3):receptor-like cytosolic serine/threonine-protein kinase RBK1;gene22452(XM_006584393.2):transcription factor, transcript variant X1;gene22534(XM_003531738.3):calcium and calcium/calmodulin-dependent serine/threonine-protein kinase;gene22662(NM_001250726.1):transcription factor;gene22905(XM_006585788.2):ethylene-responsive transcription factor ERF118, transcript variant X1;gene23289(XM_006585928.2):TMV resistance protein N-like, transcript variant X3;gene23337(XM_014778308.1):protein kinase, transcript variant X1;gene23366(XM_014779358.1):TMV resistance protein N-like, transcript variant X2;gene23383(XM_003530661.3):leucine-rich repeat receptor-like serine/threonine-protein kinase BAM3;gene23417(XM_006585996.2):disease resistance RPP13-like protein 4;gene23827(NM_001248323.1):RIN4d protein;gene23873(XM_003530826.3):putative receptor protein kinase ZmPK1;gene23896(XM_003532260.3):LRR receptor-like serine/threonine-protein kinase RCH1;gene24070(XM_006586699.2):protein STRUBBELIG-RECEPTOR FAMILY 8-like;gene24190(XM_003534984.3):probable leucine-rich repeat receptor-like protein kinase At5g49770;gene24205(XM_014761852.1):putative disease resistance protein RGA3, transcript variant X2;gene24245(XM_006586779.2):probable LRR receptor-like serine/threonine-protein kinase At4g20940, transcript variant X2;gene24589(NM_001253022.2):transcription factor bHLH35-like;gene24697(XM_003533738.3):serine/threonine-protein kinase At5g01020-like;gene25237(XM_003533882.3):probable serine/threonine-protein kinase At1g18390;gene2531(XM_003516671.3):ethylene-responsive transcription factor ERF061-like;gene25963(XM_006587432.2):probable receptor-like protein kinase At1g67000, transcript variant X1;gene2603(XM_003516698.3):ethylene-responsive transcription factor ERF020;gene26137(XM_003534198.3):receptor-like cytosolic serine/threonine-protein kinase RBK1;gene26379(XM_006587629.2):serine/threonine-protein kinase-like protein At3g51990;gene26451(XM_003534380.2):dehydration-responsive element-binding protein 3;gene26645(XM_003534481.3):wall-associated receptor kinase-like 2;gene2688(NM_001251563.1):cysteine-rich protein;gene27220(XR_416204.2):receptor-like cytosolic serine/threonine-protein kinase RBK2, transcript variant X2;gene2739(XM_003518722.3):lysM domain receptor-like kinase 4;gene2759(NM_001251325.1):calmodulin;gene28400(XM_003535891.3):ethylene-responsive transcription factor ERF105;gene28401(NM_001248357.2):uncharacterized LOC100500502;gene28692(XM_003535982.3):probable receptor-like protein kinase At5g18500;gene28771(XM_003536022.3):respiratory burst oxidase homolog protein B-like;gene2896(NM_001254494.2):ERF protein;gene29030(NM_001250973.1):calmodulin;gene29177(NM_001248324.2):uncharacterized LOC100499732;gene29703(XM_006588302.2):with no lysine kinase 2, transcript variant X1;gene29815(NM_001251674.1):uncharacterized LOC100306422;gene29928(XM_014762502.1):wall-associated kinase, transcript variant X3;gene29933(XM_006589618.2):probable receptor-like protein kinase At1g67000, transcript variant X2;gene30204(XM_003537776.3):somatic embryogenesis receptor kinase 1-like;gene3041(XM_014764571.1):disease resistance RPP13-like protein 4;gene30710(XM_003539300.3):ethylene-responsive transcription factor ERF011;gene31057(XM_003538872.3):probable L-type lectin-domain containing receptor kinase S.5;gene31473(XM_003537909.3):DNA-damage-repair/toleration protein DRT100;gene31546(XM_006590274.2):protein kinase APK1A, chloroplastic-like, transcript variant X1;gene32591(NM_001251661.1):coronatine-insensitive 1;gene33154(XM_006592946.2):TMV resistance protein N-like, transcript variant X1;gene33482(XM_003539624.3):probable receptor-like protein kinase At5g47070;gene33581(XM_003539697.3):probable serine/threonine-protein kinase RLCKVII;gene33998(XM_003540864.3):probable L-type lectin-domain containing receptor kinase VII.2;gene34359(XM_006592519.2):receptor-like serine/threonine-protein kinase SD1-7;gene35150(XM_003539532.3):cyclic nucleotide-gated ion channel 4-like;gene3534(XM_014765709.1):ethylene-responsive transcription factor ABR1-like, transcript variant X2;gene35620(XM_003542096.3):probable receptor-like protein kinase At1g11050;gene35665(XM_003543919.3):putative wall-associated receptor kinase-like 16;gene35666(XM_014765246.1):putative wall-associated receptor kinase-like 16;gene35721(XM_006593696.2):ethylene-responsive transcription factor CRF3-like;gene35867(XR_001383994.1):FERONIA receptor-like kinase, transcript variant X1;gene36140(NM_001254270.1):ethylene-responsive transcription factor ERF012-like;gene36170(XM_003542702.3):probable calcium-binding protein CML29;gene36275(NM_001248587.2):uncharacterized LOC100306470;gene36374(XM_014765407.1):receptor-like serine/threonine-protein kinase ALE2, transcript variant X7;gene36458(XM_003542320.2):protein TIFY 10A-like, transcript variant X1;gene36516(XM_006593925.2):probable WRKY transcription factor 47;gene36948(XM_006593262.2):calmodulin-binding receptor-like cytoplasmic kinase, transcript variant X3;gene37076(NM_001252781.1):receptor-like protein kinase HSL1-like;gene3738(NM_001251717.1):stress-induced receptor-like kinase;gene37604(XM_003541647.3):probable LRR receptor-like serine/threonine-protein kinase At4g36180;gene37669(XM_014765797.1):pathogenesis-related genes transcriptional activator PTI5-like;gene37678(XM_003542974.3):serine/threonine-protein kinase-like protein ACR4;gene37680(XM_003541674.3):receptor-like protein kinase HSL1;gene37696(XM_003542985.3):ethylene-responsive transcription factor 12;gene38120(XM_006595379.2):receptor-like protein kinase THESEUS 1;gene38143(XM_006594732.2):G-type lectin S-receptor-like serine/threonine-protein kinase At4g27290;gene38664(XM_006593366.2):protein kinase APK1A, chloroplastic-like, transcript variant X1;gene38801(XM_006595036.2):receptor-like serine/threonine-protein kinase ALE2, transcript variant X3;gene38992(XM_006595118.2):transcription factor bHLH25-like;gene39051(NM_001248157.1):protein kinase;gene39271(XM_014767109.1):calcium-dependent protein kinase 33-like;gene3951(XM_003520077.3):receptor-like protein kinase 2;gene39598(XM_014766551.1):ethylene-responsive transcription factor ABI4-like;gene39834(XM_003544395.3):probable disease resistance protein At4g33300;gene4073(NM_001248751.2):uncharacterized LOC100499763;gene40905(XM_014767021.1):mitogen-activated protein kinase kinase kinase 1-like;gene41278(XM_003544860.2):probable WRKY transcription factor 25;gene41331(XM_014767145.1):probable inactive receptor kinase At5g58300;gene41428(XM_003544946.3):probable calcium-binding protein CML18;gene41431(XM_003544324.3):serine/threonine-protein kinase CDL1-like;gene41531(XM_003546237.3):receptor-like protein kinase;gene4160(NM_001250675.1):transcription factor;gene41670(XM_006597089.2):G-type lectin S-receptor-like serine/threonine-protein kinase CES101;gene41719(XM_003546909.3):lysM domain receptor-like kinase 3, transcript variant X2;gene41896(NM_001255741.1):protein kinase APK1A, chloroplastic-like;gene41967(XM_003547482.3):probable receptor-like protein kinase At1g11050;gene42(XM_006572861.2):probable LRR receptor-like serine/threonine-protein kinase At4g29180, transcript variant X1;gene42135(XM_003545723.3):pathogenesis-related protein 1-like;gene42281(XM_003545948.3):ethylene-responsive transcription factor 12-like;gene42294(XM_014768343.1):serine/threonine-protein kinase-like protein ACR4;gene42302(XM_014767384.1):pathogenesis-related genes transcriptional activator PTI5, transcript variant X1;gene42506(XM_014767572.1):receptor-like cytosolic serine/threonine-protein kinase RBK2;gene4253(XM_003520173.3):probable LRR receptor-like serine/threonine-protein kinase RKF3;gene4254(XM_003518889.3):receptor-like cytosolic serine/threonine-protein kinase RBK2, transcript variant X1;gene42549(XM_003547192.3):transcription factor MUTE-like;gene42969(XM_003546320.3):ethylene-responsive transcription factor RAP2-3-like;gene43062(XM_003547389.3):G-type lectin S-receptor-like serine/threonine-protein kinase At2g19130;gene43118(XM_003546389.3):transcription factor bHLH35-like;gene43140(NM_001250995.1):CC-NBS-LRR class disease resistance protein;gene43660(XM_014767723.1):polygalacturonase inhibitor-like;gene43956(XM_014768060.1):resistance protein KR4;gene44190(XM_006598119.2):putative serine/threonine-protein kinase;gene44939(XM_003549075.2):probable WRKY transcription factor 75;gene45256(XM_006599087.2):TMV resistance protein N-like, transcript variant X2;gene45272(XM_006599100.2):TMV resistance protein N-like;gene45455(XM_003547807.3):probable calcium-binding protein CML16;gene45527(XM_014768698.1):ervatamin-B-like;gene45902(NM_001249751.2):uncharacterized LOC100500092;gene45951(NM_001254406.1):transcription factor ICE1-like;gene46066(XM_006599393.2):TMV resistance protein N-like;gene46122(XM_014768463.1):ethylene-responsive transcription factor ABR1-like;gene46570(XM_003549117.3):receptor-like protein kinase HSL1;gene46610(XM_006598655.2):uncharacterized LOC100527447, transcript variant X1;gene47022(XM_003550805.3):probable WRKY transcription factor 23, transcript variant X1;gene47066(XM_006600177.2):Pti1 kinase-like protein;gene47143(XM_006600089.2):uncharacterized LOC100527510, transcript variant X1;gene47407(XM_003549497.3):probable WRKY transcription factor 32;gene47685(XM_003550746.3):probable LRR receptor-like serine/threonine-protein kinase At1g74360;gene48103(XM_003549886.3):ethylene-responsive transcription factor 1A-like;gene48202(XM_003549939.3):transcription factor bHLH18-like;gene4830(XM_003518139.3):receptor protein kinase TMK1-like;gene48873(XM_003549231.3):ethylene-responsive transcription factor SHINE 2-like;gene4907(XM_003519097.3):probable WRKY transcription factor 32;gene49187(XM_003550283.3):ethylene-responsive transcription factor RAP2-1-like;gene49246(XM_003550308.3):inactive protein kinase SELMODRAFT_444075-like, transcript variant X1;gene4981(XM_003519136.3):transcription factor bHLH94-like;gene50170(XM_006603081.2):probable L-type lectin-domain containing receptor kinase S.7;gene5053(XM_003519164.3):transcription factor bHLH93;gene5090(XM_003519180.3):L-type lectin-domain containing receptor kinase VIII.1-like;gene51761(XM_006602627.2):probable WRKY transcription factor 33, transcript variant X2;gene51833(NM_001251757.1):receptor-like kinase;gene52184(XM_006602815.2):ethylene-responsive transcription factor 1-like;gene5234(XM_003519245.3):pathogenesis-related genes transcriptional activator PTI6-like;gene5236(XM_006575394.2):probable inactive receptor kinase At5g58300, transcript variant X3;gene52371(XM_003552548.3):receptor-like protein kinase ANXUR2;gene52386(XM_003552559.3):receptor-like protein kinase ANXUR2;gene52473(XM_006602938.2):probable disease resistance protein At5g47250, transcript variant X2;gene52525(XM_006601685.2):NBS-LRR disease-resistance protein scn3r1, transcript variant X1;gene5326(XM_003518330.3):serine/threonine-protein kinase CDL1-like;gene53470(XM_006603976.2):probable receptor-like protein kinase At5g39020;gene53519(XM_006604022.2):probable serine/threonine-protein kinase At1g18390, transcript variant X2;gene53539(XM_014772051.1):probable inactive leucine-rich repeat receptor-like protein kinase At3g03770;gene53773(NM_001250428.1):WRKY53;gene5413(XM_014769812.1):coronatine-insensitive protein 1-like;gene54192(XM_006604271.2):putative disease resistance protein RGA1;gene54194(XM_014772027.1):putative disease resistance protein RGA4;gene54208(NM_001248728.1):disease resistance protein;gene54253(XM_014772087.1):leucine-rich repeat receptor-like tyrosine-protein kinase PXC3, transcript variant X2;gene54361(XM_003553394.3):probably inactive leucine-rich repeat receptor-like protein kinase IMK2;gene54522(XM_003553462.3):leucine-rich repeat receptor-like protein kinase PXL2;gene54541(XM_006604459.2):receptor-like serine/threonine-protein kinase ALE2, transcript variant X1;gene55001(XM_006604681.2):probable WRKY transcription factor 65;gene5508(NM_001249003.1):SGR;gene55205(XM_003554616.3):transcription factor bHLH94-like;gene55972(XM_003555409.3):protein kinase 2A, chloroplastic-like;gene56006(XM_006605586.2):putative disease resistance RPP13-like protein 1, transcript variant X2;gene56055(XM_003555536.3):chitin elicitor receptor kinase 1-like;gene56150(NM_001248755.1):disease resistance protein;gene56269(XM_003555644.3):ethylene-responsive transcription factor ERF105;gene56270(NM_001248918.2):uncharacterized LOC100305726;gene56535(XM_006605224.2):receptor protein kinase, transcript variant X1;gene56799(XM_014772966.1):probable serine/threonine-protein kinase At1g18390;gene56877(XM_006605910.2):receptor protein kinase-like protein At4g34220;gene57279(XM_006606105.2):ethylene-responsive transcription factor ERF110, transcript variant X1;gene57404(XM_003555392.3):lysM domain receptor-like kinase 3;gene5741(XM_003519510.3):probable LRR receptor-like serine/threonine-protein kinase At1g07650, transcript variant X1;gene57444(XM_003555405.3):putative leucine-rich repeat receptor-like serine/threonine-protein kinase At2g14440;gene57540(NM_001251016.2):uncharacterized LOC100306125;gene57544(XM_006606260.2):ethylene-responsive transcription factor 2-like;gene5758(XM_003519522.3):disease resistance protein RPP5-like;gene57696(NM_001249241.1):uncharacterized LOC100500308;gene58342(XM_006590943.2):probable serine/threonine-protein kinase RLCKVII;gene58496(XM_014773262.1):protein SUPPRESSOR OF npr1-1, CONSTITUTIVE 1-like, transcript variant X1;gene58501(XM_014773266.1):putative late blight resistance protein homolog R1A-10;gene6196(XM_003521585.3):calmodulin-like;gene6365(XM_003521954.3):putative disease resistance RPP13-like protein 1;gene6935(NM_001248292.1):RIN4a protein;gene6979(XM_006576578.2):uncharacterized LOC100779338;gene6985(XM_006576137.2):uncharacterized LOC100527480, transcript variant X2;gene7249(XM_014773692.1):ethylene-responsive transcription factor 2-like;gene7800(XM_003520567.3):leucine-rich repeat receptor-like protein kinase PXL2;gene7817(XM_014773842.1):receptor-like serine/threonine-protein kinase ALE2, transcript variant X1;gene8901(XM_014774400.1):probable LRR receptor-like serine/threonine-protein kinase At2g16250;gene9060(XM_003523677.2):low-temperature-induced cysteine proteinase;gene9188(XM_006577973.2):ethylene-responsive transcription factor RAP2-1, transcript variant X2;gene9191(NM_001255731.2):cysteine proteinase RD21a-like;gene9201(XM_003523562.3):putative receptor protein kinase ZmPK1;gene9649(XM_003522684.3):receptor-like protein kinase HAIKU2</t>
  </si>
  <si>
    <t>gene11531(XM_006578928.2):serine hydroxymethyltransferase 7-like;gene11635(XM_003524495.3):L-aspartate oxidase, chloroplastic, transcript variant X1;gene13251(XM_006579400.1):serine hydroxymethyltransferase 1-like, transcript variant X1;gene13491(XM_003524212.3):monoacylglycerol lipase ABHD6;gene13774(NM_001249974.1):glutathione S-transferase GST 23;gene15328(XM_003526615.3):2-oxoisovalerate dehydrogenase subunit alpha 2, mitochondrial-like;gene15525(XM_003526738.3):uncharacterized LOC100816311;gene15956(XM_003526978.3):aldehyde dehydrogenase family 2 member B4, mitochondrial;gene16708(XM_006582120.2):PAP-specific phosphatase HAL2-like;gene16824(XM_003527248.2):probable aldo-keto reductase 2;gene17248(NM_001252940.1):isocitrate lyase 1-like;gene17271(XM_003527445.3):aconitate hydratase, cytoplasmic-like;gene17603(XM_014777636.1):glucose-6-phosphate 1-dehydrogenase, chloroplastic-like;gene1887(XM_003516483.3):serine acetyltransferase 2-like;gene20000(XM_006582759.2):peroxisomal enoyl-CoA hydratase/isomerase family protein, transcript variant X1;gene20024(XM_014778210.1):dihydrolipoyl dehydrogenase 2, chloroplastic-like, transcript variant X1;gene20073(XM_003529513.3):peroxisomal fatty acid beta-oxidation multifunctional protein MFP2-like;gene20148(XM_014778241.1):pyruvate, phosphate dikinase, chloroplastic-like;gene20478(XM_003532543.3):bifunctional UDP-glucose 4-epimerase and UDP-xylose 4-epimerase 1-like;gene20590(XM_003530347.3):UDP-glucose 4-epimerase GEPI48;gene20738(XM_003530446.3):aldehyde dehydrogenase family 2 member C4-like;gene20980(NM_001251558.1):peroxisomal malate dehydrogenase;gene21013(XM_003532553.3):fructose-1,6-bisphosphatase, chloroplastic-like;gene21405(NM_001251392.1):serine hydroxymethyltransferase 2;gene21890(XM_006585319.2):ATP-citrate synthase alpha chain protein 1-like, transcript variant X2;gene21939(XM_003531434.3):phosphoglycerate kinase, cytosolic;gene22880(XM_014779251.1):probable aldo-keto reductase 2, transcript variant X2;gene23059(XM_006584436.2):serine hydroxymethyltransferase 3, transcript variant X1;gene23381(XM_006584579.2):enzymatic resistance protein, transcript variant X1;gene2383(XM_003517378.3):L-lactate dehydrogenase B-like;gene24500(XM_003533619.3):allantoate deiminase, transcript variant X1;gene26173(XM_003534218.3):phosphoenolpyruvate carboxykinase [ATP]-like;gene28467(NM_001251546.1):peroxisomal 3-ketoacyl-CoA thiolase;gene28973(XM_003535347.3):uncharacterized LOC100811400;gene29646(NM_001248739.2):ATP sulfurylase;gene29877(XM_003536589.3):probable ribose-5-phosphate isomerase 2;gene3005(XM_003519244.3):pyruvate dehydrogenase E1 component subunit alpha-1, mitochondrial;gene30549(XM_014763812.1):FAD-dependent urate hydroxylase-like;gene30589(XM_006590538.2):haloacid dehalogenase-like hydrolase domain-containing protein Sgpp, transcript variant X12;gene30618(XR_416653.2):malate dehydrogenase, glyoxysomal, transcript variant X2;gene31011(XM_003537631.3):phosphoserine aminotransferase 1, chloroplastic;gene3157(XM_003519980.3):phosphoserine aminotransferase 2, chloroplastic-like;gene3159(XM_006574590.2):isocitrate dehydrogenase [NAD] regulatory subunit 1, mitochondrial-like, transcript variant X2;gene32037(XM_003538043.3):apoptosis-inducing factor homolog A;gene324(XM_003517708.3):aldehyde dehydrogenase family 2 member B7, mitochondrial-like;gene33430(XM_003539416.3):aldehyde dehydrogenase family 3 member F1;gene33753(NM_001254658.1):bifunctional nitrilase/nitrile hydratase NIT4B-like;gene34515(XM_006592497.2):homogentisate 1,2-dioxygenase-like;gene35069(NM_001250465.1):phosphoenolpyruvate carboxylase;gene35483(XM_003542140.3):long chain acyl-CoA synthetase 8-like, transcript variant X1;gene35659(NM_001255213.2):alcohol dehydrogenase 1-like;gene35897(XM_003543896.3):biotin carboxyl carrier protein of acetyl-CoA carboxylase 2, chloroplastic-like;gene36379(XM_003542284.3):malate dehydrogenase, cytoplasmic-like;gene36432(XM_003542310.3):12-oxophytodienoate reductase 3;gene37018(XM_006593375.2):formate dehydrogenase 1, mitochondrial-like, transcript variant X1;gene37178(XM_003542728.3):PAP-specific phosphatase HAL2-like;gene37546(XM_006593252.2):serine hydroxymethyltransferase 4, transcript variant X1;gene37829(XM_003543053.3):putative 4-hydroxy-4-methyl-2-oxoglutarate aldolase 3, transcript variant X1;gene39299(XM_006595420.2):peroxisomal citrate synthase, transcript variant X1;gene40749(XM_014767276.1):glutathione S-transferase TCHQD-like;gene40766(XM_003545616.3):alcohol dehydrogenase 1;gene40845(XM_006596233.2):probable 6-phosphogluconolactonase 4, chloroplastic;gene41819(XM_003546857.2):probable fructokinase-4;gene42049(XM_003547037.3):monoacylglycerol lipase ABHD6;gene42144(XM_006596897.2):uncharacterized LOC100500019, transcript variant X1;gene44319(XM_003546800.3):ATP-citrate synthase alpha chain protein 1-like;gene44611(XM_006598630.2):uncharacterized LOC100305546, transcript variant X2;gene44814(XM_003548707.3):short-chain type dehydrogenase/reductase;gene45789(XM_003547907.3):aldehyde dehydrogenase family 3 member F1-like;gene46155(XM_003548071.3):fructose-1,6-bisphosphatase, cytosolic, transcript variant X2;gene46879(XM_006600266.2):pyruvate, phosphate dikinase, chloroplastic-like, transcript variant X1;gene47186(XM_006600387.2):threonine synthase 1, chloroplastic;gene47419(XM_003549502.3):NADP-dependent glyceraldehyde-3-phosphate dehydrogenase;gene4893(XM_003519093.3):NADP-dependent glyceraldehyde-3-phosphate dehydrogenase-like;gene50202(XM_003551439.3):serine O-acetyltransferase 1;gene50622(NM_001289347.1):serine--glyoxylate aminotransferase-like;gene5129(XM_003518256.3):dehydrodolichyl diphosphate synthase 2-like;gene51619(XM_014770176.1):carboxyl transferase alpha subunit, transcript variant X1;gene52308(NM_001248245.2):biotin carboxyl carrier protein subunit;gene52768(XM_003553810.3):formate dehydrogenase 1, mitochondrial-like;gene52847(XM_003554145.3):glucose-6-phosphate isomerase, cytosolic-like;gene52982(NM_001254594.2):biotin carboxyl carrier protein of acetyl-CoA carboxylase 2, chloroplastic-like;gene53096(XM_003554990.2):6-phosphogluconate dehydrogenase, decarboxylating 3-like, transcript variant X2;gene53124(XM_003555016.3):probable isoprenylcysteine alpha-carbonyl methylesterase ICMEL2;gene53308(XM_003553473.3):12-oxophytodienoate reductase 2-like;gene53638(XM_006603688.2):glucose-6-phosphate 1-dehydrogenase, cytoplasmic isoform-like, transcript variant X1;gene54651(NM_001255053.1):diaminopimelate decarboxylase 2, chloroplastic-like;gene54950(XM_003554479.3):bifunctional epoxide hydrolase 2;gene55256(NM_001289249.1):cysteine synthase-like;gene56681(XM_006605796.2):FAD-dependent urate hydroxylase-like;gene57071(XM_014772203.1):cysteine synthase, transcript variant X1;gene57109(XM_003556023.3):ATP sulfurylase 1, chloroplastic;gene5740(XM_003519509.3):citrate synthase, glyoxysomal;gene57751(XM_014773008.1):uncharacterized LOC100798688;gene57860(XM_003556440.3):cysteine synthase-like, transcript variant X4;gene58148(XM_003538008.3):pheophytinase, chloroplastic, transcript variant X1;gene58324(NM_001249762.1):nodulin 35;gene58694(NA):NA;gene637(NM_001255735.1):probable 6-phosphogluconolactonase 2-like;gene6878(NM_001251267.1):uncharacterized LOC100306652;gene8467(XM_006577159.2):bifunctional epoxide hydrolase 2-like, transcript variant X1;gene8934(XM_006577787.2):glyceraldehyde-3-phosphate dehydrogenase B, chloroplastic-like, transcript variant X1;gene8979(XM_003523182.3):ornithine decarboxylase;gene9217(XM_006577983.2):cytochrome b5-like</t>
  </si>
  <si>
    <t>gene11983(XM_006579366.2):serine/threonine-protein kinase AFC2-like, transcript variant X1;gene13012(XM_006579975.2):DNA replication licensing factor MCM3 homolog 2-like;gene15331(XM_003526617.3):F-box protein SKP2A, transcript variant X1;gene15629(XM_006581693.2):WD repeat-containing protein YMR102C-like, transcript variant X1;gene17115(XM_003526223.3):mitotic checkpoint serine/threonine-protein kinase BUB1-like;gene17296(XM_006582308.2):condensin complex subunit 2-like, transcript variant X2;gene17558(XM_006582947.1):protein indeterminate-domain 7, transcript variant X2;gene17681(XM_006583017.2):cell division control protein 2 homolog C, transcript variant X3;gene18641(XM_003530086.3):probable serine/threonine-protein kinase cdc7;gene19121(XM_003530266.3):protein indeterminate-domain 5, chloroplastic-like;gene19993(XM_003529470.3):DNA replication licensing factor MCM2-like;gene21166(XM_006584969.2):DNA replication licensing factor MCM3-like, transcript variant X1;gene21616(XM_003532759.3):vegetative incompatibility protein HET-E-1;gene23669(XM_006586129.2):cell division control protein 6 homolog B-like;gene23826(XM_003532230.3):cell division control protein 45 homolog;gene24152(XM_003534931.3):serine/threonine-protein kinase D6PKL2, transcript variant X1;gene2428(XM_003517401.3):protein FIZZY-RELATED 2-like;gene24469(XM_006586874.2):DNA replication licensing factor MCM6;gene27259(XM_003536513.3):COMPASS-like H3K4 histone methylase component WDR5B;gene30009(XM_003536665.3):protein indeterminate-domain 5, chloroplastic-like, transcript variant X1;gene30457(XM_003538666.3):protein FIZZY-RELATED 2-like;gene31299(XM_003537806.3):DNA replication licensing factor MCM4-like;gene32472(XM_003537395.3):condensin complex subunit 3-like;gene33262(XM_003540934.3):DNA replication licensing factor MCM4-like;gene35307(XM_003540475.3):structural maintenance of chromosomes protein 2-1-like;gene35673(XM_003541834.3):F-box protein SKP2B, transcript variant X1;gene35954(XM_006593613.2):structural maintenance of chromosomes protein 4-like, transcript variant X2;gene36899(XM_003542571.3):DNA replication licensing factor MCM5-like;gene370(XM_003517696.3):uncharacterized WD repeat-containing protein all2124-like;gene37335(XM_003542798.3):structural maintenance of chromosomes protein 2-1-like;gene39216(NM_001255273.2):serine/threonine-protein phosphatase PP-X isozyme 2-like;gene39291(XM_014766538.1):septum-promoting GTP-binding protein 1, transcript variant X1;gene40272(XM_006595503.2):F-box protein SKP2B-like, transcript variant X5;gene41658(XM_003546289.3):coatomer subunit beta'-2-like, transcript variant X1;gene42697(XM_014767923.1):serine/threonine-protein kinase D6PKL2-like;gene42998(XM_006597686.2):DNA replication licensing factor MCM6-like, transcript variant X1;gene45102(XM_003548517.3):F-box/LRR-repeat protein 4;gene45856(XM_006598652.2):uncharacterized LOC100526925, transcript variant X1;gene47017(XM_006600317.2):DNA replication licensing factor MCM2-like;gene47691(XM_003549651.3):DNA replication licensing factor MCM5-like;gene49247(XM_003549369.3):uncharacterized WD repeat-containing protein alr3466;gene49774(XM_006601935.2):anaphase-promoting complex subunit 2-like;gene50088(XM_006602040.2):cell division control protein 6 homolog B-like;gene50441(XM_014771265.1):septum-promoting GTP-binding protein 1-like, transcript variant X2;gene51280(XM_003552078.3):cell division control protein 45 homolog;gene53461(XM_003553771.3):F-box/LRR-repeat protein 4-like;gene54419(XM_003553419.3):tRNA (guanine-N(7)-)-methyltransferase non-catalytic subunit wdr4-like;gene54990(XM_003554500.3):DNA replication licensing factor MCM7-like;gene55194(XM_003553681.3):cyclin-P3-1;gene56701(XM_003555819.3):protein indeterminate-domain 5, chloroplastic-like, transcript variant X3;gene58159(XM_003539064.3):protein indeterminate-domain 9-like;gene8306(XM_003521544.3):DNA replication licensing factor MCM7</t>
  </si>
  <si>
    <t>gene13012(XM_006579975.2):DNA replication licensing factor MCM3 homolog 2-like;gene13991(XM_003525226.3):cyclin-dependent kinase F-1-like;gene14589(XM_014777251.1):putative cyclin-A3-1, transcript variant X2;gene17115(XM_003526223.3):mitotic checkpoint serine/threonine-protein kinase BUB1-like;gene18303(NM_001251195.1):CDK-activating kinase;gene18461(XM_014777897.1):cyclin-dependent kinase D-3;gene18641(XM_003530086.3):probable serine/threonine-protein kinase cdc7;gene19993(XM_003529470.3):DNA replication licensing factor MCM2-like;gene20125(XM_003528605.3):probable serine/threonine-protein kinase At1g54610;gene20720(XM_006584759.2):cyclin-dependent kinase F-1-like, transcript variant X2;gene20848(XM_014778702.1):cyclin-dependent kinase D-3-like;gene21166(XM_006584969.2):DNA replication licensing factor MCM3-like, transcript variant X1;gene22607(XM_006585666.2):putative cyclin-B3-1, transcript variant X1;gene23669(XM_006586129.2):cell division control protein 6 homolog B-like;gene23681(NM_001254624.2):proliferating cell nuclear antigen;gene23826(XM_003532230.3):cell division control protein 45 homolog;gene2428(XM_003517401.3):protein FIZZY-RELATED 2-like;gene24469(XM_006586874.2):DNA replication licensing factor MCM6;gene26066(XM_003534162.3):cyclin-dependent kinase F-1-like;gene27781(XM_006588797.2):transcription factor E2FA-like;gene30294(XM_003537749.3):transcription factor-like protein DPB, transcript variant X4;gene30457(XM_003538666.3):protein FIZZY-RELATED 2-like;gene31299(XM_003537806.3):DNA replication licensing factor MCM4-like;gene32045(XM_006591003.2):transcription factor E2FB-like;gene32798(XM_003537498.3):ankyrin repeat domain-containing protein 50-like;gene33262(XM_003540934.3):DNA replication licensing factor MCM4-like;gene36899(XM_003542571.3):DNA replication licensing factor MCM5-like;gene42998(XM_006597686.2):DNA replication licensing factor MCM6-like, transcript variant X1;gene45018(XM_003548491.3):transcription factor GTE8-like, transcript variant X1;gene45856(XM_006598652.2):uncharacterized LOC100526925, transcript variant X1;gene47017(XM_006600317.2):DNA replication licensing factor MCM2-like;gene47691(XM_003549651.3):DNA replication licensing factor MCM5-like;gene49161(XM_006601208.2):putative cyclin-A3-1, transcript variant X1;gene49774(XM_006601935.2):anaphase-promoting complex subunit 2-like;gene50088(XM_006602040.2):cell division control protein 6 homolog B-like;gene50097(XM_003551280.3):proliferating cell nuclear antigen-like;gene51280(XM_003552078.3):cell division control protein 45 homolog;gene54990(XM_003554500.3):DNA replication licensing factor MCM7-like;gene5575(XM_006575528.2):serine/threonine-protein kinase TOUSLED-like, transcript variant X2;gene8306(XM_003521544.3):DNA replication licensing factor MCM7;gene9211(XM_006577978.2):putative cyclin-A3-1</t>
  </si>
  <si>
    <t>gene11278(XM_003523266.3):protein TRANSPARENT TESTA GLABRA 1-like;gene11605(XM_003525625.3):denticleless protein homolog;gene12153(NM_001255291.1):protein CWC15 homolog;gene14118(XM_003524302.3):ATP-dependent RNA helicase DHX36-like;gene170(NM_001255879.2):29 kDa ribonucleoprotein, chloroplastic-like;gene17346(XM_003527485.3):U11/U12 small nuclear ribonucleoprotein 31 kDa protein;gene17974(XM_003528718.3):33 kDa ribonucleoprotein, chloroplastic-like;gene19440(XM_006583712.2):KH domain-containing protein At4g18375, transcript variant X2;gene20306(XM_003529632.3):DEAD-box ATP-dependent RNA helicase 21-like;gene23395(XM_003532027.3):WD repeat-containing protein 26-like;gene23672(XM_003530786.3):serine/arginine-rich splicing factor SR45a-like;gene2606(XM_006572770.2):uncharacterized LOC100527061, transcript variant X1;gene27559(XM_003535133.3):29 kDa ribonucleoprotein A, chloroplastic;gene31334(NM_001248872.2):uncharacterized LOC100305467;gene36788(NM_001254017.2):ribonucleoprotein At2g37220, chloroplastic-like;gene39144(XM_003545034.3):zinc finger CCCH domain-containing protein 25;gene39388(XM_003545375.3):splicing factor 3B subunit 6-like protein;gene43703(XM_003546596.3):peptidyl-prolyl cis-trans isomerase CYP59-like;gene44775(NM_001252881.2):U5 small nuclear ribonucleoprotein 40 kDa protein-like;gene46729(XM_003551002.3):DEAD-box ATP-dependent RNA helicase 21-like;gene47250(XM_003549250.3):RNA-binding KH domain-containing protein PEPPER-like;gene50033(XM_003551214.3):PHD finger-like domain-containing protein 5B, transcript variant X1;gene52731(XM_003554765.3):denticleless protein homolog;gene5289(XM_003519273.3):pre-mRNA-splicing factor 38B;gene53643(XM_003553850.3):U4/U6 small nuclear ribonucleoprotein Prp31-like;gene54309(XM_003554154.3):UBP1-associated protein 2C;gene54412(XM_003554207.3):pre-mRNA-splicing factor 18-like;gene55005(XM_003554506.3):DEAD-box ATP-dependent RNA helicase 24-like;gene55704(XM_003556494.3):DNA-damage-repair/toleration protein DRT111, chloroplastic-like;gene55990(XM_014772905.1):zinc finger CCCH domain-containing protein 40-like;gene5647(XM_003519461.3):splicing factor 3B subunit 6-like protein;gene57480(NM_001248801.2):uncharacterized LOC100306486;gene57934(XR_001387020.1):serine/arginine-rich splicing factor SR30, transcript variant X1;gene7565(NM_001254129.1):heterogeneous nuclear ribonucleoprotein A/B-like;gene7639(XM_006576822.2):sm-like protein LSM2;gene7677(XM_003521199.3):pre-mRNA-splicing factor 18-like;gene8102(NM_001251441.2):uncharacterized LOC100527079;gene8321(XM_003521549.3):DEAD-box ATP-dependent RNA helicase 24</t>
  </si>
  <si>
    <t>gene11761(XR_414154.2):dnaJ homolog subfamily C member 21-like, transcript variant X2;gene13259(XM_003524885.3):chaperone protein dnaJ 20, chloroplastic-like;gene14076(XM_003525184.3):ubiquitin fusion degradation protein 1 homolog;gene16015(XM_003527006.3):dnaJ homolog subfamily B member 1-like;gene16324(XM_014776653.1):chaperone protein dnaJ 49-like;gene17142(NM_001254395.2):E3 ubiquitin-protein ligase RMA1H1-like;gene17287(NM_001252725.2):uncharacterized LOC100798727;gene17392(XM_003527507.3):derlin-1.1-like;gene17530(XM_006582936.2):heat shock 70 kDa protein 15-like, transcript variant X1;gene19757(XM_003528472.3):probable E3 ubiquitin ligase SUD1, transcript variant X1;gene20027(NM_001254236.1):GTP-binding protein SAR1A-like;gene21413(NM_001248247.1):DnaJ-like protein;gene22642(XM_003531783.3):NAD(P)H-quinone oxidoreductase subunit T, chloroplastic-like;gene2666(XM_003517531.3):heat shock 70 kDa protein 8, transcript variant X1;gene29937(XM_003536627.3):chaperone protein dnaJ 15;gene30052(NM_001249493.1):uncharacterized LOC100500584;gene30937(NM_001254354.1):chaperone protein dnaJ 11, chloroplastic-like;gene33371(XM_006592073.2):calreticulin-3-like, transcript variant X2;gene33522(XM_003539661.3):protein disulfide isomerase-like 1-4;gene36295(XM_003541729.3):probable mitochondrial chaperone BCS1-B;gene41832(NM_001282242.1):probable E3 ubiquitin-protein ligase ARI7-like;gene42288(XM_003547110.3):dnaJ protein homolog 1-like;gene44519(XM_006598783.2):dnaJ homolog subfamily B member 6, transcript variant X1;gene4635(XM_003519014.3):chaperone protein dnaJ 6-like;gene49320(XM_003550354.3):thioredoxin H1;gene49649(NM_001255279.1):eukaryotic translation initiation factor 2 subunit alpha-like;gene55231(XR_001386580.1):uncharacterized LOC100819284, transcript variant X3;gene55597(NM_001250274.2):uncharacterized LOC100306079;gene57396(XM_003556187.3):dolichyl-diphosphooligosaccharide--protein glycosyltransferase subunit 1B-like, transcript variant X1;gene5779(XM_014770608.1):uncharacterized LOC106796963;gene57871(XM_014772275.1):meiotically up-regulated gene 184 protein-like, transcript variant X3;gene7921(XM_003521336.3):dnaJ protein P58IPK homolog;gene8450(NM_001254361.1):chaperone protein DnaJ-like</t>
  </si>
  <si>
    <t>map04146</t>
  </si>
  <si>
    <t>Peroxisome</t>
  </si>
  <si>
    <t>gene12156(NM_001248481.2):uncharacterized LOC100527390;gene14347(NM_001253092.1):catalase;gene14368(NM_001255771.2):enoyl-CoA hydratase 2, peroxisomal-like;gene16321(XM_003525845.3):nudix hydrolase 19, chloroplastic;gene17066(XM_003527352.3):acyl-coenzyme A oxidase 3, peroxisomal-like;gene20506(XM_003532364.3):uncharacterized LOC100812271, transcript variant X1;gene21295(NM_001254986.1):peroxisomal (S)-2-hydroxy-acid oxidase GLO1-like;gene23381(XM_006584579.2):enzymatic resistance protein, transcript variant X1;gene28467(NM_001251546.1):peroxisomal 3-ketoacyl-CoA thiolase;gene29814(NM_001255095.1):PXMP2/4 family protein 4-like;gene30532(NM_001248619.1):acyl-CoA oxidase;gene34074(XM_003539902.3):acyl-coenzyme A oxidase 3, peroxisomal-like;gene36372(XM_003550584.3):probable polyamine oxidase 5;gene38469(XM_003543385.3):alcohol-forming fatty acyl-CoA reductase-like;gene39876(XM_006595452.2):uncharacterized LOC100500301, transcript variant X1;gene40036(XM_003544503.3):peroxisome biogenesis factor 10-like;gene41264(XM_003544855.3):mitoferrin-like;gene41352(XM_003544901.3):2-hydroxyacyl-CoA lyase;gene42313(XM_003545969.3):nudix hydrolase 15, mitochondrial-like;gene44159(XM_006596869.2):peroxisomal glycolate oxidase, transcript variant X1;gene47215(XM_014769383.1):probable polyamine oxidase 5;gene48071(NM_001249227.2):uncharacterized LOC100500051;gene49209(NM_001250163.2):uncharacterized LOC100500120;gene50622(NM_001289347.1):serine--glyoxylate aminotransferase-like;gene53523(XM_003553812.3):nicotinamide adenine dinucleotide transporter 1, chloroplastic-like, transcript variant X1;gene54950(XM_003554479.3):bifunctional epoxide hydrolase 2;gene55634(XM_003556055.3):phytanoyl-CoA dioxygenase-like;gene7334(NM_001254662.2):delta(3,5)-Delta(2,4)-dienoyl-CoA isomerase, mitochondrial-like;gene8467(XM_006577159.2):bifunctional epoxide hydrolase 2-like, transcript variant X1;gene8950(NM_001250642.1):catalase;gene8973(XM_006577888.1):enoyl-CoA hydratase 2, peroxisomal, transcript variant X1;gene9316(XM_003522238.3):solute carrier family 25 member 44-like</t>
  </si>
  <si>
    <t>gene10895(XM_014774802.1):DNA (cytosine-5)-methyltransferase 1-like;gene11450(NM_001289374.1):1-aminocyclopropane-1-carboxylate oxidase 5-like;gene12799(XM_003525828.3):1-aminocyclopropane-1-carboxylate synthase 3-like;gene13818(NM_001249929.1):1-aminocyclopropane 1-carboxylate synthase;gene15903(XM_014776536.1):DNA (cytosine-5)-methyltransferase 1-like;gene1887(XM_003516483.3):serine acetyltransferase 2-like;gene20980(NM_001251558.1):peroxisomal malate dehydrogenase;gene2190(XM_003517271.3):microtubule-associated protein RP/EB family member 1C-like;gene2383(XM_003517378.3):L-lactate dehydrogenase B-like;gene2419(XM_003517396.3):probable aminotransferase ACS10;gene29663(XR_001383296.1):1,2-dihydroxy-3-keto-5-methylthiopentene dioxygenase 2, transcript variant X2;gene30618(XR_416653.2):malate dehydrogenase, glyoxysomal, transcript variant X2;gene31940(NM_001255802.1):gibberellin 2-beta-dioxygenase 8-like;gene32867(XM_003538480.3):adenosylhomocysteinase-like;gene35574(XM_003542278.3):5-methyltetrahydropteroyltriglutamate--homocysteine methyltransferase 1;gene3605(XM_003519964.3):methionine gamma-lyase-like;gene36379(XM_003542284.3):malate dehydrogenase, cytoplasmic-like;gene37279(XM_006593269.2):uncharacterized LOC100305482, transcript variant X1;gene38066(XM_003543188.3):probable bifunctional methylthioribulose-1-phosphate dehydratase/enolase-phosphatase E1;gene42627(NM_001254970.2):1-aminocyclopropane-1-carboxylate oxidase-like;gene48224(XM_006600844.2):1-aminocyclopropane-1-carboxylate synthase 3-like;gene50032(XM_003551211.3):gibberellin 2-beta-dioxygenase 8;gene50202(XM_003551439.3):serine O-acetyltransferase 1;gene54172(XM_003554086.3):cystathionine beta-lyase, chloroplastic;gene55256(NM_001289249.1):cysteine synthase-like;gene57071(XM_014772203.1):cysteine synthase, transcript variant X1;gene57095(NM_001249722.1):uncharacterized LOC100306042;gene57860(XM_003556440.3):cysteine synthase-like, transcript variant X4;gene7962(XM_003521360.3):S-adenosylmethionine synthase 3;gene8979(XM_003523182.3):ornithine decarboxylase</t>
  </si>
  <si>
    <t>gene1102(XM_006572799.2):mitochondrial carnitine/acylcarnitine carrier-like protein-like, transcript variant X1;gene14230(NM_001251759.2):uncharacterized LOC100527355;gene15747(XM_006581759.2):calcium-binding mitochondrial carrier protein SCaMC-2-B-like, transcript variant X2;gene17266(XM_006582284.2):glutamate receptor 3.4-like, transcript variant X2;gene18300(NM_001251115.1):uncharacterized LOC100499667;gene19705(XM_006583807.2):peptidyl-prolyl cis-trans isomerase CYP40-like, transcript variant X1;gene20096(XM_003529527.3):mitochondrial thiamine pyrophosphate carrier-like;gene2083(XM_003516534.3):clathrin heavy chain 2-like;gene24455(XM_006586867.2):mitochondrial thiamine pyrophosphate carrier-like, transcript variant X2;gene26873(XM_014762461.1):TATA-box-binding protein-like, transcript variant X4;gene28652(XM_003535963.3):peptidyl-prolyl cis-trans isomerase, chloroplastic;gene30582(XM_006590533.2):cytochrome c oxidase subunit 6b-2;gene31044(XM_006590697.2):mitochondrial phosphate carrier protein 1, mitochondrial-like, transcript variant X1;gene35976(XM_003543662.3):outer plastidial membrane protein porin;gene40257(XM_014766524.1):adenine nucleotide transporter BT1, chloroplastic/mitochondrial;gene41074(XM_006596302.2):mitochondrial succinate-fumarate transporter 1, transcript variant X2;gene41792(XM_003546930.3):solute carrier family 25 member 44-like;gene42976(XM_003546327.3):mitochondrial thiamine pyrophosphate carrier, transcript variant X1;gene4483(XM_006574281.2):uncharacterized LOC100499860, transcript variant X1;gene44862(XM_014768903.1):calcium-binding mitochondrial carrier protein SCaMC-1-like, transcript variant X3;gene45018(XM_003548491.3):transcription factor GTE8-like, transcript variant X1;gene48861(XM_003550127.3):adenine nucleotide transporter BT1, chloroplastic/mitochondrial;gene50096(XM_003551279.3):mitochondrial uncoupling protein 2-like;gene50956(XM_003551989.3):AP-1 complex subunit mu-2;gene52376(XM_003552550.3):solute carrier family 25 member 44-like;gene53904(XM_003553939.3):calcium-binding mitochondrial carrier protein SCaMC-3-like;gene6771(XM_003520911.3):mitochondrial substrate carrier family protein B-like</t>
  </si>
  <si>
    <t>gene14077(XM_003525183.3):ankyrin repeat-containing protein At2g01680-like;gene18303(NM_001251195.1):CDK-activating kinase;gene18304(XM_006583323.2):probable plastidic glucose transporter 2, transcript variant X3;gene1856(XM_014775528.1):monosaccharide-sensing protein 2;gene19192(XM_003530292.3):extra-large guanine nucleotide-binding protein 1-like;gene20125(XM_003528605.3):probable serine/threonine-protein kinase At1g54610;gene20720(XM_006584759.2):cyclin-dependent kinase F-1-like, transcript variant X2;gene20801(XM_003530829.3):ankyrin repeat-containing protein At2g01680-like;gene2185(XM_003516560.3):uncharacterized LOC100801622;gene22499(XM_006585606.2):serine/threonine-protein kinase OSR1-like, transcript variant X2;gene24654(XM_006586960.2):serine/threonine-protein kinase tricorner-like;gene26066(XM_003534162.3):cyclin-dependent kinase F-1-like;gene27781(XM_006588797.2):transcription factor E2FA-like;gene28862(XM_003535319.3):serine/threonine-protein kinase Nek2-like;gene29325(XM_006589354.2):probable lysine-specific demethylase ELF6;gene3024(XM_003519347.3):metalloendoproteinase 5-MMP-like;gene32045(XM_006591003.2):transcription factor E2FB-like;gene35219(XM_003539557.3):germinal center kinase 1-like;gene35487(XM_003543973.3):protein BREAST CANCER SUSCEPTIBILITY 2 homolog B-like;gene36592(XR_417555.2):serine/threonine-protein kinase tricorner-like, transcript variant X2;gene43187(XM_003547436.3):serine/threonine-protein kinase tricorner-like;gene45018(XM_003548491.3):transcription factor GTE8-like, transcript variant X1;gene45418(XM_003547818.3):phototropin-2-like, transcript variant X1;gene47864(XM_003549757.3):DNA mismatch repair protein MSH2;gene7872(XM_006576926.2):ankyrin repeat-containing protein At5g02620-like, transcript variant X2;gene9009(NM_001251574.2):uncharacterized LOC100499696</t>
  </si>
  <si>
    <t>gene10933(XM_006578607.2):protein STICHEL-like 2, transcript variant X3;gene11456(XM_003523379.3):replication factor C subunit 2-like, transcript variant X1;gene13012(XM_006579975.2):DNA replication licensing factor MCM3 homolog 2-like;gene13218(XM_003524860.3):probable DNA primase large subunit;gene15293(XM_014776348.1):replication factor C subunit 2, transcript variant X2;gene19993(XM_003529470.3):DNA replication licensing factor MCM2-like;gene21166(XM_006584969.2):DNA replication licensing factor MCM3-like, transcript variant X1;gene2164(XM_006573576.2):DNA polymerase alpha catalytic subunit;gene23481(XM_014779396.1):DNA polymerase I B, chloroplastic/mitochondrial-like, transcript variant X2;gene23681(NM_001254624.2):proliferating cell nuclear antigen;gene24469(XM_006586874.2):DNA replication licensing factor MCM6;gene31299(XM_003537806.3):DNA replication licensing factor MCM4-like;gene32800(XM_014764272.1):DNA polymerase alpha subunit B-like, transcript variant X3;gene33262(XM_003540934.3):DNA replication licensing factor MCM4-like;gene36899(XM_003542571.3):DNA replication licensing factor MCM5-like;gene40482(XM_003544589.3):replication protein A 32 kDa subunit A-like;gene42998(XM_006597686.2):DNA replication licensing factor MCM6-like, transcript variant X1;gene46647(XM_014769225.1):DNA polymerase epsilon subunit 2, transcript variant X1;gene47017(XM_006600317.2):DNA replication licensing factor MCM2-like;gene47691(XM_003549651.3):DNA replication licensing factor MCM5-like;gene49491(XM_003552742.3):DNA polymerase alpha subunit B-like;gene50097(XM_003551280.3):proliferating cell nuclear antigen-like;gene54990(XM_003554500.3):DNA replication licensing factor MCM7-like;gene5723(XM_003519502.3):DNA primase small subunit;gene8306(XM_003521544.3):DNA replication licensing factor MCM7</t>
  </si>
  <si>
    <t>gene11520(NM_001249858.1):uncharacterized LOC100500355;gene14946(XM_014776241.1):uncharacterized LOC100809192;gene15510(XM_003526729.3):60S ribosomal protein L9-like;gene19595(XM_003529287.3):30S ribosomal protein S5, chloroplastic-like;gene2295(NM_001251709.2):uncharacterized LOC100306424;gene24313(XM_003534756.3):30S ribosomal protein S1, chloroplastic-like;gene26668(XM_003534495.3):50S ribosomal protein L5, chloroplastic-like;gene35121(NM_001248622.1):uncharacterized LOC100500009;gene37102(XM_003542690.3):30S ribosomal protein S5, chloroplastic-like;gene37118(XM_003542699.3):50S ribosomal protein L21, mitochondrial-like;gene38163(NM_001251123.2):uncharacterized LOC100306643;gene39814(XM_003544386.2):30S ribosomal protein S9, chloroplastic-like;gene46375(XM_003548139.3):50S ribosomal protein L6, chloroplastic-like;gene47046(NM_001252951.2):30S ribosomal protein S1, chloroplastic-like;gene49501(XM_003551840.3):50S ribosomal protein L11-like;gene49921(XM_003553138.3):60S ribosomal protein L10;gene52040(NM_001289352.1):50S ribosomal protein L5, chloroplastic-like;gene54614(XM_003554308.2):60S ribosomal protein L4-like;gene54911(NM_001250460.2):uncharacterized LOC100527275;gene56039(XM_003555606.3):50S ribosomal protein L7/L12-like;gene58682(NA):NA;gene58721(NA):NA;gene6507(XM_006576114.2):uncharacterized LOC100500000, transcript variant X2</t>
  </si>
  <si>
    <t>gene11531(XM_006578928.2):serine hydroxymethyltransferase 7-like;gene13251(XM_006579400.1):serine hydroxymethyltransferase 1-like, transcript variant X1;gene21405(NM_001251392.1):serine hydroxymethyltransferase 2;gene22702(XM_003531803.3):UDP-glycosyltransferase 83A1-like;gene23059(XM_006584436.2):serine hydroxymethyltransferase 3, transcript variant X1;gene26383(XM_003534335.2):serine carboxypeptidase-like 40;gene28139(XM_006588945.2):serine carboxypeptidase-like 45;gene29357(XM_006589370.2):serine carboxypeptidase-like 27;gene32993(XM_003539827.3):serine carboxypeptidase-like 40;gene33753(NM_001254658.1):bifunctional nitrilase/nitrile hydratase NIT4B-like;gene35590(XM_003518955.3):7-deoxyloganetin glucosyltransferase-like;gene35890(XM_003543904.3):UDP-glycosyltransferase 83A1-like;gene37546(XM_006593252.2):serine hydroxymethyltransferase 4, transcript variant X1;gene41024(XM_003544753.3):7-deoxyloganetin glucosyltransferase-like;gene42055(XM_003545635.3):7-deoxyloganetin glucosyltransferase-like;gene43979(XM_003546667.3):7-deoxyloganetin glucosyltransferase;gene45929(XM_003547968.3):serine carboxypeptidase-like 27;gene52987(XM_006603843.2):UDP-glycosyltransferase 83A1-like;gene54290(NM_001254044.1):cytochrome P450 93A2-like;gene57860(XM_003556440.3):cysteine synthase-like, transcript variant X4</t>
  </si>
  <si>
    <t>gene11531(XM_006578928.2):serine hydroxymethyltransferase 7-like;gene13251(XM_006579400.1):serine hydroxymethyltransferase 1-like, transcript variant X1;gene14347(NM_001253092.1):catalase;gene17248(NM_001252940.1):isocitrate lyase 1-like;gene17271(XM_003527445.3):aconitate hydratase, cytoplasmic-like;gene20980(NM_001251558.1):peroxisomal malate dehydrogenase;gene21295(NM_001254986.1):peroxisomal (S)-2-hydroxy-acid oxidase GLO1-like;gene21405(NM_001251392.1):serine hydroxymethyltransferase 2;gene23059(XM_006584436.2):serine hydroxymethyltransferase 3, transcript variant X1;gene23381(XM_006584579.2):enzymatic resistance protein, transcript variant X1;gene30524(XM_014763800.1):formyltetrahydrofolate deformylase 2, mitochondrial;gene36379(XM_003542284.3):malate dehydrogenase, cytoplasmic-like;gene37018(XM_006593375.2):formate dehydrogenase 1, mitochondrial-like, transcript variant X1;gene37546(XM_006593252.2):serine hydroxymethyltransferase 4, transcript variant X1;gene39299(XM_006595420.2):peroxisomal citrate synthase, transcript variant X1;gene44159(XM_006596869.2):peroxisomal glycolate oxidase, transcript variant X1;gene50622(NM_001289347.1):serine--glyoxylate aminotransferase-like;gene52768(XM_003553810.3):formate dehydrogenase 1, mitochondrial-like;gene5740(XM_003519509.3):citrate synthase, glyoxysomal;gene8950(NM_001250642.1):catalase</t>
  </si>
  <si>
    <t>gene1102(XM_006572799.2):mitochondrial carnitine/acylcarnitine carrier-like protein-like, transcript variant X1;gene17066(XM_003527352.3):acyl-coenzyme A oxidase 3, peroxisomal-like;gene17776(XM_003529755.3):palmitoyl-monogalactosyldiacylglycerol delta-7 desaturase, chloroplastic-like;gene28467(NM_001251546.1):peroxisomal 3-ketoacyl-CoA thiolase;gene3024(XM_003519347.3):metalloendoproteinase 5-MMP-like;gene30532(NM_001248619.1):acyl-CoA oxidase;gene31044(XM_006590697.2):mitochondrial phosphate carrier protein 1, mitochondrial-like, transcript variant X1;gene34074(XM_003539902.3):acyl-coenzyme A oxidase 3, peroxisomal-like;gene36727(XM_006594069.2):polyubiquitin 11;gene41074(XM_006596302.2):mitochondrial succinate-fumarate transporter 1, transcript variant X2;gene470(XM_003517917.3):delta(8)-fatty-acid desaturase 2-like;gene47827(XM_003549725.3):protein kinase PINOID 2-like;gene50096(XM_003551279.3):mitochondrial uncoupling protein 2-like;gene52376(XM_003552550.3):solute carrier family 25 member 44-like;gene55014(XM_006604687.2):long chain acyl-CoA synthetase 1-like, transcript variant X1;gene55542(XM_003555617.3):long chain acyl-CoA synthetase 2-like;gene8049(XM_003520641.3):serine/threonine-protein kinase D6PKL1, transcript variant X3;gene8330(XM_006577112.2):long chain acyl-CoA synthetase 1-like, transcript variant X1;gene9919(XM_003522779.3):serine/threonine-protein kinase D6PKL1-like</t>
  </si>
  <si>
    <t>map05012</t>
  </si>
  <si>
    <t>Parkinson's disease</t>
  </si>
  <si>
    <t>gene12201(XM_003524030.3):ubiquitin carboxyl-terminal hydrolase isozyme L3;gene14230(NM_001251759.2):uncharacterized LOC100527355;gene15747(XM_006581759.2):calcium-binding mitochondrial carrier protein SCaMC-2-B-like, transcript variant X2;gene19705(XM_006583807.2):peptidyl-prolyl cis-trans isomerase CYP40-like, transcript variant X1;gene20096(XM_003529527.3):mitochondrial thiamine pyrophosphate carrier-like;gene2344(NM_001249984.1):uncharacterized LOC100527755;gene24455(XM_006586867.2):mitochondrial thiamine pyrophosphate carrier-like, transcript variant X2;gene27490(XM_003537230.3):polyubiquitin 3;gene28652(XM_003535963.3):peptidyl-prolyl cis-trans isomerase, chloroplastic;gene30582(XM_006590533.2):cytochrome c oxidase subunit 6b-2;gene35976(XM_003543662.3):outer plastidial membrane protein porin;gene40257(XM_014766524.1):adenine nucleotide transporter BT1, chloroplastic/mitochondrial;gene41792(XM_003546930.3):solute carrier family 25 member 44-like;gene41832(NM_001282242.1):probable E3 ubiquitin-protein ligase ARI7-like;gene42976(XM_003546327.3):mitochondrial thiamine pyrophosphate carrier, transcript variant X1;gene44862(XM_014768903.1):calcium-binding mitochondrial carrier protein SCaMC-1-like, transcript variant X3;gene48861(XM_003550127.3):adenine nucleotide transporter BT1, chloroplastic/mitochondrial;gene53904(XM_003553939.3):calcium-binding mitochondrial carrier protein SCaMC-3-like;gene6771(XM_003520911.3):mitochondrial substrate carrier family protein B-like</t>
  </si>
  <si>
    <t>gene12986(NM_001254242.1):26S proteasome non-ATPase regulatory subunit RPN12A-like;gene14589(XM_014777251.1):putative cyclin-A3-1, transcript variant X2;gene18300(NM_001251115.1):uncharacterized LOC100499667;gene18303(NM_001251195.1):CDK-activating kinase;gene20125(XM_003528605.3):probable serine/threonine-protein kinase At1g54610;gene2038(XM_006573517.2):uncharacterized LOC102662353;gene20720(XM_006584759.2):cyclin-dependent kinase F-1-like, transcript variant X2;gene22607(XM_006585666.2):putative cyclin-B3-1, transcript variant X1;gene26066(XM_003534162.3):cyclin-dependent kinase F-1-like;gene26873(XM_014762461.1):TATA-box-binding protein-like, transcript variant X4;gene32272(XM_003538293.3):26S protease regulatory subunit 6B homolog;gene4483(XM_006574281.2):uncharacterized LOC100499860, transcript variant X1;gene45018(XM_003548491.3):transcription factor GTE8-like, transcript variant X1;gene45418(XM_003547818.3):phototropin-2-like, transcript variant X1;gene46762(XM_003549516.3):E3 ubiquitin-protein ligase UPL5-like;gene49161(XM_006601208.2):putative cyclin-A3-1, transcript variant X1;gene52860(XM_014772177.1):probable mitochondrial chaperone BCS1-B, transcript variant X1;gene9211(XM_006577978.2):putative cyclin-A3-1</t>
  </si>
  <si>
    <t>gene11707(XM_003525586.3):probable calcium-binding protein CML15;gene11874(XM_014775434.1):serine/threonine-protein kinase AtPK2/AtPK19-like;gene17115(XM_003526223.3):mitotic checkpoint serine/threonine-protein kinase BUB1-like;gene18303(NM_001251195.1):CDK-activating kinase;gene20125(XM_003528605.3):probable serine/threonine-protein kinase At1g54610;gene20720(XM_006584759.2):cyclin-dependent kinase F-1-like, transcript variant X2;gene26066(XM_003534162.3):cyclin-dependent kinase F-1-like;gene2759(NM_001251325.1):calmodulin;gene29030(NM_001250973.1):calmodulin;gene30037(XM_003535710.3):serine/threonine protein phosphatase 2A 57 kDa regulatory subunit B' beta isoform-like;gene36170(XM_003542702.3):probable calcium-binding protein CML29;gene39216(NM_001255273.2):serine/threonine-protein phosphatase PP-X isozyme 2-like;gene45455(XM_003547807.3):probable calcium-binding protein CML16;gene45856(XM_006598652.2):uncharacterized LOC100526925, transcript variant X1;gene49774(XM_006601935.2):anaphase-promoting complex subunit 2-like;gene5575(XM_006575528.2):serine/threonine-protein kinase TOUSLED-like, transcript variant X2;gene57696(NM_001249241.1):uncharacterized LOC100500308;gene9632(XM_006578182.2):serine/threonine-protein kinase Aurora-1, transcript variant X1</t>
  </si>
  <si>
    <t>map04140</t>
  </si>
  <si>
    <t>Regulation of autophagy</t>
  </si>
  <si>
    <t>gene10807(XM_003523017.3):U-box domain-containing protein 38-like;gene12147(XM_006579405.2):autophagy-related protein 8f-like, transcript variant X1;gene13599(XM_006580263.2):uncharacterized LOC100816476;gene14764(XM_003526133.3):CBL-interacting serine/threonine-protein kinase 25-like;gene17277(NM_001250876.2):uncharacterized LOC100500165;gene17705(XM_014777667.1):CBL-interacting serine/threonine-protein kinase 25-like;gene29314(XM_003535472.3):U-box domain-containing protein 14;gene30502(XM_006590497.2):autophagy-related protein 8f, transcript variant X1;gene32499(XM_003538355.3):U-box domain-containing protein 4;gene33489(XM_003539631.2):U-box domain-containing protein 13;gene39933(XM_006606949.2):U-box domain-containing protein 4-like;gene41177(XM_003544818.3):U-box domain-containing protein 15-like;gene47789(XM_003549709.3):CBL-interacting serine/threonine-protein kinase 24;gene48059(XM_006600071.2):uncharacterized LOC100499835;gene49965(XM_003551125.3):U-box domain-containing protein 4-like;gene5212(XM_006575382.2):CBL-interacting serine/threonine-protein kinase 10-like;gene57685(XM_003556343.3):CBL-interacting serine/threonine-protein kinase 4-like;gene8729(XM_014774058.1):CBL-interacting serine/threonine-protein kinase 9-like, transcript variant X2</t>
  </si>
  <si>
    <t>gene11531(XM_006578928.2):serine hydroxymethyltransferase 7-like;gene13251(XM_006579400.1):serine hydroxymethyltransferase 1-like, transcript variant X1;gene21013(XM_003532553.3):fructose-1,6-bisphosphatase, chloroplastic-like;gene21405(NM_001251392.1):serine hydroxymethyltransferase 2;gene23059(XM_006584436.2):serine hydroxymethyltransferase 3, transcript variant X1;gene23381(XM_006584579.2):enzymatic resistance protein, transcript variant X1;gene31011(XM_003537631.3):phosphoserine aminotransferase 1, chloroplastic;gene3157(XM_003519980.3):phosphoserine aminotransferase 2, chloroplastic-like;gene35069(NM_001250465.1):phosphoenolpyruvate carboxylase;gene35659(NM_001255213.2):alcohol dehydrogenase 1-like;gene37018(XM_006593375.2):formate dehydrogenase 1, mitochondrial-like, transcript variant X1;gene37546(XM_006593252.2):serine hydroxymethyltransferase 4, transcript variant X1;gene37829(XM_003543053.3):putative 4-hydroxy-4-methyl-2-oxoglutarate aldolase 3, transcript variant X1;gene40766(XM_003545616.3):alcohol dehydrogenase 1;gene42144(XM_006596897.2):uncharacterized LOC100500019, transcript variant X1;gene46155(XM_003548071.3):fructose-1,6-bisphosphatase, cytosolic, transcript variant X2;gene50622(NM_001289347.1):serine--glyoxylate aminotransferase-like;gene52768(XM_003553810.3):formate dehydrogenase 1, mitochondrial-like</t>
  </si>
  <si>
    <t>gene15328(XM_003526615.3):2-oxoisovalerate dehydrogenase subunit alpha 2, mitochondrial-like;gene20024(XM_014778210.1):dihydrolipoyl dehydrogenase 2, chloroplastic-like, transcript variant X1;gene21013(XM_003532553.3):fructose-1,6-bisphosphatase, chloroplastic-like;gene21939(XM_003531434.3):phosphoglycerate kinase, cytosolic;gene2383(XM_003517378.3):L-lactate dehydrogenase B-like;gene26173(XM_003534218.3):phosphoenolpyruvate carboxykinase [ATP]-like;gene3005(XM_003519244.3):pyruvate dehydrogenase E1 component subunit alpha-1, mitochondrial;gene30589(XM_006590538.2):haloacid dehalogenase-like hydrolase domain-containing protein Sgpp, transcript variant X12;gene30618(XR_416653.2):malate dehydrogenase, glyoxysomal, transcript variant X2;gene33043(NM_001255479.2):alcohol dehydrogenase-like 2-like;gene33430(XM_003539416.3):aldehyde dehydrogenase family 3 member F1;gene35659(NM_001255213.2):alcohol dehydrogenase 1-like;gene40766(XM_003545616.3):alcohol dehydrogenase 1;gene45789(XM_003547907.3):aldehyde dehydrogenase family 3 member F1-like;gene46155(XM_003548071.3):fructose-1,6-bisphosphatase, cytosolic, transcript variant X2;gene51704(XM_003552219.3):pyruvate decarboxylase 2;gene52847(XM_003554145.3):glucose-6-phosphate isomerase, cytosolic-like;gene5599(XM_006575534.2):alcohol dehydrogenase-like 7, transcript variant X2</t>
  </si>
  <si>
    <t>gene17989(XM_003529828.3):RNA-binding protein 24-B-like;gene22166(XM_003531546.3):cleavage and polyadenylation specificity factor subunit 3-I-like;gene22285(XM_006585501.2):nuclear poly(A) polymerase 4-like;gene25806(XM_006587367.2):eukaryotic peptide chain release factor subunit 1-3-like, transcript variant X3;gene2747(XM_006574431.2):DNA-binding protein SMUBP-2-like, transcript variant X1;gene29127(XR_416492.2):heterogeneous nuclear ribonucleoprotein 1-like, transcript variant X2;gene30037(XM_003535710.3):serine/threonine protein phosphatase 2A 57 kDa regulatory subunit B' beta isoform-like;gene37709(XM_014765802.1):protein SMG7L-like, transcript variant X2;gene39216(NM_001255273.2):serine/threonine-protein phosphatase PP-X isozyme 2-like;gene40948(XM_014767295.1):heterogeneous nuclear ribonucleoprotein 1-like;gene44378(XM_006598595.2):uncharacterized LOC100787464;gene44557(NM_001255468.2):deleted in azoospermia-like;gene46621(XM_006599647.2):eukaryotic peptide chain release factor subunit 1-3, transcript variant X3;gene54718(XM_003554360.3):polyadenylate-binding protein 7-like;gene55316(XM_003554676.3):probable serine/threonine protein phosphatase 2A regulatory subunit B''delta;gene8633(XM_003521726.3):probable serine/threonine protein phosphatase 2A regulatory subunit B''delta, transcript variant X2</t>
  </si>
  <si>
    <t>gene11635(XM_003524495.3):L-aspartate oxidase, chloroplastic, transcript variant X1;gene16639(XM_003527203.3):cytochrome c oxidase copper chaperone 2, transcript variant X1;gene20566(XM_006584679.2):V-type proton ATPase subunit E-like;gene20930(XM_003530941.3):external alternative NAD(P)H-ubiquinone oxidoreductase B2, mitochondrial-like;gene27425(XM_006588316.2):uncharacterized LOC100306101, transcript variant X1;gene30582(XM_006590533.2):cytochrome c oxidase subunit 6b-2;gene35982(XM_014765293.1):plasma membrane ATPase 2;gene36665(NM_001248848.2):uncharacterized LOC100527417;gene37787(XM_006594565.2):external alternative NAD(P)H-ubiquinone oxidoreductase B2, mitochondrial-like, transcript variant X1;gene40491(XM_003544593.3):plasma membrane ATPase 4-like;gene41225(XM_003544840.3):internal alternative NAD(P)H-ubiquinone oxidoreductase A1, mitochondrial-like;gene44573(XM_014768515.1):soluble inorganic pyrophosphatase 1-like;gene44620(XM_003548207.3):calcium-transporting ATPase, endoplasmic reticulum-type-like, transcript variant X2;gene48720(XM_003550088.3):plasma membrane ATPase 4-like;gene52870(XM_003554240.3):plasma membrane ATPase 1-like;gene56584(XM_003555760.3):pyrophosphate-energized vacuolar membrane proton pump 1-like</t>
  </si>
  <si>
    <t>gene13541(XM_003524233.3):cytochrome P450 CYP736A12-like;gene19696(NM_001251447.1):senescence-associated nodulin 1A;gene21562(XM_006585151.2):beta-amyrin 28-oxidase-like, transcript variant X2;gene21563(XM_003532742.3):beta-amyrin 28-oxidase-like;gene22691(XM_003531801.3):beta-amyrin 28-oxidase;gene2449(XM_006573697.2):cytochrome P450 87A3-like;gene32636(XM_003538427.3):taxadien-5-alpha-ol O-acetyltransferase-like;gene33759(XM_003539793.3):secoisolariciresinol dehydrogenase;gene42825(XM_003546243.3):ent-kaurenoic acid oxidase 2;gene45164(XM_006599064.2):probable iron/ascorbate oxidoreductase DDB_G0283291-like, transcript variant X1;gene487(XM_014777850.1):uncharacterized LOC100816385;gene54801(XM_003553565.3):secoisolariciresinol dehydrogenase;gene54802(XM_003554405.3):secoisolariciresinol dehydrogenase-like;gene5729(XM_003518467.3):taxadiene 5-alpha hydroxylase;gene6299(XM_003521923.3):cytochrome P450 71A1-like;gene6302(XM_006576367.2):cytochrome P450 83B1-like</t>
  </si>
  <si>
    <t>gene19638(XM_003529307.3):histone H3.2;gene29220(NM_001248992.2):uncharacterized LOC100305731;gene31570(XM_003537964.3):probable histone H2B.1;gene33666(XM_003539749.3):histone H2B.3;gene34754(XM_003540159.3):histone H2B.3;gene38166(XM_003541825.3):probable histone H2A.1;gene38513(XM_003543395.3):probable histone H2B.3;gene38638(XM_003543459.3):histone H2A-like;gene48772(XM_003550106.3):histone H4-like;gene49552(NM_001248856.1):uncharacterized LOC100305466;gene50061(XM_014770456.1):histone H4-like;gene54357(XM_003554182.3):histone H2AX-like;gene55225(NM_001248841.2):uncharacterized LOC100305465;gene7004(XM_014773654.1):fimbrin-2-like, transcript variant X2;gene7612(XM_003521181.3):histone H2AX</t>
  </si>
  <si>
    <t>gene20449(XM_006584633.2):CCA-adding enzyme-like, transcript variant X2;gene23837(NM_001248663.2):uncharacterized LOC100305708;gene2736(XM_003519089.3):eukaryotic translation initiation factor 5, transcript variant X1;gene2747(XM_006574431.2):DNA-binding protein SMUBP-2-like, transcript variant X1;gene307(XM_003517657.3):eukaryotic translation initiation factor 3 subunit I-like;gene30707(XM_006590191.2):uncharacterized LOC100305922, transcript variant X1;gene3634(XM_003518591.3):eukaryotic translation initiation factor 5-like;gene39882(XM_014767254.1):trimethylguanosine synthase-like, transcript variant X1;gene41710(NM_001254031.1):uncharacterized LOC100783752;gene49649(NM_001255279.1):eukaryotic translation initiation factor 2 subunit alpha-like;gene51257(XM_003552073.3):small ubiquitin-related modifier 1-like;gene52576(XM_003552659.3):eukaryotic translation initiation factor 5-like;gene52690(XM_003553212.3):eukaryotic translation initiation factor 5-like;gene54718(XM_003554360.3):polyadenylate-binding protein 7-like;gene55073(XM_003554544.3):translation initiation factor IF-2-like</t>
  </si>
  <si>
    <t>gene20980(NM_001251558.1):peroxisomal malate dehydrogenase;gene23583(XM_006586048.2):sodium/hydrogen exchanger 4, transcript variant X2;gene25747(XM_003534021.3):probable aquaporin TIP-type alpha;gene3144(XM_003519804.3):mitochondrial uncoupling protein 5-like;gene32665(XM_003538444.3):probable sodium-coupled neutral amino acid transporter 6;gene3473(XM_003518249.3):aquaporin PIP2-2-like;gene36379(XM_003542284.3):malate dehydrogenase, cytoplasmic-like;gene38630(NM_001251097.1):nodulin-26;gene38979(XM_003543643.3):probable sodium-coupled neutral amino acid transporter 6;gene46026(NM_001253110.1):aquaporin PIP2-2-like;gene46027(XM_003548023.2):aquaporin PIP2-2;gene46565(XM_006599608.2):probable aquaporin TIP-type alpha;gene52427(XM_003552576.2):probable sodium-coupled neutral amino acid transporter 6;gene5469(XM_003519362.3):probable sodium-coupled neutral amino acid transporter 6;gene57390(XM_003556184.3):aquaporin PIP2-1-like</t>
  </si>
  <si>
    <t>gene11761(XR_414154.2):dnaJ homolog subfamily C member 21-like, transcript variant X2;gene16015(XM_003527006.3):dnaJ homolog subfamily B member 1-like;gene22642(XM_003531783.3):NAD(P)H-quinone oxidoreductase subunit T, chloroplastic-like;gene42288(XM_003547110.3):dnaJ protein homolog 1-like;gene42699(NM_001255172.1):farnesyl pyrophosphate synthase 1-like;gene44378(XM_006598595.2):uncharacterized LOC100787464;gene44401(XM_003546842.3):actin-related protein 7-like;gene44519(XM_006598783.2):dnaJ homolog subfamily B member 6, transcript variant X1;gene45018(XM_003548491.3):transcription factor GTE8-like, transcript variant X1;gene45418(XM_003547818.3):phototropin-2-like, transcript variant X1;gene46978(XM_003550482.3):importin subunit alpha-2-like;gene49649(NM_001255279.1):eukaryotic translation initiation factor 2 subunit alpha-like;gene55597(NM_001250274.2):uncharacterized LOC100306079;gene7921(XM_003521336.3):dnaJ protein P58IPK homolog;gene8450(NM_001254361.1):chaperone protein DnaJ-like</t>
  </si>
  <si>
    <t>gene11055(XM_006578682.2):chaperone protein ClpD, chloroplastic-like;gene11769(NM_001251193.1):heat shock protein;gene13720(XM_003525383.3):chaperone protein ClpC, chloroplastic-like;gene15741(XM_003526860.3):chaperone protein ClpD, chloroplastic;gene15772(XM_006581781.2):chaperone protein ClpC, chloroplastic, transcript variant X2;gene18223(XM_006583275.2):cell division protein FtsY homolog, chloroplastic-like, transcript variant X1;gene22675(XM_014779225.1):chaperone protein ClpB3, chloroplastic, transcript variant X2;gene28637(XM_006589016.2):protein translocase subunit SecA, chloroplastic, transcript variant X1;gene29898(XM_006589594.2):sec-independent protein translocase protein TATC, chloroplastic, transcript variant X2;gene32773(XM_003538532.3):ALBINO3-like protein 1, chloroplastic;gene49517(XM_003552750.3):ALBINO3-like protein 1, chloroplastic;gene50042(XM_006602031.2):uncharacterized LOC100776148;gene52299(XM_003552506.3):chaperone protein ClpB3, chloroplastic-like;gene56825(XM_006605884.2):sec-independent protein translocase protein TATC, chloroplastic, transcript variant X2</t>
  </si>
  <si>
    <t>gene13614(XM_003525070.3):chromatin assembly factor 1 subunit FAS2-like;gene19115(XM_003529138.3):protein CHROMATIN REMODELING 19-like, transcript variant X2;gene20116(XM_003529540.2):putative chromatin-remodeling complex ATPase chain;gene21857(XM_006584573.2):FAS2, transcript variant X1;gene24650(XM_003534879.3):metalloendoproteinase 1-like;gene24654(XM_006586960.2):serine/threonine-protein kinase tricorner-like;gene30517(XM_003538692.3):metalloendoproteinase 1-MMP-like;gene36592(XR_417555.2):serine/threonine-protein kinase tricorner-like, transcript variant X2;gene42472(XM_003546042.3):putative chromatin-remodeling complex ATPase chain;gene43187(XM_003547436.3):serine/threonine-protein kinase tricorner-like;gene45018(XM_003548491.3):transcription factor GTE8-like, transcript variant X1;gene46904(XM_003550124.3):putative chromatin-remodeling complex ATPase chain;gene8704(XM_006577284.2):E3 ubiquitin-protein ligase SINAT3, transcript variant X1;gene9009(NM_001251574.2):uncharacterized LOC100499696</t>
  </si>
  <si>
    <t>gene17476(XM_006582903.2):vinorine synthase-like;gene23010(XM_003531907.3):protein STRICTOSIDINE SYNTHASE-LIKE 10-like;gene23846(XM_006586173.2):1-aminocyclopropane-1-carboxylate oxidase homolog 12-like;gene23847(XM_006586174.2):1-aminocyclopropane-1-carboxylate oxidase homolog 12-like;gene24704(XM_003533740.3):protein STRICTOSIDINE SYNTHASE-LIKE 4;gene27598(XM_003536970.3):vinorine synthase-like;gene30764(XM_006590603.2):methylesterase 3-like, transcript variant X2;gene3572(XM_003519945.3):1-aminocyclopropane-1-carboxylate oxidase homolog 4-like;gene45335(XM_003547741.3):protein STRICTOSIDINE SYNTHASE-LIKE 10-like;gene45650(XM_003547852.3):protein STRICTOSIDINE SYNTHASE-LIKE 5;gene45927(NM_001250887.1):uncharacterized LOC100527557;gene45928(NM_001253935.1):polyneuridine-aldehyde esterase-like;gene6295(XM_003521932.3):cytochrome P450 83B1-like</t>
  </si>
  <si>
    <t>gene10595(XM_006578462.2):tip elongation aberrant protein 1, transcript variant X3;gene17346(XM_003527485.3):U11/U12 small nuclear ribonucleoprotein 31 kDa protein;gene18303(NM_001251195.1):CDK-activating kinase;gene20125(XM_003528605.3):probable serine/threonine-protein kinase At1g54610;gene20720(XM_006584759.2):cyclin-dependent kinase F-1-like, transcript variant X2;gene26066(XM_003534162.3):cyclin-dependent kinase F-1-like;gene26116(XM_003534185.3):probable serine/threonine-protein kinase sky1;gene26873(XM_014762461.1):TATA-box-binding protein-like, transcript variant X4;gene45018(XM_003548491.3):transcription factor GTE8-like, transcript variant X1;gene49649(NM_001255279.1):eukaryotic translation initiation factor 2 subunit alpha-like;gene49957(NM_001249961.1):uncharacterized LOC100500618;gene57934(XR_001387020.1):serine/arginine-rich splicing factor SR30, transcript variant X1</t>
  </si>
  <si>
    <t>gene2185(XM_003516560.3):uncharacterized LOC100801622;gene24016(XM_014761542.1):uncharacterized LOC100810167, transcript variant X1;gene24654(XM_006586960.2):serine/threonine-protein kinase tricorner-like;gene36592(XR_417555.2):serine/threonine-protein kinase tricorner-like, transcript variant X2;gene43187(XM_003547436.3):serine/threonine-protein kinase tricorner-like;gene44401(XM_003546842.3):actin-related protein 7-like;gene45418(XM_003547818.3):phototropin-2-like, transcript variant X1;gene47827(XM_003549725.3):protein kinase PINOID 2-like;gene7004(XM_014773654.1):fimbrin-2-like, transcript variant X2;gene8049(XM_003520641.3):serine/threonine-protein kinase D6PKL1, transcript variant X3;gene9009(NM_001251574.2):uncharacterized LOC100499696;gene9919(XM_003522779.3):serine/threonine-protein kinase D6PKL1-like</t>
  </si>
  <si>
    <t>gene14958(XM_014776247.1):D-amino-acid transaminase, chloroplastic-like, transcript variant X2;gene16058(NM_001251779.1):glutathione S-transferase GST 12;gene18917(XM_003529071.3):probable glutathione S-transferase;gene27455(XM_006588679.2):glutathione S-transferase L3, transcript variant X1;gene33277(XM_003540962.3):bifunctional dihydrofolate reductase-thymidylate synthase-like;gene44166(NM_001249383.1):glutathione transferase;gene44168(NM_001250784.1):2,4-D inducible glutathione S-transferase;gene44742(XM_006598651.2):uncharacterized LOC100500602, transcript variant X1;gene4723(NM_001248057.1):glutathione S-transferase GST 19;gene54605(XR_420015.2):glutathione S-transferase L3, transcript variant X2;gene55926(XM_003556749.3):molybdopterin synthase catalytic subunit-like, transcript variant X1;gene8155(NM_001248575.2):uncharacterized LOC100527653, transcript variant X1</t>
  </si>
  <si>
    <t>gene11102(XM_003522426.3):beta-galactosidase 6-like, transcript variant X3;gene14582(XM_003525862.3):probable isoaspartyl peptidase/L-asparaginase 2;gene15693(XM_006581723.2):beta-galactosidase 10;gene17568(XM_003529827.3):beta-galactosidase 1-like;gene21887(XM_003531414.3):beta-hexosaminidase 2-like;gene30899(XM_003538819.3):beta-galactosidase 3-like;gene38808(XM_003543550.2):beta-galactosidase 1-like;gene41757(XM_003546628.3):beta-galactosidase 1;gene45792(XM_003548817.3):beta-galactosidase 3-like;gene49169(XM_003550270.2):probable isoaspartyl peptidase/L-asparaginase 2;gene49319(XM_014769912.1):beta-galactosidase 5-like;gene9197(NM_001289309.1):probable isoaspartyl peptidase/L-asparaginase 2-like</t>
  </si>
  <si>
    <t>gene11097(XM_006578705.2):cyclin-dependent kinase E-1-like, transcript variant X3;gene11707(XM_003525586.3):probable calcium-binding protein CML15;gene13658(XM_003525089.3):cyclin-dependent kinase E-1;gene17266(XM_006582284.2):glutamate receptor 3.4-like, transcript variant X2;gene2759(NM_001251325.1):calmodulin;gene29030(NM_001250973.1):calmodulin;gene30582(XM_006590533.2):cytochrome c oxidase subunit 6b-2;gene36170(XM_003542702.3):probable calcium-binding protein CML29;gene43731(XM_003545675.3):phospholipid-transporting ATPase 1, transcript variant X1;gene45455(XM_003547807.3):probable calcium-binding protein CML16;gene57696(NM_001249241.1):uncharacterized LOC100500308</t>
  </si>
  <si>
    <t>gene11102(XM_003522426.3):beta-galactosidase 6-like, transcript variant X3;gene14124(XM_006579343.2):uncharacterized LOC100783885, transcript variant X1;gene15693(XM_006581723.2):beta-galactosidase 10;gene17568(XM_003529827.3):beta-galactosidase 1-like;gene21887(XM_003531414.3):beta-hexosaminidase 2-like;gene30899(XM_003538819.3):beta-galactosidase 3-like;gene38808(XM_003543550.2):beta-galactosidase 1-like;gene41757(XM_003546628.3):beta-galactosidase 1;gene44887(XM_006598935.2):sialyltransferase-like protein 1, transcript variant X1;gene45792(XM_003548817.3):beta-galactosidase 3-like;gene49319(XM_014769912.1):beta-galactosidase 5-like</t>
  </si>
  <si>
    <t>gene17776(XM_003529755.3):palmitoyl-monogalactosyldiacylglycerol delta-7 desaturase, chloroplastic-like;gene19040(NM_001250432.1):chloroplast omega 3 fatty acid desaturase isoform 2;gene20073(XM_003529513.3):peroxisomal fatty acid beta-oxidation multifunctional protein MFP2-like;gene28467(NM_001251546.1):peroxisomal 3-ketoacyl-CoA thiolase;gene29990(NM_001251413.1):microsomal omega-6 desaturase;gene30532(NM_001248619.1):acyl-CoA oxidase;gene41222(NM_001249854.1):microsomal omega-3-fatty acid desaturase;gene470(XM_003517917.3):delta(8)-fatty-acid desaturase 2-like;gene51678(NM_001250909.2):omega-3 fatty acid desaturase;gene6064(XM_003520958.3):acyl-CoA thioesterase 2, transcript variant X2;gene7575(NM_001251429.1):microsomal omega-6 desaturase</t>
  </si>
  <si>
    <t>map00562</t>
  </si>
  <si>
    <t>Inositol phosphate metabolism</t>
  </si>
  <si>
    <t>gene11842(XM_006579479.2):probable aldehyde dehydrogenase, transcript variant X1;gene13943(NM_001255706.1):inositol oxygenase 4-like;gene15717(XM_006581739.2):phosphatidylinositol 4-phosphate 5-kinase 1-like;gene16708(XM_006582120.2):PAP-specific phosphatase HAL2-like;gene2185(XM_003516560.3):uncharacterized LOC100801622;gene22802(XM_006585755.2):phosphatidylinositol 4-kinase gamma 7, transcript variant X1;gene37178(XM_003542728.3):PAP-specific phosphatase HAL2-like;gene41819(XM_003546857.2):probable fructokinase-4;gene52415(XM_014770938.1):phosphatidylinositol 4-kinase gamma 7-like;gene56957(XM_003555257.3):inositol-tetrakisphosphate 1-kinase 3-like, transcript variant X1;gene704(XM_006573117.2):phosphatidylinositol 4-kinase gamma 5-like</t>
  </si>
  <si>
    <t>map04721</t>
  </si>
  <si>
    <t>Synaptic vesicle cycle</t>
  </si>
  <si>
    <t>gene18708(XM_003528960.3):dynamin-related protein 1E-like, transcript variant X2;gene2022(XM_003517176.3):syntaxin-112-like, transcript variant X2;gene20566(XM_006584679.2):V-type proton ATPase subunit E-like;gene20808(XM_003530851.3):dynamin-related protein 1C-like;gene2083(XM_003516534.3):clathrin heavy chain 2-like;gene21009(XM_003532549.3):dynamin-related protein 3A-like;gene23734(XM_003532178.3):dynamin-related protein 1E;gene50011(XM_003551179.3):vacuolar amino acid transporter 1-like;gene50956(XM_003551989.3):AP-1 complex subunit mu-2;gene55490(XM_006605353.2):ascorbate transporter, chloroplastic-like, transcript variant X2</t>
  </si>
  <si>
    <t>gene14347(NM_001253092.1):catalase;gene17873(XM_003528505.3):cytochrome P450 71A1;gene20073(XM_003529513.3):peroxisomal fatty acid beta-oxidation multifunctional protein MFP2-like;gene20738(XM_003530446.3):aldehyde dehydrogenase family 2 member C4-like;gene33753(NM_001254658.1):bifunctional nitrilase/nitrile hydratase NIT4B-like;gene41858(XM_006598231.2):xanthine dehydrogenase 1-like;gene46055(XM_003548032.3):UDP-glycosyltransferase 74G1-like;gene46096(XM_003533709.2):tryptophan aminotransferase-related protein 4;gene8950(NM_001250642.1):catalase</t>
  </si>
  <si>
    <t>gene16160(NM_001250086.2):flavonoid 3'-hydroxylase;gene27975(XM_006588848.2):cytochrome P450 93A3-like;gene34947(XM_003540278.3):probable terpene synthase 11;gene47834(XM_003549733.3):cytochrome P450 734A1-like;gene49339(XM_003550365.3):cytochrome P450 monooxygenase CYP83D1;gene55028(XM_003554520.3):short-chain dehydrogenase reductase 3b;gene5835(XM_006575645.2):cytochrome P450 71D10-like;gene6108(XM_006576289.2):(+)-neomenthol dehydrogenase-like, transcript variant X2;gene7552(XM_003521148.3):cytochrome P450 93A3</t>
  </si>
  <si>
    <t>gene11509(XM_003523411.3):glycine-rich protein 2-like;gene14812(XM_006581288.2):E3 ubiquitin-protein ligase KEG-like, transcript variant X1;gene2185(XM_003516560.3):uncharacterized LOC100801622;gene37714(XR_001384198.1):serine/threonine-protein kinase HT1, transcript variant X2;gene39216(NM_001255273.2):serine/threonine-protein phosphatase PP-X isozyme 2-like;gene44401(XM_003546842.3):actin-related protein 7-like;gene45418(XM_003547818.3):phototropin-2-like, transcript variant X1;gene7004(XM_014773654.1):fimbrin-2-like, transcript variant X2;gene9427(XM_006578075.2):E3 ubiquitin-protein ligase KEG-like, transcript variant X2</t>
  </si>
  <si>
    <t>gene12274(XM_003524285.3):lon protease homolog 2, peroxisomal-like;gene15417(XM_003526669.3):CLP protease regulatory subunit CLPX1, mitochondrial;gene17280(XM_006582299.2):membrane metalloprotease ARASP, chloroplastic-like;gene2313(XM_003517339.3):lon protease homolog 2, peroxisomal, transcript variant X1;gene3637(XM_003518592.3):ATP-dependent Clp protease proteolytic subunit 3, chloroplastic;gene36867(XM_006594152.2):cell division protein FtsZ homolog 2-1, chloroplastic-like, transcript variant X1;gene48159(XM_003549916.3):lon protease homolog 2, peroxisomal-like;gene50296(XM_003551684.3):cell division protein FtsZ homolog 1, chloroplastic-like;gene52574(XM_003552658.3):ATP-dependent Clp protease proteolytic subunit 3, chloroplastic-like</t>
  </si>
  <si>
    <t>gene10880(XM_003523044.3):cell division cycle protein 48 homolog;gene15918(XM_003528093.3):cell division cycle protein 48 homolog;gene30855(XM_006590625.2):nucleolar protein 6-like, transcript variant X2;gene34868(XM_014765017.1):GTPase LSG1-2-like, transcript variant X4;gene38418(XM_003543361.3):GTPase LSG1-2-like;gene41751(XM_003546618.3):apoptosis-enhancing nuclease;gene48027(XM_006600762.2):elongation factor G-1, chloroplastic-like;gene57727(XM_003556365.3):eukaryotic translation initiation factor 6-2-like</t>
  </si>
  <si>
    <t>gene16368(XM_003525873.3):1-acyl-sn-glycerol-3-phosphate acyltransferase 1, chloroplastic-like, transcript variant X2;gene25225(XM_006587157.2):lipid phosphate phosphatase 2-like, transcript variant X3;gene27095(XM_003536816.3):probable glycerol-3-phosphate acyltransferase 3;gene39807(XM_006595548.2):probable 1-acyl-sn-glycerol-3-phosphate acyltransferase 4-like, transcript variant X12;gene49215(XM_006601229.2):phosphatidate phosphatase PAH2-like, transcript variant X2;gene51634(XM_006602580.2):sulfoquinovosyl transferase SQD2-like, transcript variant X1;gene54182(XM_003554094.3):UDP-sulfoquinovose synthase, chloroplastic;gene7875(XM_014773855.1):phosphatidate phosphatase PAH1-like, transcript variant X4</t>
  </si>
  <si>
    <t>gene12986(NM_001254242.1):26S proteasome non-ATPase regulatory subunit RPN12A-like;gene24515(XM_003533659.3):ATP-dependent zinc metalloprotease FTSH 2, chloroplastic, transcript variant X1;gene24579(NM_001254408.2):probable proteasome inhibitor-like;gene32272(XM_003538293.3):26S protease regulatory subunit 6B homolog;gene43035(XM_006596973.2):ATP-dependent zinc metalloprotease FTSH 8, chloroplastic-like, transcript variant X1;gene5122(XM_014769196.1):ATP-dependent zinc metalloprotease FTSH 9, chloroplastic-like, transcript variant X1;gene52860(XM_014772177.1):probable mitochondrial chaperone BCS1-B, transcript variant X1</t>
  </si>
  <si>
    <t>map04066</t>
  </si>
  <si>
    <t>HIF-1 signaling pathway</t>
  </si>
  <si>
    <t>gene15328(XM_003526615.3):2-oxoisovalerate dehydrogenase subunit alpha 2, mitochondrial-like;gene18304(XM_006583323.2):probable plastidic glucose transporter 2, transcript variant X3;gene1856(XM_014775528.1):monosaccharide-sensing protein 2;gene3005(XM_003519244.3):pyruvate dehydrogenase E1 component subunit alpha-1, mitochondrial;gene41156(XM_006596343.2):serine/threonine-protein kinase AtPK2/AtPK19-like, transcript variant X2;gene45018(XM_003548491.3):transcription factor GTE8-like, transcript variant X1;gene45418(XM_003547818.3):phototropin-2-like, transcript variant X1</t>
  </si>
  <si>
    <t>map00603</t>
  </si>
  <si>
    <t>Glycosphingolipid biosynthesis - globo series</t>
  </si>
  <si>
    <t>gene14124(XM_006579343.2):uncharacterized LOC100783885, transcript variant X1;gene21887(XM_003531414.3):beta-hexosaminidase 2-like;gene25746(NM_001248093.1):alpha galactosidase;gene28990(XM_003535350.3):alpha-galactosidase-like;gene28991(XM_003535351.3):alpha-galactosidase-like;gene46563(XM_003548228.3):alpha-galactosidase-like;gene51832(XM_006602649.2):alpha-galactosidase 1, transcript variant X1</t>
  </si>
  <si>
    <t>gene18303(NM_001251195.1):CDK-activating kinase;gene18467(XM_003530006.3):receptor for activated C kinase 1B;gene20125(XM_003528605.3):probable serine/threonine-protein kinase At1g54610;gene20720(XM_006584759.2):cyclin-dependent kinase F-1-like, transcript variant X2;gene26066(XM_003534162.3):cyclin-dependent kinase F-1-like;gene45418(XM_003547818.3):phototropin-2-like, transcript variant X1;gene49649(NM_001255279.1):eukaryotic translation initiation factor 2 subunit alpha-like</t>
  </si>
  <si>
    <t>map00120</t>
  </si>
  <si>
    <t>Primary bile acid biosynthesis</t>
  </si>
  <si>
    <t>gene14368(NM_001255771.2):enoyl-CoA hydratase 2, peroxisomal-like;gene17066(XM_003527352.3):acyl-coenzyme A oxidase 3, peroxisomal-like;gene34074(XM_003539902.3):acyl-coenzyme A oxidase 3, peroxisomal-like;gene39876(XM_006595452.2):uncharacterized LOC100500301, transcript variant X1;gene49209(NM_001250163.2):uncharacterized LOC100500120;gene8973(XM_006577888.1):enoyl-CoA hydratase 2, peroxisomal, transcript variant X1</t>
  </si>
  <si>
    <t>map00750</t>
  </si>
  <si>
    <t>Vitamin B6 metabolism</t>
  </si>
  <si>
    <t>gene16824(XM_003527248.2):probable aldo-keto reductase 2;gene22880(XM_014779251.1):probable aldo-keto reductase 2, transcript variant X2;gene31011(XM_003537631.3):phosphoserine aminotransferase 1, chloroplastic;gene3157(XM_003519980.3):phosphoserine aminotransferase 2, chloroplastic-like;gene47186(XM_006600387.2):threonine synthase 1, chloroplastic;gene6616(NM_001254091.1):pyridoxal biosynthesis protein PDX2-like</t>
  </si>
  <si>
    <t>gene14515(XM_003528163.3):cytochrome P450 CYP82D47-like;gene17483(XM_006582895.2):beta-amyrin synthase, transcript variant X1;gene20979(XM_003530957.3):squalene monooxygenase;gene47994(XM_003550837.3):geraniol 8-hydroxylase-like;gene54313(XM_006604321.2):3,9-dihydroxypterocarpan 6A-monooxygenase-like</t>
  </si>
  <si>
    <t>gene35897(XM_003543896.3):biotin carboxyl carrier protein of acetyl-CoA carboxylase 2, chloroplastic-like;gene51619(XM_014770176.1):carboxyl transferase alpha subunit, transcript variant X1;gene52308(NM_001248245.2):biotin carboxyl carrier protein subunit;gene52982(NM_001254594.2):biotin carboxyl carrier protein of acetyl-CoA carboxylase 2, chloroplastic-like;gene58694(NA):NA</t>
  </si>
  <si>
    <t>gene44401(XM_003546842.3):actin-related protein 7-like;gene45018(XM_003548491.3):transcription factor GTE8-like, transcript variant X1;gene47293(XM_014769324.1):uncharacterized LOC100811569, transcript variant X1;gene7004(XM_014773654.1):fimbrin-2-like, transcript variant X2;gene9009(NM_001251574.2):uncharacterized LOC100499696</t>
  </si>
  <si>
    <t>gene24654(XM_006586960.2):serine/threonine-protein kinase tricorner-like;gene36592(XR_417555.2):serine/threonine-protein kinase tricorner-like, transcript variant X2;gene43187(XM_003547436.3):serine/threonine-protein kinase tricorner-like;gene45418(XM_003547818.3):phototropin-2-like, transcript variant X1;gene9009(NM_001251574.2):uncharacterized LOC100499696</t>
  </si>
  <si>
    <t>gene24654(XM_006586960.2):serine/threonine-protein kinase tricorner-like;gene36592(XR_417555.2):serine/threonine-protein kinase tricorner-like, transcript variant X2;gene4220(XM_003518877.3):RAN GTPase-activating protein 1-like;gene43187(XM_003547436.3):serine/threonine-protein kinase tricorner-like;gene44401(XM_003546842.3):actin-related protein 7-like</t>
  </si>
  <si>
    <t>gene16160(NM_001250086.2):flavonoid 3'-hydroxylase;gene20073(XM_003529513.3):peroxisomal fatty acid beta-oxidation multifunctional protein MFP2-like;gene35483(XM_003542140.3):long chain acyl-CoA synthetase 8-like, transcript variant X1;gene7552(XM_003521148.3):cytochrome P450 93A3</t>
  </si>
  <si>
    <t>gene24654(XM_006586960.2):serine/threonine-protein kinase tricorner-like;gene36592(XR_417555.2):serine/threonine-protein kinase tricorner-like, transcript variant X2;gene43187(XM_003547436.3):serine/threonine-protein kinase tricorner-like;gene44401(XM_003546842.3):actin-related protein 7-like</t>
  </si>
  <si>
    <t>map03450</t>
  </si>
  <si>
    <t>Non-homologous end-joining</t>
  </si>
  <si>
    <t>gene14727(XM_003527717.3):DNA cross-link repair protein SNM1;gene33880(XM_003540818.3):5' exonuclease Apollo-like;gene35151(XM_003539533.3):double-strand break repair protein MRE11;gene44853(XM_014768452.1):DNA cross-link repair protein SNM1, transcript variant X3</t>
  </si>
  <si>
    <t>map00195</t>
  </si>
  <si>
    <t>Photosynthesis</t>
  </si>
  <si>
    <t>gene56714(NM_001249480.2):uncharacterized LOC100500583;gene58691(NA):NA;gene58695(NA):NA</t>
  </si>
  <si>
    <t>gene28862(XM_003535319.3):serine/threonine-protein kinase Nek2-like;gene29325(XM_006589354.2):probable lysine-specific demethylase ELF6;gene9593(XM_003522658.3):casein kinase I, transcript variant X2</t>
  </si>
  <si>
    <t>gene45418(XM_003547818.3):phototropin-2-like, transcript variant X1;gene47864(XM_003549757.3):DNA mismatch repair protein MSH2;gene9009(NM_001251574.2):uncharacterized LOC100499696</t>
  </si>
  <si>
    <t>gene33371(XM_006592073.2):calreticulin-3-like, transcript variant X2;gene39216(NM_001255273.2):serine/threonine-protein phosphatase PP-X isozyme 2-like;gene45418(XM_003547818.3):phototropin-2-like, transcript variant X1</t>
  </si>
  <si>
    <t>gene39216(NM_001255273.2):serine/threonine-protein phosphatase PP-X isozyme 2-like;gene41156(XM_006596343.2):serine/threonine-protein kinase AtPK2/AtPK19-like, transcript variant X2;gene45018(XM_003548491.3):transcription factor GTE8-like, transcript variant X1</t>
  </si>
  <si>
    <t>gene20566(XM_006584679.2):V-type proton ATPase subunit E-like;gene44401(XM_003546842.3):actin-related protein 7-like</t>
  </si>
  <si>
    <t>gene21717(XM_003532798.3):cytochrome P450 CYP736A12-like;gene46055(XM_003548032.3):UDP-glycosyltransferase 74G1-like</t>
  </si>
  <si>
    <t>gene45236(XM_003548574.3):asparagine--tRNA ligase, cytoplasmic 2-like, transcript variant X2;gene45334(XR_001385517.1):aspartate--tRNA ligase, chloroplastic/mitochondrial-like, transcript variant X15</t>
  </si>
  <si>
    <t>gene2666(XM_003517531.3):heat shock 70 kDa protein 8, transcript variant X1;gene40973(XM_003544739.3):TPR repeat-containing thioredoxin TTL1</t>
  </si>
  <si>
    <t>gene45418(XM_003547818.3):phototropin-2-like, transcript variant X1;gene9009(NM_001251574.2):uncharacterized LOC100499696</t>
  </si>
  <si>
    <t>gene41156(XM_006596343.2):serine/threonine-protein kinase AtPK2/AtPK19-like, transcript variant X2;gene45418(XM_003547818.3):phototropin-2-like, transcript variant X1</t>
  </si>
  <si>
    <t>gene19192(XM_003530292.3):extra-large guanine nucleotide-binding protein 1-like;gene39216(NM_001255273.2):serine/threonine-protein phosphatase PP-X isozyme 2-like</t>
  </si>
  <si>
    <t>gene44401(XM_003546842.3):actin-related protein 7-like;gene9009(NM_001251574.2):uncharacterized LOC100499696</t>
  </si>
  <si>
    <t>map00510</t>
  </si>
  <si>
    <t>N-Glycan biosynthesis</t>
  </si>
  <si>
    <t>gene57396(XM_003556187.3):dolichyl-diphosphooligosaccharide--protein glycosyltransferase subunit 1B-like, transcript variant X1</t>
  </si>
  <si>
    <t>gene9009(NM_001251574.2):uncharacterized LOC100499696</t>
  </si>
  <si>
    <t>map04380</t>
  </si>
  <si>
    <t>Osteoclast differentiation</t>
  </si>
  <si>
    <t>gene45418(XM_003547818.3):phototropin-2-like, transcript variant X1</t>
  </si>
  <si>
    <t>map04725</t>
  </si>
  <si>
    <t>Cholinergic synapse</t>
  </si>
  <si>
    <t>Plant-pathogen interaction</t>
    <phoneticPr fontId="18" type="noConversion"/>
  </si>
  <si>
    <t>gene10830(XM_003523026.3):serine/threonine-protein kinase HT1-like;gene11387(XM_003522503.3):probable inactive receptor kinase At4g23740;gene11511(XM_003523412.3):auxin transporter-like protein 3;gene11922(XM_006579503.2):serine/threonine-protein kinase HT1, transcript variant X2;gene12301(XM_003524434.3):probable serine/threonine-protein kinase At4g35230;gene12666(XM_003525779.3):probable LRR receptor-like serine/threonine-protein kinase At4g37250;gene12821(XM_003524660.3):transcription factor bHLH18-like;gene12823(XM_006579906.2):transcription factor bHLH18-like;gene13233(XM_003524870.3):xyloglucan endotransglucosylase/hydrolase 2, transcript variant X1;gene13430(XM_006580169.2):putative receptor-like protein kinase At3g47110;gene13717(XM_006580564.2):auxin response factor 2-like, transcript variant X2;gene13985(NM_001252879.2):auxin-responsive protein IAA27-like;gene14161(XM_003525134.3):probable inactive receptor kinase At1g48480;gene14501(XM_003528134.3):protein BRASSINAZOLE-RESISTANT 1-like;gene14562(XM_003527671.3):bhelix-loop-helix transcription factor;gene14581(XM_003525861.3):cyclin-D3-3-like;gene15051(XM_003526477.3):transcription factor bHLH93-like;gene15075(NM_001250208.1):cyclin d2;gene1617(XM_003516392.3):scarecrow-like protein 6;gene16385(XM_003525869.3):probable LRR receptor-like serine/threonine-protein kinase At2g24230;gene16829(XM_003526106.3):indole-3-acetic acid-amido synthetase GH3.6-like;gene16883(XM_006582175.2):scarecrow-like protein 21, transcript variant X2;gene17617(XM_003530030.3):auxin-responsive protein IAA16-like;gene17748(XM_003529742.3):transcription factor bHLH18-like;gene18031(XM_006583159.2):auxin response factor 18-like, transcript variant X2;gene18176(XM_003529894.3):transcription factor EGL1-like;gene182(XM_003517046.3):abscisic acid receptor PYL1-like;gene1840(XM_003516464.3):probable L-type lectin-domain containing receptor kinase S.5;gene189(XM_006572920.2):auxin-responsive protein IAA8, transcript variant X2;gene18990(XM_006583568.2):auxin transporter-like protein 2, transcript variant X1;gene192(XM_006572921.2):transcription factor bHLH93-like, transcript variant X2;gene19342(XM_003529184.3):histidine kinase 4-like, transcript variant X2;gene19405(XM_003528336.3):probable transcription factor KAN3;gene19634(XM_003529306.3):auxin response factor 3-like;gene20004(XM_003529472.3):serine/threonine-protein kinase STY8-like, transcript variant X1;gene20163(XM_003529553.3):mitogen-activated protein kinase 15-like, transcript variant X1;gene20713(XM_006584509.1):auxin-responsive protein IAA27-like, transcript variant X1;gene20863(XM_006584833.2):mitogen-activated protein kinase 9-like;gene20894(XM_003530918.2):probable inactive receptor kinase At1g48480;gene20999(XM_003532544.3):L-type lectin-domain containing receptor kinase IX.1-like;gene22260(XM_003532978.3):transcription factor bHLH87-like;gene22351(NM_001250920.1):auxin-regulated protein (Aux22);gene22864(XM_006585776.2):inactive leucine-rich repeat receptor-like protein kinase CORYNE, transcript variant X2;gene23057(XM_003531923.3):transcription factor bHLH93-like;gene23894(XM_014778535.1):putative kinase-like protein TMKL1;gene2400(XM_014776775.1):probable LRR receptor-like serine/threonine-protein kinase At4g30520, transcript variant X2;gene2453(XR_412968.2):probable serine/threonine-protein kinase drkD, transcript variant X2;gene25013(XM_003533839.3):transcription factor bHLH66-like;gene25963(XM_006587432.2):probable receptor-like protein kinase At1g67000, transcript variant X1;gene26053(XM_006586659.2):putative receptor protein kinase PERK1, transcript variant X1;gene26167(XM_006586607.2):transcription factor bHLH93-like, transcript variant X1;gene26178(XM_003534223.3):abscisic acid receptor PYR1;gene27302(NM_001254670.1):auxin-induced protein AUX28-like;gene27635(XM_003536986.3):leucine-rich repeat receptor-like protein kinase PXC1;gene27755(XM_003537033.3):B3 domain-containing protein At2g36080-like;gene28823(NM_001251473.2):uncharacterized LOC100306665;gene29044(XM_003535370.3):auxin-induced protein 22B;gene29045(NM_001253284.2):auxin-induced protein ali50;gene29738(NM_001254699.2):probable xyloglucan endotransglucosylase/hydrolase protein 8-like;gene30594(XM_006590540.2):two-component response regulator-like APRR2, transcript variant X4;gene31213(XM_014763962.1):inactive leucine-rich repeat receptor-like serine/threonine-protein kinase At1g60630, transcript variant X8;gene31223(XM_003537751.3):auxin transporter-like protein 5;gene31331(XM_006590832.2):transcription factor HBI1-like, transcript variant X1;gene32319(XM_006591218.2):auxin response factor 8-like, transcript variant X2;gene32483(XM_003538347.3):DELLA protein GAI 2;gene32859(NM_001289238.1):brassinosteroid-regulated protein BRU1-like;gene33181(XM_003540601.3):inactive leucine-rich repeat receptor-like serine/threonine-protein kinase At1g60630, transcript variant X2;gene33859(XM_003539831.3):xyloglucan endotransglucosylase/hydrolase protein 9;gene33998(XM_003540864.3):probable L-type lectin-domain containing receptor kinase VII.2;gene3424(NM_001255296.2):xyloglucan endotransglucosylase/hydrolase protein A-like;gene34302(XM_003540002.3):indole-3-acetic acid-amido synthetase GH3.6-like;gene34477(XM_006592551.2):probable LRR receptor-like serine/threonine-protein kinase At1g53430;gene34949(XM_003540279.3):xyloglucan endotransglucosylase/hydrolase protein 9;gene35072(XM_006592808.2):serine/threonine-protein kinase EDR1-like, transcript variant X1;gene35821(XM_006593255.2):NSP-interacting kinase, transcript variant X2;gene3597(XM_006574762.2):histidine kinase 4-like, transcript variant X1;gene36284(XM_003542112.3):probable xyloglucan endotransglucosylase/hydrolase protein 23;gene36285(XM_003542108.3):probable xyloglucan endotransglucosylase/hydrolase protein 23;gene36920(XM_003542585.3):auxin-responsive protein IAA29-like;gene37023(XM_003542648.3):serine/threonine-protein kinase HT1-like;gene37537(XM_006594454.2):auxin response factor 6, transcript variant X1;gene38341(XM_003543324.3):xyloglucan endotransglucosylase/hydrolase protein 9;gene38839(XM_014766124.1):auxin-responsive protein IAA26-like, transcript variant X3;gene38867(XM_014766130.1):auxin-responsive protein IAA27-like, transcript variant X2;gene38912(NM_001249804.2):uncharacterized LOC100305535;gene38913(NM_001248140.1):uncharacterized LOC100500488;gene39011(XM_003543659.3):putative receptor-like protein kinase At1g80870;gene395(XM_014772657.1):transcription factor bHLH79-like;gene39913(XM_014766622.1):F-box protein GID2-like;gene39942(XM_003544450.3):transcription factor bHLH74-like, transcript variant X1;gene39983(XM_003545324.3):abscisic acid receptor PYL2-like;gene40108(XM_006595996.2):histidine kinase 5-like;gene41034(XM_003544758.3):serine/threonine-protein kinase SAPK2-like;gene41051(XM_003544766.3):transcription factor bHLH96-like;gene41169(XM_003544228.3):L-type lectin-domain containing receptor kinase VIII.2-like;gene41446(XM_003544346.3):auxin response factor 5-like;gene4173(XM_014767151.1):auxin-induced protein AUX28-like;gene4174(NM_001255800.2):auxin-induced protein 22D-like;gene42341(XM_003545984.3):abscisic acid receptor PYL12-like;gene42416(XM_006597447.2):auxin response factor 6-like, transcript variant X3;gene42504(NM_001249130.1):uncharacterized LOC100500044;gene42885(XM_003546273.3):DELLA protein RGL1-like;gene43568(XM_003546620.3):transcription factor bHLH82-like;gene44572(XM_014769131.1):B3 domain-containing transcription factor NGA2-like, transcript variant X2;gene44847(NM_001255726.2):endo-xyloglucan transferase;gene45172(XM_003548548.3):receptor-like protein kinase 5;gene46481(XM_003548184.3):carboxylesterase 1-like;gene46547(XM_003548219.3):probable carboxylesterase 18;gene47247(XM_014770158.1):transcription factor bHLH35, transcript variant X2;gene47311(NM_001255019.2):probable xyloglucan endotransglucosylase/hydrolase protein 23-like;gene47313(XM_003549440.3):probable xyloglucan endotransglucosylase/hydrolase protein 23;gene47315(XM_003549442.3):probable xyloglucan endotransglucosylase/hydrolase protein 23;gene47316(XM_006600434.2):probable xyloglucan endotransglucosylase/hydrolase protein 23;gene4742(XM_003518097.3):regulatory protein NPR5-like;gene47605(XM_003549604.3):transcription factor bHLH79-like;gene47926(XM_003550815.3):scarecrow-like protein 21;gene48179(XM_003549926.3):probable serine/threonine-protein kinase At4g35230;gene48203(XM_003549940.3):transcription factor bHLH18-like;gene48255(XM_003549959.3):protein SHORT-ROOT-like;gene48384(XM_006600898.2):transcription factor SPATULA-like, transcript variant X3;gene48445(XM_003551005.3):two-component response regulator-like APRR2, transcript variant X2;gene4869(XM_003518156.3):B3 domain-containing protein At2g36080-like;gene48995(XM_006601142.2):histidine kinase 5-like;gene49089(XM_003549308.3):abscisic acid receptor PYL2-like;gene49171(NM_001254981.1):cyclin-D3-1-like;gene49344(XM_006601280.2):auxin response factor 5-like;gene49433(XM_003552564.3):xyloglucan endotransglucosylase/hydrolase 2;gene4949(XM_003518182.3):probable LRR receptor-like serine/threonine-protein kinase At2g23950;gene49585(XM_006601876.2):putative ETHYLENE INSENSITIVE 3-like 4 protein;gene4981(XM_003519136.3):transcription factor bHLH94-like;gene49832(XM_003552835.3):receptor protein kinase TMK1-like;gene5056(XM_014768967.1):auxin-responsive protein IAA9-like, transcript variant X2;gene51466(XM_003552135.3):auxin response factor 9-like, transcript variant X1;gene51641(XM_006602584.2):auxin transporter-like protein 2, transcript variant X2;gene52478(XM_006602942.2):inactive leucine-rich repeat receptor-like protein kinase CORYNE, transcript variant X2;gene5263(XM_006575403.2):auxin response factor 8-like, transcript variant X2;gene53209(XM_014771708.1):two-component response regulator ARR14-like;gene53467(XM_003553769.3):probable protein phosphatase 2C 8;gene53470(XM_006603976.2):probable receptor-like protein kinase At5g39020;gene53918(XM_003553944.3):xyloglucan endotransglucosylase/hydrolase 1-like;gene54965(XM_006604663.2):ethylene response sensor 1-like, transcript variant X3;gene55050(XM_003554530.3):auxin-responsive protein IAA20-like;gene55442(XR_420074.2):B3 domain-containing transcription factor NGA1-like, transcript variant X7;gene5679(XM_003519471.3):auxin response factor 6-like;gene57010(XM_003555979.3):probable xyloglucan endotransglucosylase/hydrolase protein 8;gene57394(XM_003555388.3):auxin response factor 18-like;gene57680(XM_003556341.3):auxin-responsive protein IAA14-like;gene57681(XM_014772222.1):uncharacterized LOC100527777, transcript variant X1;gene57887(XM_003556452.2):transcription factor bHLH96-like;gene58164(XM_006590962.2):auxin response factor 4-like, transcript variant X2;gene58357(XM_003556906.3):transcription factor bHLH74-like;gene5906(XM_003519619.3):scarecrow-like transcription factor PAT1, transcript variant X2;gene6335(XM_003521998.3):transcription factor UNE10-like;gene6354(XM_014773478.1):serine/threonine-protein kinase HT1-like, transcript variant X1;gene6653(XM_003520760.2):auxin transporter-like protein 2;gene6733(XM_003522073.3):L-type lectin-domain containing receptor kinase S.4-like;gene70(XM_003517591.3):receptor-like protein kinase HSL1;gene7627(XM_003521179.3):probable indole-3-acetic acid-amido synthetase GH3.6;gene8019(XM_003521385.3):leucine-rich repeat receptor-like protein kinase PXC1;gene8365(XM_003521574.3):auxin-responsive protein IAA20-like;gene8520(XM_006577188.2):transcription factor bHLH94-like;gene8897(XM_003522877.3):transcription factor bHLH63-like;gene9172(XM_003523555.3):transcription factor HEC2;gene9196(XM_003523922.3):cyclin-D3-1-like;gene9662(XM_006577740.2):auxin-responsive protein IAA8-like, transcript variant X1</t>
  </si>
  <si>
    <t>gene12993(XM_003524744.3):sm-like protein LSM5;gene24008(XM_014761813.1):phosphatidylinositol-glycan biosynthesis class F protein-like, transcript variant X2;gene3664(XM_003518605.3):THO complex subunit 4B-like;gene54790(NM_001250633.2):uncharacterized LOC100500406;gene9185(XM_006577971.2):polyadenylate-binding protein 8, transcript variant X1</t>
  </si>
  <si>
    <t>gene1418(XM_006572727.2):fatty acid desaturase 8, transcript variant X1;gene19417(NM_001255639.2):3-ketoacyl-CoA thiolase 2, peroxisomal-like;gene23356(XM_003532011.2):delta(8)-fatty-acid desaturase 2-like;gene31955(NM_001249746.1):microsomal omega-3 fatty acid desaturase;gene32776(XM_003538530.3):very-long-chain 3-oxoacyl-CoA reductase 1;gene3800(XM_014766358.1):delta(8)-fatty-acid desaturase 2-like, transcript variant X2;gene39455(NM_001289220.1):very-long-chain enoyl-CoA reductase-like, transcript variant X1;gene39998(XM_003544488.3):delta(8)-fatty-acid desaturase 2-like;gene41222(NM_001249854.1):microsomal omega-3-fatty acid desaturase;gene470(XM_003517917.3):delta(8)-fatty-acid desaturase 2-like;gene49075(XM_003550220.3):delta(8)-fatty-acid desaturase 2-like;gene49514(NM_001254581.2):estradiol 17-beta-dehydrogenase 12-like;gene50666(XM_006602238.2):delta(8)-fatty-acid desaturase 2-like;gene5139(NM_001249185.1):microsomal omega-3-fatty acid desaturase;gene54318(XM_006604322.2):omega-6 fatty acid desaturase, endoplasmic reticulum isozyme 2-like, transcript variant X1</t>
  </si>
  <si>
    <t>gene13649(XM_014775792.1):ultraviolet-B receptor UVR8-like, transcript variant X3;gene14023(XM_006580390.2):DENN domain and WD repeat-containing protein SCD1-like;gene20523(XM_006584476.2):uncharacterized LOC100527756, transcript variant X1;gene35893(XM_003543900.3):ribosome biogenesis protein WDR12 homolog, transcript variant X1;gene47690(XM_003549650.3):WD repeat-containing protein 76-like;gene8165(XM_003521456.3):cell division cycle 20.2, cofactor of APC complex-like</t>
  </si>
  <si>
    <t>gene19013(NM_001251458.2):uncharacterized LOC100527336;gene20313(XM_003529636.3):40S ribosomal protein S15-4-like;gene30217(NM_001255098.2):40S ribosomal protein S20-2-like;gene48319(XM_003549983.3):40S ribosomal protein S26-1;gene51950(XM_003552314.3):50S ribosomal protein L22, chloroplastic-like;gene54614(XM_003554308.2):60S ribosomal protein L4-like;gene57513(NM_001252906.1):60S ribosomal protein L6, mitochondrial-like</t>
  </si>
  <si>
    <t>gene11580(XM_003525635.3):probable galacturonosyltransferase 3;gene11586(NM_001255225.1):glucuronokinase 1-like;gene11734(XM_003524444.3):probable galacturonosyltransferase 11;gene13962(XM_003525239.3):hexokinase-1;gene14286(XM_003527149.3):glucose-1-phosphate adenylyltransferase large subunit 1-like, transcript variant X1;gene14836(XM_003526368.3):cellulose synthase A catalytic subunit 1 [UDP-forming];gene15179(XM_003526541.3):probable beta-D-xylosidase 7;gene17455(XM_006582378.2):cellulose synthase-like protein G1;gene21079(XM_003530999.3):beta-xylosidase/alpha-L-arabinofuranosidase 2;gene21407(XM_003532692.3):UDP-glucuronate 4-epimerase 6-like;gene23449(XM_003532052.3):probable galacturonosyltransferase 15;gene25066(XM_003533850.3):cellulose synthase A catalytic subunit 3 [UDP-forming]-like, transcript variant X3;gene2608(XM_003517500.3):cellulose synthase-like protein D2;gene30290(XM_003537730.3):cellulose synthase-like protein D2;gene31122(XM_003537696.3):hexokinase-3-like;gene31670(XM_003538181.3):cellulose synthase-like protein G2;gene32869(XM_003538479.3):UDP-glucuronate 4-epimerase 6-like;gene33291(XM_003540981.3):glucose-1-phosphate adenylyltransferase large subunit 1-like, transcript variant X1;gene35107(XM_003540371.3):probable galacturonosyltransferase 12;gene35287(XM_003540466.3):trifunctional UDP-glucose 4,6-dehydratase/UDP-4-keto-6-deoxy-D-glucose 3,5-epimerase/UDP-4-keto-L-rhamnose-reductase RHM1, transcript variant X1;gene35903(XM_003543875.3):probable galacturonosyltransferase 13, transcript variant X1;gene37070(XM_003542670.3):cellulose synthase-like protein G2;gene37339(XM_003542801.3):cellulose synthase A catalytic subunit 3 [UDP-forming], transcript variant X3;gene37960(XM_003543137.3):trifunctional UDP-glucose 4,6-dehydratase/UDP-4-keto-6-deoxy-D-glucose 3,5-epimerase/UDP-4-keto-L-rhamnose-reductase RHM1, transcript variant X1;gene43670(XM_006597913.2):trifunctional UDP-glucose 4,6-dehydratase/UDP-4-keto-6-deoxy-D-glucose 3,5-epimerase/UDP-4-keto-L-rhamnose-reductase RHM1-like, transcript variant X1;gene44397(XM_003546840.3):cellulose synthase A catalytic subunit 3 [UDP-forming]-like, transcript variant X2;gene46133(XM_003548054.3):cellulose synthase A catalytic subunit 2 [UDP-forming]-like;gene50490(XM_003551864.3):probable galacturonosyltransferase 15;gene50495(XM_003551866.3):trifunctional UDP-glucose 4,6-dehydratase/UDP-4-keto-6-deoxy-D-glucose 3,5-epimerase/UDP-4-keto-L-rhamnose-reductase RHM1-like, transcript variant X1;gene51913(XM_003551594.3):polygalacturonate 4-alpha-galacturonosyltransferase-like;gene51972(XM_006601803.2):phosphomannomutase, transcript variant X1;gene52847(XM_003554145.3):glucose-6-phosphate isomerase, cytosolic-like;gene54973(XM_003554488.3):probable galacturonosyltransferase-like 7;gene54984(XM_003554496.3):probable beta-D-xylosidase 2, transcript variant X1;gene55192(XM_006604760.2):mannosylglycoprotein endo-beta-mannosidase-like, transcript variant X2;gene588(XM_003516297.3):UDP-glucose 6-dehydrogenase 4-like;gene7341(XM_003521047.3):alpha-L-arabinofuranosidase 1, transcript variant X2;gene8287(XM_003521536.3):probable galacturonosyltransferase-like 7;gene8891(XM_006577857.2):glucose-1-phosphate adenylyltransferase large subunit 1, transcript variant X3</t>
  </si>
  <si>
    <t>gene11103(XM_003523158.3):beta-galactosidase 10;gene12126(XM_003525755.3):acid beta-fructofuranosidase;gene13962(XM_003525239.3):hexokinase-1;gene15693(XM_006581723.2):beta-galactosidase 10;gene22201(XM_003531563.3):beta-fructofuranosidase, cell wall isozyme-like;gene22917(XM_003531881.3):alpha-xylosidase 1;gene25905(XM_003534092.3):aldose 1-epimerase;gene26510(XM_003534410.3):aldose 1-epimerase-like;gene2956(XM_003519726.3):galactose oxidase;gene31122(XM_003537696.3):hexokinase-3-like;gene36932(XM_006594179.2):probable galactinol--sucrose galactosyltransferase 6, transcript variant X1;gene38570(XM_003543414.3):beta-galactosidase 8-like;gene38795(XM_003543542.3):beta-fructofuranosidase, cell wall isozyme-like;gene38808(XM_003543550.2):beta-galactosidase 1-like;gene39147(XM_003544506.3):probable galactinol--sucrose galactosyltransferase 1;gene39740(XM_014767002.1):beta-galactosidase 5-like;gene44359(XM_003546821.3):vicianin hydrolase;gene47762(XM_006600678.2):probable galactinol--sucrose galactosyltransferase 6, transcript variant X1;gene52234(NM_001255063.1):aldose 1-epimerase-like;gene52890(NM_001255025.2):aldose 1-epimerase-like;gene5880(XM_003519597.3):probable galactinol--sucrose galactosyltransferase 1;gene9063(XM_003523662.3):beta-galactosidase 5-like;gene910(XM_003516778.3):alpha-xylosidase 1-like</t>
  </si>
  <si>
    <t>gene29970(XM_014763423.1):probable carboxylesterase 6;gene52237(XM_003552470.2):malonyl-CoA:anthocyanidin 5-O-glucoside-6''-O-malonyltransferase-like</t>
  </si>
  <si>
    <t>gene14729(XM_003526038.3):3-ketoacyl-CoA synthase 10-like;gene29637(XM_006589512.2):3-ketoacyl-CoA synthase 6-like;gene32776(XM_003538530.3):very-long-chain 3-oxoacyl-CoA reductase 1;gene39455(NM_001289220.1):very-long-chain enoyl-CoA reductase-like, transcript variant X1;gene47840(XM_003549739.3):3-ketoacyl-CoA synthase 11;gene48529(XM_003551039.3):3-ketoacyl-CoA synthase 19-like;gene49514(NM_001254581.2):estradiol 17-beta-dehydrogenase 12-like;gene56754(XM_003555853.3):3-ketoacyl-CoA synthase 6;gene57119(XM_003555308.3):3-ketoacyl-CoA synthase 5-like;gene57686(XM_003555476.3):3-ketoacyl-CoA synthase 11-like;gene8730(XM_003521774.3):3-ketoacyl-CoA synthase 1;gene9349(XM_003522274.2):3-ketoacyl-CoA synthase 10</t>
  </si>
  <si>
    <t>map03018</t>
  </si>
  <si>
    <t>RNA degradation</t>
  </si>
  <si>
    <t>gene12993(XM_003524744.3):sm-like protein LSM5;gene25223(XM_006587160.2):ATP-dependent RNA helicase DHX36-like, transcript variant X2;gene3864(XM_003518701.3):putative exosome complex component rrp40, transcript variant X1</t>
  </si>
  <si>
    <t>gene10710(XM_003522978.2):1-aminocyclopropane-1-carboxylate oxidase 1-like;gene13240(XM_003524871.3):bifunctional aspartokinase/homoserine dehydrogenase, chloroplastic-like;gene14371(NM_001249411.1):ornithine decarboxylase;gene15303(NM_001253215.1):1-aminocyclopropane-1-carboxylate oxidase 5-like;gene18071(XM_003528757.3):serine acetyltransferase 5-like;gene18776(XM_003530144.2):1-aminocyclopropane-1-carboxylate synthase 7-like;gene18788(XM_003529033.3):1-aminocyclopropane-1-carboxylate oxidase 1-like;gene20259(XM_003529605.2):1-aminocyclopropane-1-carboxylate oxidase-like;gene20644(XM_003530496.3):1-aminocyclopropane-1-carboxylate oxidase 1-like;gene2383(XM_003517378.3):L-lactate dehydrogenase B-like;gene24081(XM_003534675.3):1-aminocyclopropane-1-carboxylate oxidase;gene26690(XM_003534507.3):bifunctional L-3-cyanoalanine synthase/cysteine synthase 1, mitochondrial;gene27046(NM_001256362.1):malate dehydrogenase, cytoplasmic-like;gene30695(XM_003539280.3):microtubule-associated protein RP/EB family member 1C;gene3393(XM_006574407.2):precursor monofunctional aspartokinase, transcript variant X1;gene39187(XM_003544619.3):serine acetyltransferase 1, chloroplastic-like;gene40184(XM_003544552.3):aspartate aminotransferase P2, mitochondrial-like, transcript variant X1;gene41614(NM_001248363.1):uncharacterized LOC100306710;gene42627(NM_001254970.2):1-aminocyclopropane-1-carboxylate oxidase-like;gene46774(XM_003549584.3):1-aminocyclopropane-1-carboxylate oxidase-like;gene52013(NM_001248188.1):OAS-TL3 cysteine synthase;gene53863(XM_006604127.2):aspartokinase 1, chloroplastic-like, transcript variant X1;gene53995(XM_003553985.3):5-methyltetrahydropteroyltriglutamate--homocysteine methyltransferase 1, transcript variant X1;gene54172(XM_003554086.3):cystathionine beta-lyase, chloroplastic;gene7432(NM_001255097.1):cystathionine beta-lyase, chloroplastic-like;gene8979(XM_003523182.3):ornithine decarboxylase</t>
  </si>
  <si>
    <t>gene11580(XM_003525635.3):probable galacturonosyltransferase 3;gene11734(XM_003524444.3):probable galacturonosyltransferase 11;gene12126(XM_003525755.3):acid beta-fructofuranosidase;gene13513(XM_003524221.3):probable trehalose-phosphate phosphatase J;gene13962(XM_003525239.3):hexokinase-1;gene14286(XM_003527149.3):glucose-1-phosphate adenylyltransferase large subunit 1-like, transcript variant X1;gene14836(XM_003526368.3):cellulose synthase A catalytic subunit 1 [UDP-forming];gene15179(XM_003526541.3):probable beta-D-xylosidase 7;gene17137(XM_003526234.3):callose synthase 12-like;gene17223(NM_001249318.1):beta-amylase;gene17455(XM_006582378.2):cellulose synthase-like protein G1;gene17979(XM_006582756.2):granule-bound starch synthase, transcript variant X1;gene20201(XM_003529575.3):beta-glucosidase 46;gene21079(XM_003530999.3):beta-xylosidase/alpha-L-arabinofuranosidase 2;gene21407(XM_003532692.3):UDP-glucuronate 4-epimerase 6-like;gene21687(XM_003532784.3):probable trehalose-phosphate phosphatase J;gene22201(XM_003531563.3):beta-fructofuranosidase, cell wall isozyme-like;gene22917(XM_003531881.3):alpha-xylosidase 1;gene23197(XM_014779315.1):polygalacturonase At1g48100, transcript variant X1;gene23449(XM_003532052.3):probable galacturonosyltransferase 15;gene25066(XM_003533850.3):cellulose synthase A catalytic subunit 3 [UDP-forming]-like, transcript variant X3;gene2608(XM_003517500.3):cellulose synthase-like protein D2;gene29205(XM_003536235.3):pullulanase 1, chloroplastic, transcript variant X1;gene30290(XM_003537730.3):cellulose synthase-like protein D2;gene31122(XM_003537696.3):hexokinase-3-like;gene31670(XM_003538181.3):cellulose synthase-like protein G2;gene32869(XM_003538479.3):UDP-glucuronate 4-epimerase 6-like;gene33291(XM_003540981.3):glucose-1-phosphate adenylyltransferase large subunit 1-like, transcript variant X1;gene35107(XM_003540371.3):probable galacturonosyltransferase 12;gene35286(XM_006592886.2):alpha,alpha-trehalose-phosphate synthase [UDP-forming] 1-like, transcript variant X2;gene35903(XM_003543875.3):probable galacturonosyltransferase 13, transcript variant X1;gene36217(XM_003543718.3):probable trehalose-phosphate phosphatase H;gene37070(XM_003542670.3):cellulose synthase-like protein G2;gene37339(XM_003542801.3):cellulose synthase A catalytic subunit 3 [UDP-forming], transcript variant X3;gene37961(XM_003541763.3):alpha,alpha-trehalose-phosphate synthase [UDP-forming] 1-like, transcript variant X5;gene38795(XM_003543542.3):beta-fructofuranosidase, cell wall isozyme-like;gene39471(XM_003545500.3):beta-glucosidase BoGH3B-like;gene43669(XM_006597909.2):alpha,alpha-trehalose-phosphate synthase [UDP-forming] 1-like, transcript variant X2;gene44397(XM_003546840.3):cellulose synthase A catalytic subunit 3 [UDP-forming]-like, transcript variant X2;gene44587(XM_003548086.3):granule-bound starch synthase 1, chloroplastic/amyloplastic, transcript variant X2;gene46133(XM_003548054.3):cellulose synthase A catalytic subunit 2 [UDP-forming]-like;gene4719(XM_014768235.1):beta-glucosidase BoGH3B-like;gene50490(XM_003551864.3):probable galacturonosyltransferase 15;gene5119(XM_006575339.2):beta-glucosidase BoGH3B-like, transcript variant X1;gene51913(XM_003551594.3):polygalacturonate 4-alpha-galacturonosyltransferase-like;gene52657(XM_003551811.3):callose synthase 3-like;gene52847(XM_003554145.3):glucose-6-phosphate isomerase, cytosolic-like;gene54973(XM_003554488.3):probable galacturonosyltransferase-like 7;gene54984(XM_003554496.3):probable beta-D-xylosidase 2, transcript variant X1;gene588(XM_003516297.3):UDP-glucose 6-dehydrogenase 4-like;gene7085(XM_003520330.2):polygalacturonase-like;gene8287(XM_003521536.3):probable galacturonosyltransferase-like 7;gene8891(XM_006577857.2):glucose-1-phosphate adenylyltransferase large subunit 1, transcript variant X3;gene910(XM_003516778.3):alpha-xylosidase 1-like</t>
  </si>
  <si>
    <t>gene10710(XM_003522978.2):1-aminocyclopropane-1-carboxylate oxidase 1-like;gene10964(XM_003523090.3):cycloeucalenol cycloisomerase-like;gene11036(XR_001388047.1):uncharacterized LOC102663110, transcript variant X4;gene11427(XM_014774975.1):2-oxoisovalerate dehydrogenase subunit alpha 2, mitochondrial, transcript variant X2;gene11580(XM_003525635.3):probable galacturonosyltransferase 3;gene11734(XM_003524444.3):probable galacturonosyltransferase 11;gene1182(NM_001252896.2):2-oxoisovalerate dehydrogenase subunit beta, mitochondrial-like;gene13056(XM_014775650.1):1-Cys peroxiredoxin-like, transcript variant X1;gene13240(XM_003524871.3):bifunctional aspartokinase/homoserine dehydrogenase, chloroplastic-like;gene13520(XM_006580223.2):2,3-bisphosphoglycerate-dependent phosphoglycerate mutase-like, transcript variant X1;gene13541(XM_003524233.3):cytochrome P450 CYP736A12-like;gene13962(XM_003525239.3):hexokinase-1;gene14286(XM_003527149.3):glucose-1-phosphate adenylyltransferase large subunit 1-like, transcript variant X1;gene14371(NM_001249411.1):ornithine decarboxylase;gene14686(XM_006581233.2):(S)-coclaurine N-methyltransferase-like;gene14729(XM_003526038.3):3-ketoacyl-CoA synthase 10-like;gene15102(XM_003526504.3):protein ECERIFERUM 1-like;gene15303(NM_001253215.1):1-aminocyclopropane-1-carboxylate oxidase 5-like;gene15534(XM_003526744.3):methylesterase 17;gene17042(XM_003527342.3):uncharacterized LOC100785497;gene17565(XR_001389088.1):protein HOTHEAD-like, transcript variant X2;gene17979(XM_006582756.2):granule-bound starch synthase, transcript variant X1;gene1838(XM_003517062.3):2-oxoglutarate-dependent dioxygenase DAO-like;gene1850(XM_003517069.3):3-hydroxy-3-methylglutaryl-coenzyme A reductase 1-like;gene18776(XM_003530144.2):1-aminocyclopropane-1-carboxylate synthase 7-like;gene18788(XM_003529033.3):1-aminocyclopropane-1-carboxylate oxidase 1-like;gene19035(XM_003529110.3):leucoanthocyanidin dioxygenase;gene19413(XM_003529204.3):probable N-acetyl-gamma-glutamyl-phosphate reductase, chloroplastic;gene19417(NM_001255639.2):3-ketoacyl-CoA thiolase 2, peroxisomal-like;gene19474(XM_006583723.2):putative branched-chain-amino-acid aminotransferase 7, transcript variant X1;gene19546(XM_003529257.3):polyphenol oxidase A1, chloroplastic;gene19696(NM_001251447.1):senescence-associated nodulin 1A;gene19823(NM_001250152.2):uncharacterized LOC100305815;gene20024(XM_014778210.1):dihydrolipoyl dehydrogenase 2, chloroplastic-like, transcript variant X1;gene20201(XM_003529575.3):beta-glucosidase 46;gene20259(XM_003529605.2):1-aminocyclopropane-1-carboxylate oxidase-like;gene20349(XM_003529654.3):prolycopene isomerase, chloroplastic;gene20584(XM_014778336.1):uncharacterized LOC100527141, transcript variant X1;gene206(NM_001253293.2):probable mannitol dehydrogenase-like;gene20644(XM_003530496.3):1-aminocyclopropane-1-carboxylate oxidase 1-like;gene20976(XM_003530955.3):LL-diaminopimelate aminotransferase, chloroplastic;gene21405(NM_001251392.1):serine hydroxymethyltransferase 2;gene23449(XM_003532052.3):probable galacturonosyltransferase 15;gene23464(XM_003532062.3):spermidine hydroxycinnamoyl transferase-like;gene23465(XM_003532063.3):spermidine hydroxycinnamoyl transferase-like;gene23468(XM_003532066.3):spermidine hydroxycinnamoyl transferase-like;gene23817(XM_003532226.3):UDP-glucose flavonoid 3-O-glucosyltransferase 7;gene2383(XM_003517378.3):L-lactate dehydrogenase B-like;gene23839(NM_001249225.1):beta-amyrin and sophoradiol 24-hydroxylase;gene24081(XM_003534675.3):1-aminocyclopropane-1-carboxylate oxidase;gene24154(XM_003534936.3):farnesyl pyrophosphate synthase 1;gene24289(XM_003533045.3):ent-kaurenoic acid oxidase 2;gene2436(XM_003517405.3):hydroxymethylglutaryl-CoA synthase;gene24638(XM_006586955.2):5'-nucleotidase SurE, transcript variant X2;gene25905(XM_003534092.3):aldose 1-epimerase;gene26011(XM_014762258.1):probable 3-beta-hydroxysteroid-Delta(8),Delta(7)-isomerase;gene26157(XM_003534206.3):serine hydroxymethyltransferase, mitochondrial-like;gene26510(XM_003534410.3):aldose 1-epimerase-like;gene27046(NM_001256362.1):malate dehydrogenase, cytoplasmic-like;gene27091(XM_003536815.3):gibberellin 2-beta-dioxygenase 2-like;gene2839(XM_003518649.3):gibberellin 2-beta-dioxygenase 2-like;gene29205(XM_003536235.3):pullulanase 1, chloroplastic, transcript variant X1;gene29637(XM_006589512.2):3-ketoacyl-CoA synthase 6-like;gene29708(XM_003536489.3):thermospermine synthase ACAULIS5-like;gene29771(XM_003536517.3):pyruvate kinase isozyme A, chloroplastic-like;gene29970(XM_014763423.1):probable carboxylesterase 6;gene3005(XM_003519244.3):pyruvate dehydrogenase E1 component subunit alpha-1, mitochondrial;gene30121(NM_001249168.1):chalcone isomerase 1B2;gene30224(XM_014763715.1):gibberellin 2-beta-dioxygenase 8-like, transcript variant X2;gene3034(XM_003519384.3):UDP-glycosyltransferase 74B1-like;gene30444(XM_003538660.3):cytochrome P450 87A3-like;gene30451(XM_006590471.2):protein HOTHEAD-like, transcript variant X1;gene30453(XM_003538388.3):hydroxymethylglutaryl-CoA synthase;gene30631(NM_001255426.1):branched-chain-amino-acid aminotransferase 5, chloroplastic-like;gene30708(XM_003539295.2):soyasapogenol B glucuronide galactosyltransferase-like;gene31059(XM_003537655.3):2-oxoglutarate-dependent dioxygenase DAO-like;gene31122(XM_003537696.3):hexokinase-3-like;gene31198(XM_006590762.2):delta(24)-sterol reductase-like, transcript variant X1;gene31247(XM_003537766.3):geraniol 8-hydroxylase-like;gene32443(NM_001289285.1):glutamate decarboxylase;gene32776(XM_003538530.3):very-long-chain 3-oxoacyl-CoA reductase 1;gene33058(NM_001250500.2):uncharacterized LOC100305838;gene33167(XM_003540676.3):delta(24)-sterol reductase, transcript variant X2;gene33291(XM_003540981.3):glucose-1-phosphate adenylyltransferase large subunit 1-like, transcript variant X1;gene33757(XM_003540764.3):secoisolariciresinol dehydrogenase;gene3393(XM_006574407.2):precursor monofunctional aspartokinase, transcript variant X1;gene35107(XM_003540371.3):probable galacturonosyltransferase 12;gene35120(XM_003539520.3):dihydroflavonol-4-reductase-like;gene35287(XM_003540466.3):trifunctional UDP-glucose 4,6-dehydratase/UDP-4-keto-6-deoxy-D-glucose 3,5-epimerase/UDP-4-keto-L-rhamnose-reductase RHM1, transcript variant X1;gene3543(NM_001289370.1):steroid 5-alpha-reductase DET2-like;gene35659(NM_001255213.2):alcohol dehydrogenase 1-like;gene35903(XM_003543875.3):probable galacturonosyltransferase 13, transcript variant X1;gene36209(XM_006593503.2):2,3-bisphosphoglycerate-dependent phosphoglycerate mutase-like, transcript variant X2;gene37505(XM_003542887.3):gibberellin 2-beta-dioxygenase-like;gene37960(XM_003543137.3):trifunctional UDP-glucose 4,6-dehydratase/UDP-4-keto-6-deoxy-D-glucose 3,5-epimerase/UDP-4-keto-L-rhamnose-reductase RHM1, transcript variant X1;gene38446(XM_003541917.3):capsanthin/capsorubin synthase, chromoplastic-like;gene39014(XM_003543661.3):shikimate O-hydroxycinnamoyltransferase;gene39017(XM_003543663.3):ent-kaurene oxidase, chloroplastic;gene39455(NM_001289220.1):very-long-chain enoyl-CoA reductase-like, transcript variant X1;gene39471(XM_003545500.3):beta-glucosidase BoGH3B-like;gene39622(XM_003545184.3):cytochrome P450 90A1-like;gene40184(XM_003544552.3):aspartate aminotransferase P2, mitochondrial-like, transcript variant X1;gene41020(XM_003544752.3):7-deoxyloganetin glucosyltransferase-like;gene41229(NM_001248792.1):asparagine synthetase 2;gene41482(NM_001255385.2):probable cinnamyl alcohol dehydrogenase 6-like;gene41638(XM_003546191.3):gibberellin 3-beta-dioxygenase 1-like;gene42128(XM_003545714.2):squalene monooxygenase;gene42444(NM_001255510.2):gibberellin 2-beta-dioxygenase-like;gene42627(NM_001254970.2):1-aminocyclopropane-1-carboxylate oxidase-like;gene42651(NM_001255695.2):inositol monophosphatase 3-like;gene42825(XM_003546243.3):ent-kaurenoic acid oxidase 2;gene43670(XM_006597913.2):trifunctional UDP-glucose 4,6-dehydratase/UDP-4-keto-6-deoxy-D-glucose 3,5-epimerase/UDP-4-keto-L-rhamnose-reductase RHM1-like, transcript variant X1;gene44069(XM_006598064.2):spermidine hydroxycinnamoyl transferase-like;gene44319(XM_003546800.3):ATP-citrate synthase alpha chain protein 1-like;gene44587(XM_003548086.3):granule-bound starch synthase 1, chloroplastic/amyloplastic, transcript variant X2;gene44610(XM_003548167.3):cytochrome P450 78A3-like;gene45929(XM_003547968.3):serine carboxypeptidase-like 27;gene46204(XM_003548083.3):plastidial pyruvate kinase 2-like;gene46277(XM_003548120.3):BAHD acyltransferase DCR-like;gene46654(XM_003548279.3):methylecgonone reductase-like;gene46774(XM_003549584.3):1-aminocyclopropane-1-carboxylate oxidase-like;gene46849(XM_003550461.3):adenylate isopentenyltransferase 5, chloroplastic;gene46867(NM_001250282.1):copper amino oxidase;gene47110(XM_003550974.3):alpha-aminoadipic semialdehyde synthase-like;gene4719(XM_014768235.1):beta-glucosidase BoGH3B-like;gene47283(NM_001251443.1):homogentisate phytylprenyltransferase;gene47352(XM_003549467.3):protein ECERIFERUM 3;gene47734(NM_001255174.2):codeine O-demethylase-like;gene47840(XM_003549739.3):3-ketoacyl-CoA synthase 11;gene47976(XM_003549818.3):hydroxymethylglutaryl-CoA synthase-like;gene48171(XM_003549921.3):uncharacterized acetyltransferase At3g50280;gene48365(XM_003550007.3):uncharacterized acetyltransferase At3g50280-like;gene48410(NM_001289332.1):zeaxanthin epoxidase;gene48529(XM_003551039.3):3-ketoacyl-CoA synthase 19-like;gene49042(XM_003550209.3):thermospermine synthase ACAULIS5-like;gene49378(NM_001255475.2):probable cinnamyl alcohol dehydrogenase 6-like;gene49514(NM_001254581.2):estradiol 17-beta-dehydrogenase 12-like;gene49757(XM_003552747.3):tropinone reductase homolog At5g06060-like;gene50458(XM_003551854.3):spermidine hydroxycinnamoyl transferase-like;gene50461(XM_003551855.3):spermidine hydroxycinnamoyl transferase-like;gene50466(XM_003553065.3):spermidine hydroxycinnamoyl transferase-like;gene50490(XM_003551864.3):probable galacturonosyltransferase 15;gene50495(XM_003551866.3):trifunctional UDP-glucose 4,6-dehydratase/UDP-4-keto-6-deoxy-D-glucose 3,5-epimerase/UDP-4-keto-L-rhamnose-reductase RHM1-like, transcript variant X1;gene5119(XM_006575339.2):beta-glucosidase BoGH3B-like, transcript variant X1;gene5147(XM_003519208.2):asparagine synthetase, root [glutamine-hydrolyzing];gene51619(XM_014770176.1):carboxyl transferase alpha subunit, transcript variant X1;gene51756(XM_003552236.3):soyasapogenol B glucuronide galactosyltransferase-like;gene51892(NM_001251370.1):dihydrodipicolinate synthase;gene51913(XM_003551594.3):polygalacturonate 4-alpha-galacturonosyltransferase-like;gene51972(XM_006601803.2):phosphomannomutase, transcript variant X1;gene52234(NM_001255063.1):aldose 1-epimerase-like;gene52308(NM_001248245.2):biotin carboxyl carrier protein subunit;gene52314(XM_003552515.3):UDP-glycosyltransferase 83A1-like;gene5260(XM_003518309.3):probable acyl-activating enzyme 6;gene52763(XM_003553804.3):2-methylene-furan-3-one reductase-like;gene52847(XM_003554145.3):glucose-6-phosphate isomerase, cytosolic-like;gene52890(NM_001255025.2):aldose 1-epimerase-like;gene52982(NM_001254594.2):biotin carboxyl carrier protein of acetyl-CoA carboxylase 2, chloroplastic-like;gene53239(XM_003553209.3):delta(7)-sterol-C5(6)-desaturase-like;gene53415(XM_003553791.3):glutamate synthase [NADH], amyloplastic, transcript variant X1;gene53638(XM_006603688.2):glucose-6-phosphate 1-dehydrogenase, cytoplasmic isoform-like, transcript variant X1;gene53863(XM_006604127.2):aspartokinase 1, chloroplastic-like, transcript variant X1;gene53995(XM_003553985.3):5-methyltetrahydropteroyltriglutamate--homocysteine methyltransferase 1, transcript variant X1;gene54172(XM_003554086.3):cystathionine beta-lyase, chloroplastic;gene54313(XM_006604321.2):3,9-dihydroxypterocarpan 6A-monooxygenase-like;gene54704(XM_003554355.3):UDP-glycosyltransferase 73C2-like;gene54707(XM_003554357.3):UDP-glycosyltransferase 73C3-like;gene54973(XM_003554488.3):probable galacturonosyltransferase-like 7;gene55192(XM_006604760.2):mannosylglycoprotein endo-beta-mannosidase-like, transcript variant X2;gene55659(NM_001255478.1):glycine cleavage system H protein, mitochondrial-like;gene56111(XM_006605513.2):3-hydroxy-3-methylglutaryl-coenzyme A reductase 1-like;gene56704(XM_003555822.2):diphosphomevalonate decarboxylase;gene56754(XM_003555853.3):3-ketoacyl-CoA synthase 6;gene56764(XM_014772536.1):adenylate isopentenyltransferase-like;gene57041(NM_001254691.2):thermospermine synthase ACAULIS5-like;gene57044(XM_003555995.3):primary amine oxidase-like, transcript variant X1;gene57119(XM_003555308.3):3-ketoacyl-CoA synthase 5-like;gene57479(XM_003556241.2):geraniol 8-hydroxylase-like;gene57686(XM_003555476.3):3-ketoacyl-CoA synthase 11-like;gene588(XM_003516297.3):UDP-glucose 6-dehydrogenase 4-like;gene6177(XM_003521471.3):geraniol 8-hydroxylase-like;gene7087(NM_001289253.1):2-alkenal reductase (NADP(+)-dependent)-like;gene7088(XM_003520977.3):2-alkenal reductase (NADP(+)-dependent);gene7341(XM_003521047.3):alpha-L-arabinofuranosidase 1, transcript variant X2;gene7427(XM_003521090.3):pyrroline-5-carboxylate reductase-like;gene7432(NM_001255097.1):cystathionine beta-lyase, chloroplastic-like;gene7712(XM_003521217.3):tryptophan synthase alpha chain, transcript variant X1;gene8287(XM_003521536.3):probable galacturonosyltransferase-like 7;gene8343(XM_003521560.3):short-chain dehydrogenase reductase 3b-like;gene8512(XM_006577186.2):mevalonate kinase-like, transcript variant X1;gene8589(XM_006577220.2):protein ECERIFERUM 1-like;gene8673(XM_003521746.3):putative glucose-6-phosphate 1-epimerase, transcript variant X1;gene8730(XM_003521774.3):3-ketoacyl-CoA synthase 1;gene8742(XM_003521781.3):flavonol synthase/flavanone 3-hydroxylase;gene8891(XM_006577857.2):glucose-1-phosphate adenylyltransferase large subunit 1, transcript variant X3;gene8979(XM_003523182.3):ornithine decarboxylase;gene9083(XM_003523760.2):ornithine carbamoyltransferase, chloroplastic-like;gene9179(XM_003523903.3):uncharacterized acetyltransferase At3g50280;gene9349(XM_003522274.2):3-ketoacyl-CoA synthase 10;gene961(XM_003516794.2):UDP-glycosyltransferase 83A1-like</t>
  </si>
  <si>
    <t>gene11651(XM_003524487.3):protein kinase PINOID 2-like;gene184(NM_001255214.2):mitochondrial carnitine/acylcarnitine carrier-like protein-like;gene19417(NM_001255639.2):3-ketoacyl-CoA thiolase 2, peroxisomal-like;gene23356(XM_003532011.2):delta(8)-fatty-acid desaturase 2-like;gene29444(XM_014763335.1):probable S-adenosylmethionine carrier 2, chloroplastic, transcript variant X1;gene30363(XR_001383406.1):long chain acyl-CoA synthetase 4-like, transcript variant X2;gene33341(XM_003540636.3):long chain acyl-CoA synthetase 2-like, transcript variant X1;gene3800(XM_014766358.1):delta(8)-fatty-acid desaturase 2-like, transcript variant X2;gene39998(XM_003544488.3):delta(8)-fatty-acid desaturase 2-like;gene470(XM_003517917.3):delta(8)-fatty-acid desaturase 2-like;gene47827(XM_003549725.3):protein kinase PINOID 2-like;gene49075(XM_003550220.3):delta(8)-fatty-acid desaturase 2-like;gene50666(XM_006602238.2):delta(8)-fatty-acid desaturase 2-like;gene52713(XM_003554819.3):protein kinase PVPK-1, transcript variant X3;gene54761(XM_014771883.1):serine/threonine-protein kinase D6PKL1-like, transcript variant X9;gene55014(XM_006604687.2):long chain acyl-CoA synthetase 1-like, transcript variant X1;gene55542(XM_003555617.3):long chain acyl-CoA synthetase 2-like;gene8330(XM_006577112.2):long chain acyl-CoA synthetase 1-like, transcript variant X1</t>
  </si>
  <si>
    <t>gene11676(XM_006579274.2):acyl-ACP thioesterase, transcript variant X1;gene23792(XM_003532206.3):enoyl-[acyl-carrier-protein] reductase [NADH] 2, chloroplastic-like;gene30363(XR_001383406.1):long chain acyl-CoA synthetase 4-like, transcript variant X2;gene31175(XM_003537728.3):enoyl-[acyl-carrier-protein] reductase [NADH], chloroplastic, transcript variant X1;gene33341(XM_003540636.3):long chain acyl-CoA synthetase 2-like, transcript variant X1;gene42035(XM_003547566.3):3-hydroxyacyl-[acyl-carrier-protein] dehydratase FabZ;gene51121(XM_006602393.2):enoyl-[acyl-carrier-protein] reductase [NADH], chloroplastic-like;gene51619(XM_014770176.1):carboxyl transferase alpha subunit, transcript variant X1;gene52308(NM_001248245.2):biotin carboxyl carrier protein subunit;gene52982(NM_001254594.2):biotin carboxyl carrier protein of acetyl-CoA carboxylase 2, chloroplastic-like;gene55014(XM_006604687.2):long chain acyl-CoA synthetase 1-like, transcript variant X1;gene55542(XM_003555617.3):long chain acyl-CoA synthetase 2-like;gene8330(XM_006577112.2):long chain acyl-CoA synthetase 1-like, transcript variant X1</t>
  </si>
  <si>
    <t>gene23224(XM_003531963.3):aldehyde dehydrogenase family 2 member B7, mitochondrial-like;gene28521(XM_003535197.3):probable indole-3-pyruvate monooxygenase YUCCA3;gene3034(XM_003519384.3):UDP-glycosyltransferase 74B1-like;gene3114(XM_003519780.3):L-tryptophan--pyruvate aminotransferase 1-like</t>
  </si>
  <si>
    <t>gene17318(XM_014776840.1):DNA replication ATP-dependent helicase/nuclease DNA2, transcript variant X4;gene3664(XM_003518605.3):THO complex subunit 4B-like;gene47374(XM_003549482.3):nuclear pore complex protein NUP43;gene4942(XM_003518181.3):nuclear pore complex protein NUP43-like</t>
  </si>
  <si>
    <t>gene24154(XM_003534936.3):farnesyl pyrophosphate synthase 1;gene7921(XM_003521336.3):dnaJ protein P58IPK homolog;gene9345(XM_006578037.2):endoribonuclease Dicer homolog 3a, transcript variant X2</t>
  </si>
  <si>
    <t>gene11468(NM_001251080.1):protein disulfide isomerase-like protein;gene16469(XM_003527153.3):protein transport protein Sec61 subunit alpha-like;gene24376(NM_001251814.2):uncharacterized LOC100306687;gene28728(NM_001249422.2):calreticulin-1;gene33322(XM_003541024.3):dolichyl-diphosphooligosaccharide--protein glycosyltransferase 48 kDa subunit;gene34681(NM_001251099.1):protein disulfide isomerase-like protein;gene38878(XM_006593266.2):protein disulfide isomerase like protein, transcript variant X1;gene39020(XM_003543665.2):ubiquitin receptor RAD23b;gene55131(NM_001249384.1):protein disulfide isomerase-like protein;gene56585(XM_003555759.2):calreticulin;gene57396(XM_003556187.3):dolichyl-diphosphooligosaccharide--protein glycosyltransferase subunit 1B-like, transcript variant X1;gene7921(XM_003521336.3):dnaJ protein P58IPK homolog;gene8443(XM_003521618.3):probable protein disulfide-isomerase A6</t>
  </si>
  <si>
    <t>gene11519(XM_003522540.3):phosphatidylinositol 4-phosphate 5-kinase 1-like;gene13025(XM_003524754.3):katanin p60 ATPase-containing subunit A-like 2;gene1712(XM_014775216.1):brefeldin A-inhibited guanine nucleotide-exchange protein 2;gene17787(XM_003528286.3):phospholipase D alpha 1, transcript variant X1;gene21179(XM_003531049.3):katanin p60 ATPase-containing subunit A-like 2;gene22384(XM_006585567.2):phospholipase D alpha 1;gene24304(XM_003533063.3):ADP-ribosylation factor 1-like;gene32732(NM_001250446.1):uncharacterized LOC100527786;gene33105(XM_003540319.3):beta-adaptin-like protein C;gene47327(NM_001289214.1):ADP-ribosylation factor 1-like;gene56185(XM_006606706.2):ADP-ribosylation factor 1-like;gene6197(XM_003521595.3):brefeldin A-inhibited guanine nucleotide-exchange protein 2-like</t>
  </si>
  <si>
    <t>gene13240(XM_003524871.3):bifunctional aspartokinase/homoserine dehydrogenase, chloroplastic-like;gene14371(NM_001249411.1):ornithine decarboxylase;gene20976(XM_003530955.3):LL-diaminopimelate aminotransferase, chloroplastic;gene3159(XM_006574590.2):isocitrate dehydrogenase [NAD] regulatory subunit 1, mitochondrial-like, transcript variant X2;gene3393(XM_006574407.2):precursor monofunctional aspartokinase, transcript variant X1;gene51892(NM_001251370.1):dihydrodipicolinate synthase;gene53863(XM_006604127.2):aspartokinase 1, chloroplastic-like, transcript variant X1;gene8979(XM_003523182.3):ornithine decarboxylase</t>
  </si>
  <si>
    <t>gene17681(XM_006583017.2):cell division control protein 2 homolog C, transcript variant X3;gene33420(XM_003539369.3):serine/threonine-protein kinase UCNL-like;gene35305(XM_006592896.2):WD repeat-containing protein 13-like;gene35893(XM_003543900.3):ribosome biogenesis protein WDR12 homolog, transcript variant X1;gene370(XM_003517696.3):uncharacterized WD repeat-containing protein all2124-like;gene37333(XM_003541560.3):WD repeat-containing protein 13-like;gene42060(XR_418275.2):probable DNA helicase MCM9, transcript variant X5;gene8165(XM_003521456.3):cell division cycle 20.2, cofactor of APC complex-like</t>
  </si>
  <si>
    <t>gene11675(XM_003524471.3):serine/threonine protein phosphatase 2A 57 kDa regulatory subunit B' iota isoform-like, transcript variant X4;gene17318(XM_014776840.1):DNA replication ATP-dependent helicase/nuclease DNA2, transcript variant X4;gene26455(XM_006587662.2):RNA-binding protein 24-like, transcript variant X1;gene28950(XR_001383242.1):protein PELOTA 1-like, transcript variant X2;gene3664(XM_003518605.3):THO complex subunit 4B-like;gene40428(XM_003544577.3):serine/threonine protein phosphatase 2A 57 kDa regulatory subunit B' iota isoform-like</t>
  </si>
  <si>
    <t>gene31231(XM_006590789.2):actin-depolymerizing factor 9-like</t>
  </si>
  <si>
    <t>gene13299(XM_006579349.2):mitogen-activated protein kinase 7-like, transcript variant X2;gene14403(XM_003527574.3):tubulin beta chain;gene29453(XM_006589425.2):probable serine/threonine-protein kinase At1g54610;gene29775(XM_003536522.3):tubulin alpha chain;gene33579(XM_006591824.2):mitogen-activated protein kinase homolog NTF6-like, transcript variant X1;gene41461(NM_001255921.2):tubulin beta-1 chain-like;gene41513(XM_003544950.3):cyclin-dependent kinase B2-2-like;gene42799(XM_003546228.3):tubulin beta chain;gene48211(XM_014769864.1):tubulin alpha-3 chain;gene49359(XM_014769875.1):tubulin beta chain-like;gene49399(NM_001250191.2):cyclin-dependent kinases CDKB;gene5149(XM_006575352.2):mitogen-activated protein kinase kinase kinase NPK1-like;gene54129(XM_003554060.3):tubulin beta-4 chain;gene56954(XM_003555953.3):tubulin alpha-4 chain-like;gene7381(NM_001252709.1):beta-tubulin;gene9016(XM_003523429.3):tubulin beta chain</t>
  </si>
  <si>
    <t>gene11587(XM_003524514.3):serine/threonine-protein kinase HT1-like;gene13299(XM_006579349.2):mitogen-activated protein kinase 7-like, transcript variant X2;gene13440(XM_003532755.3):protein kinase PINOID-like;gene21372(NM_001254130.1):agamous-like MADS-box protein AGL3-like;gene22072(XM_003531499.3):probable protein phosphatase 2C 9;gene33579(XM_006591824.2):mitogen-activated protein kinase homolog NTF6-like, transcript variant X1;gene34031(XM_003539891.3):probable protein phosphatase 2C 58;gene35219(XM_003539557.3):germinal center kinase 1-like;gene37523(XM_003542897.3):protein kinase PINOID-like;gene41242(XM_003544847.3):mitogen-activated protein kinase kinase kinase 10-like;gene5149(XM_006575352.2):mitogen-activated protein kinase kinase kinase NPK1-like</t>
  </si>
  <si>
    <t>gene10964(XM_003523090.3):cycloeucalenol cycloisomerase-like;gene12096(XM_003525724.3):methylsterol monooxygenase 1-1-like;gene26011(XM_014762258.1):probable 3-beta-hydroxysteroid-Delta(8),Delta(7)-isomerase;gene3045(NM_001254226.2):putative methylsterol monooxygenase DDB_G0269788-like;gene31198(XM_006590762.2):delta(24)-sterol reductase-like, transcript variant X1;gene33167(XM_003540676.3):delta(24)-sterol reductase, transcript variant X2;gene356(XM_006572827.2):putative methylsterol monooxygenase DDB_G0269788-like, transcript variant X1;gene42128(XM_003545714.2):squalene monooxygenase;gene53239(XM_003553209.3):delta(7)-sterol-C5(6)-desaturase-like</t>
  </si>
  <si>
    <t>gene7087(NM_001289253.1):2-alkenal reductase (NADP(+)-dependent)-like;gene7088(XM_003520977.3):2-alkenal reductase (NADP(+)-dependent);gene7551(XM_003520483.3):cytochrome P450 93A2-like;gene8343(XM_003521560.3):short-chain dehydrogenase reductase 3b-like</t>
  </si>
  <si>
    <t>map05152</t>
  </si>
  <si>
    <t>Tuberculosis</t>
  </si>
  <si>
    <t>gene21722(XM_014778954.1):nuclear transcription factor Y subunit B-10-like, transcript variant X2;gene27006(NM_001249981.1):uncharacterized LOC100526987;gene2759(NM_001251325.1):calmodulin;gene29030(NM_001250973.1):calmodulin;gene53457(NM_001249782.1):calmodulin;gene57696(NM_001249241.1):uncharacterized LOC100500308;gene58182(XM_003537987.3):V-type proton ATPase subunit a1-like</t>
  </si>
  <si>
    <t>gene3034(XM_003519384.3):UDP-glycosyltransferase 74B1-like</t>
  </si>
  <si>
    <t>gene13240(XM_003524871.3):bifunctional aspartokinase/homoserine dehydrogenase, chloroplastic-like;gene13520(XM_006580223.2):2,3-bisphosphoglycerate-dependent phosphoglycerate mutase-like, transcript variant X1;gene14371(NM_001249411.1):ornithine decarboxylase;gene14665(XM_003525953.3):glycine dehydrogenase (decarboxylating), mitochondrial-like;gene19823(NM_001250152.2):uncharacterized LOC100305815;gene20024(XM_014778210.1):dihydrolipoyl dehydrogenase 2, chloroplastic-like, transcript variant X1;gene21405(NM_001251392.1):serine hydroxymethyltransferase 2;gene26157(XM_003534206.3):serine hydroxymethyltransferase, mitochondrial-like;gene31011(XM_003537631.3):phosphoserine aminotransferase 1, chloroplastic;gene3393(XM_006574407.2):precursor monofunctional aspartokinase, transcript variant X1;gene36209(XM_006593503.2):2,3-bisphosphoglycerate-dependent phosphoglycerate mutase-like, transcript variant X2;gene42594(XM_003546109.3):aminomethyltransferase, mitochondrial-like;gene46867(NM_001250282.1):copper amino oxidase;gene53863(XM_006604127.2):aspartokinase 1, chloroplastic-like, transcript variant X1;gene55659(NM_001255478.1):glycine cleavage system H protein, mitochondrial-like;gene57044(XM_003555995.3):primary amine oxidase-like, transcript variant X1;gene8979(XM_003523182.3):ornithine decarboxylase</t>
  </si>
  <si>
    <t>gene35287(XM_003540466.3):trifunctional UDP-glucose 4,6-dehydratase/UDP-4-keto-6-deoxy-D-glucose 3,5-epimerase/UDP-4-keto-L-rhamnose-reductase RHM1, transcript variant X1;gene37960(XM_003543137.3):trifunctional UDP-glucose 4,6-dehydratase/UDP-4-keto-6-deoxy-D-glucose 3,5-epimerase/UDP-4-keto-L-rhamnose-reductase RHM1, transcript variant X1;gene43670(XM_006597913.2):trifunctional UDP-glucose 4,6-dehydratase/UDP-4-keto-6-deoxy-D-glucose 3,5-epimerase/UDP-4-keto-L-rhamnose-reductase RHM1-like, transcript variant X1;gene57318(XM_003556133.3):uncharacterized oxidoreductase At4g09670-like</t>
  </si>
  <si>
    <t>gene11030(XM_003523128.3):alpha-mannosidase-like;gene11103(XM_003523158.3):beta-galactosidase 10;gene15693(XM_006581723.2):beta-galactosidase 10;gene29835(XM_003536555.3):alpha-L-fucosidase 2-like;gene38570(XM_003543414.3):beta-galactosidase 8-like;gene38808(XM_003543550.2):beta-galactosidase 1-like;gene39740(XM_014767002.1):beta-galactosidase 5-like;gene45732(XM_003548793.3):alpha-mannosidase-like;gene9063(XM_003523662.3):beta-galactosidase 5-like</t>
  </si>
  <si>
    <t>gene40922(XM_003544123.3):probable glycerol-3-phosphate acyltransferase 2, transcript variant X1;gene54271(XM_003554135.3):1-acyl-sn-glycerol-3-phosphate acyltransferase 2</t>
  </si>
  <si>
    <t>gene13056(XM_014775650.1):1-Cys peroxiredoxin-like, transcript variant X1;gene13526(XM_003524226.3):anthocyanidin 3-O-glucosyltransferase 5-like;gene15102(XM_003526504.3):protein ECERIFERUM 1-like;gene20201(XM_003529575.3):beta-glucosidase 46;gene206(NM_001253293.2):probable mannitol dehydrogenase-like;gene23464(XM_003532062.3):spermidine hydroxycinnamoyl transferase-like;gene23465(XM_003532063.3):spermidine hydroxycinnamoyl transferase-like;gene23468(XM_003532066.3):spermidine hydroxycinnamoyl transferase-like;gene23713(XM_003532145.3):hydroquinone glucosyltransferase-like;gene23990(XM_003530872.3):hydroquinone glucosyltransferase-like;gene29389(XM_003536335.3):isoliquiritigenin 2'-O-methyltransferase-like;gene39014(XM_003543661.3):shikimate O-hydroxycinnamoyltransferase;gene39471(XM_003545500.3):beta-glucosidase BoGH3B-like;gene41482(NM_001255385.2):probable cinnamyl alcohol dehydrogenase 6-like;gene42411(XM_006596969.2):serine carboxypeptidase-like 19-like, transcript variant X1;gene44069(XM_006598064.2):spermidine hydroxycinnamoyl transferase-like;gene46277(XM_003548120.3):BAHD acyltransferase DCR-like;gene4719(XM_014768235.1):beta-glucosidase BoGH3B-like;gene48171(XM_003549921.3):uncharacterized acetyltransferase At3g50280;gene48365(XM_003550007.3):uncharacterized acetyltransferase At3g50280-like;gene49378(NM_001255475.2):probable cinnamyl alcohol dehydrogenase 6-like;gene50458(XM_003551854.3):spermidine hydroxycinnamoyl transferase-like;gene50461(XM_003551855.3):spermidine hydroxycinnamoyl transferase-like;gene50466(XM_003553065.3):spermidine hydroxycinnamoyl transferase-like;gene5119(XM_006575339.2):beta-glucosidase BoGH3B-like, transcript variant X1;gene5696(XM_003519487.3):shikimate O-hydroxycinnamoyltransferase-like;gene7149(XM_003520996.3):hydroquinone glucosyltransferase-like;gene8589(XM_006577220.2):protein ECERIFERUM 1-like;gene9179(XM_003523903.3):uncharacterized acetyltransferase At3g50280</t>
  </si>
  <si>
    <t>map00280</t>
  </si>
  <si>
    <t>Valine, leucine and isoleucine degradation</t>
  </si>
  <si>
    <t>gene1182(NM_001252896.2):2-oxoisovalerate dehydrogenase subunit beta, mitochondrial-like;gene11842(XM_006579479.2):probable aldehyde dehydrogenase, transcript variant X1;gene13418(XM_003524964.2):probable 3-hydroxyisobutyrate dehydrogenase-like 3, mitochondrial;gene19417(NM_001255639.2):3-ketoacyl-CoA thiolase 2, peroxisomal-like;gene19474(XM_006583723.2):putative branched-chain-amino-acid aminotransferase 7, transcript variant X1;gene20024(XM_014778210.1):dihydrolipoyl dehydrogenase 2, chloroplastic-like, transcript variant X1;gene21004(XM_003530962.3):methylmalonate-semialdehyde dehydrogenase [acylating], mitochondrial-like, transcript variant X1;gene2436(XM_003517405.3):hydroxymethylglutaryl-CoA synthase;gene30453(XM_003538388.3):hydroxymethylglutaryl-CoA synthase;gene30631(NM_001255426.1):branched-chain-amino-acid aminotransferase 5, chloroplastic-like;gene33555(XM_003540700.3):isovaleryl-CoA dehydrogenase, mitochondrial-like;gene47976(XM_003549818.3):hydroxymethylglutaryl-CoA synthase-like;gene7311(XM_006576682.2):3-hydroxyisobutyryl-CoA hydrolase-like protein 1, mitochondrial, transcript variant X1</t>
  </si>
  <si>
    <t>gene7551(XM_003520483.3):cytochrome P450 93A2-like</t>
  </si>
  <si>
    <t>gene16469(XM_003527153.3):protein transport protein Sec61 subunit alpha-like</t>
  </si>
  <si>
    <t>gene13729(XM_003524427.3):probable serine/threonine-protein kinase At1g54610;gene9345(XM_006578037.2):endoribonuclease Dicer homolog 3a, transcript variant X2</t>
  </si>
  <si>
    <t>map00640</t>
  </si>
  <si>
    <t>Propanoate metabolism</t>
  </si>
  <si>
    <t>gene11842(XM_006579479.2):probable aldehyde dehydrogenase, transcript variant X1;gene21004(XM_003530962.3):methylmalonate-semialdehyde dehydrogenase [acylating], mitochondrial-like, transcript variant X1;gene2383(XM_003517378.3):L-lactate dehydrogenase B-like;gene28865(NM_001255633.1):auxin-induced protein PCNT115-like;gene44843(XM_003548434.3):acetyl-coenzyme A synthetase, chloroplastic/glyoxysomal, transcript variant X3;gene51619(XM_014770176.1):carboxyl transferase alpha subunit, transcript variant X1;gene52308(NM_001248245.2):biotin carboxyl carrier protein subunit;gene52982(NM_001254594.2):biotin carboxyl carrier protein of acetyl-CoA carboxylase 2, chloroplastic-like;gene7311(XM_006576682.2):3-hydroxyisobutyryl-CoA hydrolase-like protein 1, mitochondrial, transcript variant X1;gene8608(XM_003521708.3):probable aldo-keto reductase 1</t>
  </si>
  <si>
    <t>gene11586(NM_001255225.1):glucuronokinase 1-like;gene12123(XM_003525754.3):monocopper oxidase-like protein SKU5;gene17285(XM_003527453.3):L-ascorbate oxidase homolog;gene23768(XM_003530795.3):monocopper oxidase-like protein SKU5;gene30668(NM_001254701.2):peroxidase 51-like;gene30762(XM_006590601.2):L-ascorbate oxidase homolog, transcript variant X1;gene31139(XM_003537706.3):L-ascorbate oxidase homolog;gene33119(XM_006591972.2):L-ascorbate oxidase homolog;gene33817(XM_003539811.3):L-ascorbate oxidase homolog;gene34903(XM_003540247.3):L-ascorbate oxidase homolog;gene42651(NM_001255695.2):inositol monophosphatase 3-like;gene46117(NM_001252802.2):peroxidase 12-like;gene48033(XM_006600764.2):monocopper oxidase-like protein SKU5, transcript variant X2;gene49393(XM_003550396.3):L-ascorbate oxidase homolog;gene53743(XM_003553882.3):peroxidase 55;gene56026(XM_003555611.3):ascorbate oxidase;gene56028(XM_003555610.3):L-ascorbate oxidase-like;gene58578(XM_003524283.3):L-ascorbate oxidase;gene588(XM_003516297.3):UDP-glucose 6-dehydrogenase 4-like;gene8972(XM_003523159.3):L-ascorbate oxidase homolog</t>
  </si>
  <si>
    <t>gene12357(XM_006579807.2):4-coumarate--CoA ligase-like 9;gene19189(NM_001289366.1):allene oxide synthase, chloroplastic-like;gene19417(NM_001255639.2):3-ketoacyl-CoA thiolase 2, peroxisomal-like;gene22175(NM_001250409.1):lipoxygenase-10;gene23356(XM_003532011.2):delta(8)-fatty-acid desaturase 2-like;gene31391(XM_003537860.3):9-divinyl ether synthase-like;gene3800(XM_014766358.1):delta(8)-fatty-acid desaturase 2-like, transcript variant X2;gene38775(NM_001250756.1):lipoxygenase-2;gene38777(NM_001249224.1):lipoxygenase;gene38778(NM_001251763.1):lipoxygenase;gene38779(NM_001248321.1):lipoxygenase;gene39998(XM_003544488.3):delta(8)-fatty-acid desaturase 2-like;gene470(XM_003517917.3):delta(8)-fatty-acid desaturase 2-like;gene49075(XM_003550220.3):delta(8)-fatty-acid desaturase 2-like;gene50666(XM_006602238.2):delta(8)-fatty-acid desaturase 2-like;gene975(NM_001254432.1):allene oxide cyclase 4, chloroplastic-like</t>
  </si>
  <si>
    <t>gene13699(XM_003525116.3):staphylococcal nuclease domain-containing protein 1-like;gene13729(XM_003524427.3):probable serine/threonine-protein kinase At1g54610;gene15744(XM_003526863.2):staphylococcal nuclease domain-containing protein 1-like;gene20423(XM_003532240.3):staphylococcal nuclease domain-containing protein 1;gene21799(XM_003531371.3):DNA-directed RNA polymerases II, IV and V subunit 8B-like, transcript variant X2;gene26873(XM_014762461.1):TATA-box-binding protein-like, transcript variant X4;gene29453(XM_006589425.2):probable serine/threonine-protein kinase At1g54610;gene30886(XM_003537563.3):probable mitochondrial chaperone BCS1-B;gene3905(NM_001251478.1):14-3-3 protein SGF14f;gene41513(XM_003544950.3):cyclin-dependent kinase B2-2-like;gene49399(NM_001250191.2):cyclin-dependent kinases CDKB;gene54124(XM_003554057.3):G2/mitotic-specific cyclin S13-7;gene7430(NM_001249598.1):uncharacterized LOC100306033</t>
  </si>
  <si>
    <t>map00072</t>
  </si>
  <si>
    <t>Synthesis and degradation of ketone bodies</t>
  </si>
  <si>
    <t>gene2436(XM_003517405.3):hydroxymethylglutaryl-CoA synthase;gene30453(XM_003538388.3):hydroxymethylglutaryl-CoA synthase;gene47976(XM_003549818.3):hydroxymethylglutaryl-CoA synthase-like</t>
  </si>
  <si>
    <t>gene51619(XM_014770176.1):carboxyl transferase alpha subunit, transcript variant X1;gene52308(NM_001248245.2):biotin carboxyl carrier protein subunit;gene52982(NM_001254594.2):biotin carboxyl carrier protein of acetyl-CoA carboxylase 2, chloroplastic-like</t>
  </si>
  <si>
    <t>map00780</t>
  </si>
  <si>
    <t>Biotin metabolism</t>
  </si>
  <si>
    <t>gene12718(XM_003524628.3):probable esterase D14L;gene23792(XM_003532206.3):enoyl-[acyl-carrier-protein] reductase [NADH] 2, chloroplastic-like;gene31175(XM_003537728.3):enoyl-[acyl-carrier-protein] reductase [NADH], chloroplastic, transcript variant X1;gene42035(XM_003547566.3):3-hydroxyacyl-[acyl-carrier-protein] dehydratase FabZ;gene51121(XM_006602393.2):enoyl-[acyl-carrier-protein] reductase [NADH], chloroplastic-like</t>
  </si>
  <si>
    <t>map04744</t>
  </si>
  <si>
    <t>Phototransduction</t>
  </si>
  <si>
    <t>gene11356(XM_006578843.2):calcineurin B-like protein 7, transcript variant X1;gene15414(XR_001388626.1):calcineurin B-like protein 4, transcript variant X2;gene27006(NM_001249981.1):uncharacterized LOC100526987;gene2759(NM_001251325.1):calmodulin;gene29030(NM_001250973.1):calmodulin;gene53457(NM_001249782.1):calmodulin;gene57696(NM_001249241.1):uncharacterized LOC100500308;gene9337(XM_006577812.2):G protein alpha subunit, transcript variant X2</t>
  </si>
  <si>
    <t>gene13729(XM_003524427.3):probable serine/threonine-protein kinase At1g54610;gene29453(XM_006589425.2):probable serine/threonine-protein kinase At1g54610;gene31012(XM_003537632.3):G2/mitotic-specific cyclin-1;gene3905(NM_001251478.1):14-3-3 protein SGF14f;gene39399(NM_001250889.1):mitotic cyclin b1-type;gene41513(XM_003544950.3):cyclin-dependent kinase B2-2-like;gene42060(XR_418275.2):probable DNA helicase MCM9, transcript variant X5;gene49399(NM_001250191.2):cyclin-dependent kinases CDKB;gene54124(XM_003554057.3):G2/mitotic-specific cyclin S13-7;gene8165(XM_003521456.3):cell division cycle 20.2, cofactor of APC complex-like</t>
  </si>
  <si>
    <t>gene13729(XM_003524427.3):probable serine/threonine-protein kinase At1g54610</t>
  </si>
  <si>
    <t>gene1213(NM_001248350.1):tau class glutathione S-transferase;gene14958(XM_014776247.1):D-amino-acid transaminase, chloroplastic-like, transcript variant X2;gene16058(NM_001251779.1):glutathione S-transferase GST 12;gene18908(NM_001251730.1):glutathione S-transferase GST 7;gene2981(XM_003519146.3):glutathione S-transferase U18-like;gene30109(XM_006588436.1):glutathione S-transferase DHAR2-like, transcript variant X1;gene31316(XM_003537813.3):bifunctional dihydrofolate reductase-thymidylate synthase-like;gene57973(NM_001250008.2):uncharacterized LOC100306061</t>
  </si>
  <si>
    <t>gene11103(XM_003523158.3):beta-galactosidase 10;gene12582(XM_003524536.3):3-ketodihydrosphingosine reductase-like;gene15693(XM_006581723.2):beta-galactosidase 10;gene37736(XM_003543008.3):sphingolipid delta(4)-desaturase DES1-like;gene38570(XM_003543414.3):beta-galactosidase 8-like;gene38808(XM_003543550.2):beta-galactosidase 1-like;gene39138(XM_003544468.3):neutral ceramidase-like;gene39740(XM_014767002.1):beta-galactosidase 5-like;gene9063(XM_003523662.3):beta-galactosidase 5-like</t>
  </si>
  <si>
    <t>map00140</t>
  </si>
  <si>
    <t>Steroid hormone biosynthesis</t>
  </si>
  <si>
    <t>gene20467(NM_001255439.2):hydroxysteroid 11-beta-dehydrogenase 1-like protein-like;gene32776(XM_003538530.3):very-long-chain 3-oxoacyl-CoA reductase 1;gene49514(NM_001254581.2):estradiol 17-beta-dehydrogenase 12-like</t>
  </si>
  <si>
    <t>gene11103(XM_003523158.3):beta-galactosidase 10;gene15693(XM_006581723.2):beta-galactosidase 10;gene24922(XM_014762034.1):heparanase-like protein 3, transcript variant X2;gene27949(XM_003535794.3):alpha-N-acetylglucosaminidase, transcript variant X1;gene38570(XM_003543414.3):beta-galactosidase 8-like;gene38808(XM_003543550.2):beta-galactosidase 1-like;gene39740(XM_014767002.1):beta-galactosidase 5-like;gene9063(XM_003523662.3):beta-galactosidase 5-like</t>
  </si>
  <si>
    <t>gene36299(XM_003541524.3):afadin- and alpha-actinin-binding protein-like, transcript variant X1;gene47293(XM_014769324.1):uncharacterized LOC100811569, transcript variant X1</t>
  </si>
  <si>
    <t>gene33876(NM_001249473.2):uncharacterized LOC100527206;gene39020(XM_003543665.2):ubiquitin receptor RAD23b;gene47690(XM_003549650.3):WD repeat-containing protein 76-like</t>
  </si>
  <si>
    <t>gene13729(XM_003524427.3):probable serine/threonine-protein kinase At1g54610;gene35976(XM_003543662.3):outer plastidial membrane protein porin;gene47690(XM_003549650.3):WD repeat-containing protein 76-like;gene47809(XM_003550778.3):DEAD-box ATP-dependent RNA helicase 52B;gene54124(XM_003554057.3):G2/mitotic-specific cyclin S13-7;gene9345(XM_006578037.2):endoribonuclease Dicer homolog 3a, transcript variant X2</t>
  </si>
  <si>
    <t>map00620</t>
  </si>
  <si>
    <t>Pyruvate metabolism</t>
  </si>
  <si>
    <t>gene11427(XM_014774975.1):2-oxoisovalerate dehydrogenase subunit alpha 2, mitochondrial, transcript variant X2;gene13970(XM_006580419.2):NADP-dependent malic enzyme, transcript variant X2;gene20024(XM_014778210.1):dihydrolipoyl dehydrogenase 2, chloroplastic-like, transcript variant X1;gene2383(XM_003517378.3):L-lactate dehydrogenase B-like;gene27046(NM_001256362.1):malate dehydrogenase, cytoplasmic-like;gene29771(XM_003536517.3):pyruvate kinase isozyme A, chloroplastic-like;gene3005(XM_003519244.3):pyruvate dehydrogenase E1 component subunit alpha-1, mitochondrial;gene35069(NM_001250465.1):phosphoenolpyruvate carboxylase;gene38012(NM_001249812.1):phosphoenolpyruvate carboxylase, transcript variant X1;gene46204(XM_003548083.3):plastidial pyruvate kinase 2-like;gene51619(XM_014770176.1):carboxyl transferase alpha subunit, transcript variant X1;gene52308(NM_001248245.2):biotin carboxyl carrier protein subunit;gene52982(NM_001254594.2):biotin carboxyl carrier protein of acetyl-CoA carboxylase 2, chloroplastic-like;gene79(XM_003516756.3):NADP-dependent malic enzyme-like;gene8018(XM_003521384.3):pyruvate kinase 1, cytosolic-like, transcript variant X1</t>
  </si>
  <si>
    <t>gene15102(XM_003526504.3):protein ECERIFERUM 1-like;gene23464(XM_003532062.3):spermidine hydroxycinnamoyl transferase-like;gene23465(XM_003532063.3):spermidine hydroxycinnamoyl transferase-like;gene23468(XM_003532066.3):spermidine hydroxycinnamoyl transferase-like;gene39014(XM_003543661.3):shikimate O-hydroxycinnamoyltransferase;gene44069(XM_006598064.2):spermidine hydroxycinnamoyl transferase-like;gene46277(XM_003548120.3):BAHD acyltransferase DCR-like;gene48171(XM_003549921.3):uncharacterized acetyltransferase At3g50280;gene48365(XM_003550007.3):uncharacterized acetyltransferase At3g50280-like;gene50458(XM_003551854.3):spermidine hydroxycinnamoyl transferase-like;gene50461(XM_003551855.3):spermidine hydroxycinnamoyl transferase-like;gene50466(XM_003553065.3):spermidine hydroxycinnamoyl transferase-like;gene52332(NM_001254081.2):isoflavone 7-O-methyltransferase-like;gene8589(XM_006577220.2):protein ECERIFERUM 1-like;gene9179(XM_003523903.3):uncharacterized acetyltransferase At3g50280</t>
  </si>
  <si>
    <t>gene14403(XM_003527574.3):tubulin beta chain;gene29775(XM_003536522.3):tubulin alpha chain;gene41461(NM_001255921.2):tubulin beta-1 chain-like;gene42799(XM_003546228.3):tubulin beta chain;gene48211(XM_014769864.1):tubulin alpha-3 chain;gene49359(XM_014769875.1):tubulin beta chain-like;gene54129(XM_003554060.3):tubulin beta-4 chain;gene56954(XM_003555953.3):tubulin alpha-4 chain-like;gene7381(NM_001252709.1):beta-tubulin;gene9016(XM_003523429.3):tubulin beta chain</t>
  </si>
  <si>
    <t>gene41550(XM_003547009.3):CBL-interacting serine/threonine-protein kinase 5-like</t>
  </si>
  <si>
    <t>gene17485(XM_003529368.3):pyrophosphate-energized membrane proton pump 2;gene22517(XM_006585618.2):pyrophosphate-energized membrane proton pump 2-like, transcript variant X1;gene23515(XM_014779400.1):ATP synthase gamma chain, chloroplastic-like;gene3389(XM_003518081.3):V-type proton ATPase subunit C-like;gene44573(XM_014768515.1):soluble inorganic pyrophosphatase 1-like;gene45943(XM_006599348.2):V-type proton ATPase subunit C-like;gene54574(XM_003554284.3):soluble inorganic pyrophosphatase 4, transcript variant X1;gene58182(XM_003537987.3):V-type proton ATPase subunit a1-like</t>
  </si>
  <si>
    <t>gene11481(XM_003523394.3):chlorophyllide a oxygenase, chloroplastic;gene12958(XM_003524727.3):tetrahydrocannabinolic acid synthase-like;gene13427(XM_003524972.3):UDP-arabinose 4-epimerase 1-like;gene1384(XM_003516906.3):pyruvate decarboxylase 2;gene15494(NM_001255396.1):caffeic acid 3-O-methyltransferase-like;gene15496(XM_003526719.3):caffeic acid 3-O-methyltransferase;gene1599(XM_006572781.2):homogentisate phytyltransferase 1, chloroplastic-like, transcript variant X1;gene16033(XM_003528137.3):aldose 1-epimerase-like;gene1605(XM_003516971.3):cytochrome P450 82A4;gene16684(XM_003527213.3):protochlorophyllide reductase, chloroplastic;gene17431(NM_001250541.1):FAD-linked oxidoreductase 2;gene17468(XM_014776899.1):2-succinyl-5-enolpyruvyl-6-hydroxy-3-cyclohexene-1-carboxylate synthase-like, transcript variant X6;gene18005(XM_003528728.3):cytochrome P450 78A3;gene19464(XR_415255.2):L-galactose dehydrogenase-like, transcript variant X2;gene2084(XM_003517209.3):cytochrome P450 71D8-like;gene20986(XM_003532537.3):glutamyl-tRNA reductase 2, chloroplastic-like;gene21219(XM_003532623.3):isoflavone 3'-hydroxylase-like;gene21286(NM_001254322.1):probable 9-cis-epoxycarotenoid dioxygenase NCED5, chloroplastic-like;gene21410(XM_003531177.3):chalcone synthase 1;gene21411(XM_003531175.3):chalcone synthase 1;gene21887(XM_003531414.3):beta-hexosaminidase 2-like;gene22467(XM_003531700.3):shikimate O-hydroxycinnamoyltransferase, transcript variant X1;gene23059(XM_006584436.2):serine hydroxymethyltransferase 3, transcript variant X1;gene23381(XM_006584579.2):enzymatic resistance protein, transcript variant X1;gene24005(XR_415799.2):zeaxanthin epoxidase, chloroplastic-like, transcript variant X5;gene2419(XM_003517396.3):probable aminotransferase ACS10;gene24483(NM_001253071.1):isoflavone 2'-hydroxylase-like;gene24653(XM_003533727.3):lycopene epsilon cyclase, chloroplastic;gene24704(XM_003533740.3):protein STRICTOSIDINE SYNTHASE-LIKE 4;gene26007(XM_014762257.1):cytochrome P450 CYP736A12;gene26052(XM_003534152.3):probable chlorophyll(ide) b reductase NYC1, chloroplastic;gene261(XM_006572960.2):flavonol synthase/flavanone 3-hydroxylase;gene26360(XM_003534323.3):NO-associated protein 1, chloroplastic/mitochondrial-like;gene26642(XM_003534479.3):protein LUTEIN DEFICIENT 5, chloroplastic-like;gene27003(XM_003536441.3):3-ketoacyl-CoA synthase 11-like;gene27975(XM_006588848.2):cytochrome P450 93A3-like;gene28463(XM_003535907.3):uncharacterized protein sll0005-like;gene29010(XM_003536138.3):isoflavone-7-O-methyltransferase 9-like;gene29241(NM_001289248.1):7-ethoxycoumarin O-deethylase-like;gene29607(XM_003536432.3):dihydrodipicolinate reductase-like protein CRR1, chloroplastic;gene30908(XM_003537574.3):cytochrome P450 84A1-like;gene31834(XM_003538268.3):cinnamoyl-CoA reductase 1, transcript variant X1;gene32850(XM_003538489.3):phytoene dehydrogenase, chloroplastic/chromoplastic;gene32890(XM_014764296.1):2-succinyl-5-enolpyruvyl-6-hydroxy-3-cyclohexene-1-carboxylate synthase-like, transcript variant X5;gene32983(XM_003540541.3):cycloartenol-C-24-methyltransferase-like, transcript variant X1;gene33035(NM_001249796.2):gamma-tocopherol methyltransferase;gene33759(XM_003539793.3):secoisolariciresinol dehydrogenase;gene35254(XM_003540441.3):uroporphyrinogen decarboxylase 1, chloroplastic, transcript variant X2;gene35953(NM_001248867.1):starch synthase IIa-1;gene363(XM_003517804.3):UDP-glycosyltransferase 74B1-like;gene37655(XM_003542960.3):magnesium-chelatase subunit ChlI, chloroplastic;gene38037(XM_014765893.1):reticulon-4-interacting protein 1 homolog, mitochondrial, transcript variant X1;gene38473(XM_003543389.3):flagellar radial spoke protein 5, transcript variant X1;gene3941(XM_003518725.3):cytochrome P450 78A5-like, transcript variant X1;gene41358(XM_003544905.3):probable acyl-activating enzyme 6;gene42314(XM_003545971.3):magnesium-chelatase subunit ChlI, chloroplastic;gene43011(NM_001254191.1):isoflavone 2'-hydroxylase-like;gene43186(XM_006597761.2):lycopene epsilon cyclase, chloroplastic-like, transcript variant X2;gene44723(XM_006598868.2):1-aminocyclopropane-1-carboxylate synthase-like;gene45927(NM_001250887.1):uncharacterized LOC100527557;gene46435(XM_003548157.3):cytochrome P450 71A26-like;gene47429(XM_003550647.3):chitotriosidase-1-like;gene49222(XM_003550296.3):probable carboxylesterase 13;gene49700(XM_006601893.2):uncharacterized acetyltransferase At3g50280-like;gene50030(XM_006602022.2):asparagine synthetase 1, transcript variant X1;gene50423(XM_003551846.3):cytochrome P450 83B1-like;gene50622(NM_001289347.1):serine--glyoxylate aminotransferase-like;gene51584(XM_003552168.3):fructose-1,6-bisphosphatase, chloroplastic;gene52381(XM_006601735.2):cytochrome P450 85A-like, transcript variant X1;gene52391(XM_003552560.3):hyoscyamine 6-dioxygenase-like;gene52942(XM_003554553.3):UDP-glycosyltransferase 74G1-like;gene53070(XM_003554952.3):7-deoxyloganetin glucosyltransferase-like;gene53096(XM_003554990.2):6-phosphogluconate dehydrogenase, decarboxylating 3-like, transcript variant X2;gene55114(XM_006604723.2):chloroplast stem-loop binding protein of 41 kDa b, chloroplastic, transcript variant X2;gene55274(XM_006604780.2):protein ECERIFERUM 1-like;gene55373(XM_003554712.3):anthocyanidin reductase-like;gene55417(XM_003554731.3):cytochrome P450 78A3;gene56687(NM_001248059.2):conversion of hydroxypyruvate to glycerate;gene6302(XM_006576367.2):cytochrome P450 83B1-like;gene637(NM_001255735.1):probable 6-phosphogluconolactonase 2-like;gene6576(XM_003520401.3):leucoanthocyanidin dioxygenase;gene7938(XM_003521349.3):phenylalanine ammonia-lyase 1;gene8873(XM_003522836.3):bifunctional phosphatase IMPL2, chloroplastic;gene9942(NM_001250527.2):FAD-linked oxidoreductase 1</t>
  </si>
  <si>
    <t>0903html_all_TW-1-M-1_TW-1-1\Biosynthesis of secondary metabolites.html</t>
  </si>
  <si>
    <t>gene10968(XM_014774816.1):calcium-binding protein CML38-like;gene14444(XM_003527831.2):dehydration-responsive element-binding protein 2D;gene15603(XM_003527983.3):ethylene-responsive transcription factor ERF110-like;gene15831(XM_006581812.2):calcium-binding protein CML38-like;gene16945(XM_003526153.3):cyclic nucleotide-gated ion channel 4-like;gene17731(NM_001253950.2):ethylene-responsive transcription factor ERF003-like;gene21736(NM_001250384.1):WRKY6;gene224(XM_003517295.3):receptor-like cytosolic serine/threonine-protein kinase RBK1;gene2529(XM_006573742.2):probable WRKY transcription factor 41;gene25428(XM_003533929.3):heat shock protein 83;gene26360(XM_003534323.3):NO-associated protein 1, chloroplastic/mitochondrial-like;gene26845(NM_001315509.1):probable WRKY transcription factor 70-like;gene29857(XM_003536571.3):probable LRR receptor-like serine/threonine-protein kinase At4g20940;gene33483(XM_014764344.1):protein kinase APK1A, chloroplastic-like, transcript variant X2;gene34259(XM_014764902.1):probable leucine-rich repeat receptor-like serine/threonine-protein kinase At5g15730, transcript variant X4;gene3490(XM_003519918.3):G-type lectin S-receptor-like serine/threonine-protein kinase At1g34300;gene35301(XM_003539586.3):probable receptor-like protein kinase At4g39110;gene35638(XM_006593747.2):probable receptor-like protein kinase At1g67000;gene35866(NM_001251502.1):FERONIA receptor-like kinase;gene39298(XM_006595425.2):receptor-like protein kinase, transcript variant X1;gene39581(XM_006595513.2):dehydration-responsive element-binding protein 2C-like, transcript variant X1;gene39823(XM_006595885.2):inactive protein kinase SELMODRAFT_444075-like, transcript variant X1;gene40761(NM_001249203.2):uncharacterized LOC100500561;gene41431(XM_003544324.3):serine/threonine-protein kinase CDL1-like;gene41703(XM_003546906.3):ethylene-responsive transcription factor ERF036-like;gene42359(XM_003545989.3):probably inactive leucine-rich repeat receptor-like protein kinase IMK2;gene43275(XM_003546468.3):ethylene-responsive transcription factor ERF017;gene44190(XM_006598119.2):putative serine/threonine-protein kinase;gene46614(XM_003549132.3):TMV resistance protein N;gene47407(XM_003549497.3):probable WRKY transcription factor 32;gene48349(XM_003550954.3):ethylene-responsive transcription factor ERF008;gene49187(XM_003550283.3):ethylene-responsive transcription factor RAP2-1-like;gene52295(XM_003552501.3):cyclic nucleotide-gated ion channel 2;gene52371(XM_003552548.3):receptor-like protein kinase ANXUR2;gene5413(XM_014769812.1):coronatine-insensitive protein 1-like;gene54247(XM_014771766.1):putative disease resistance protein RGA3, transcript variant X2;gene54250(XM_006604300.2):putative disease resistance protein RGA3;gene5484(NM_001253076.1):dehydration-responsive element-binding protein 2C-like;gene6196(XM_003521585.3):calmodulin-like;gene7706(NM_001250249.2):uncharacterized LOC100527005;gene9043(XM_003523507.3):probable LRR receptor-like serine/threonine-protein kinase At4g36180;gene9058(XM_003523515.3):dehydration-responsive element-binding protein 2D-like;gene9201(XM_003523562.3):putative receptor protein kinase ZmPK1;gene9627(XM_003523707.3):receptor-like protein kinase HSL1</t>
  </si>
  <si>
    <t>0903html_all_TW-1-M-1_TW-1-1\Plant-pathogen interaction.html</t>
  </si>
  <si>
    <t>gene13491(XM_003524212.3):monoacylglycerol lipase ABHD6;gene13870(XM_006579389.2):UDP-glucose 4-epimerase GEPI48-like, transcript variant X1;gene15525(XM_003526738.3):uncharacterized LOC100816311;gene15956(XM_003526978.3):aldehyde dehydrogenase family 2 member B4, mitochondrial;gene16033(XM_003528137.3):aldose 1-epimerase-like;gene16708(XM_006582120.2):PAP-specific phosphatase HAL2-like;gene17248(NM_001252940.1):isocitrate lyase 1-like;gene20148(XM_014778241.1):pyruvate, phosphate dikinase, chloroplastic-like;gene20590(XM_003530347.3):UDP-glucose 4-epimerase GEPI48;gene22070(XM_003532912.2):monoacylglycerol lipase ABHD6-like;gene23059(XM_006584436.2):serine hydroxymethyltransferase 3, transcript variant X1;gene23381(XM_006584579.2):enzymatic resistance protein, transcript variant X1;gene2541(XM_003517462.3):UDP-glucose 4-epimerase GEPI48;gene26038(XM_003534144.3):aldehyde dehydrogenase family 2 member C4-like;gene26243(XM_003534257.3):phosphoribulokinase, chloroplastic;gene26517(XM_014762368.1):KHG/KDPG aldolase-like, transcript variant X3;gene28804(XM_003536037.3):amidase 1-like, transcript variant X1;gene29592(XM_003536426.3):3-hexulose-6-phosphate isomerase-like;gene29607(XM_003536432.3):dihydrodipicolinate reductase-like protein CRR1, chloroplastic;gene30355(XM_014763764.1):UDP-glucose 4-epimerase GEPI48-like, transcript variant X1;gene33846(XM_003539825.3):isocitrate lyase 2;gene35777(NM_001248385.2):uncharacterized LOC100500504;gene37035(XM_003542652.3):aldehyde dehydrogenase family 2 member B4, mitochondrial-like, transcript variant X1;gene38217(XM_003541839.3):bifunctional riboflavin kinase/FMN phosphatase-like;gene40749(XM_014767276.1):glutathione S-transferase TCHQD-like;gene42049(XM_003547037.3):monoacylglycerol lipase ABHD6;gene47090(NM_001251135.1):uncharacterized LOC100500436;gene4893(XM_003519093.3):NADP-dependent glyceraldehyde-3-phosphate dehydrogenase-like;gene49706(XM_003552476.3):sedoheptulose-1,7-bisphosphatase, chloroplastic;gene50622(NM_001289347.1):serine--glyoxylate aminotransferase-like;gene5129(XM_003518256.3):dehydrodolichyl diphosphate synthase 2-like;gene51584(XM_003552168.3):fructose-1,6-bisphosphatase, chloroplastic;gene53096(XM_003554990.2):6-phosphogluconate dehydrogenase, decarboxylating 3-like, transcript variant X2;gene53308(XM_003553473.3):12-oxophytodienoate reductase 2-like;gene57168(XM_003556049.3):3-hexulose-6-phosphate isomerase-like;gene57718(XM_003556361.3):pheophytinase, chloroplastic;gene57860(XM_003556440.3):cysteine synthase-like, transcript variant X4;gene57897(XR_001387000.1):amidase 1-like, transcript variant X2;gene58000(XM_003556503.3):transketolase, chloroplastic;gene637(NM_001255735.1):probable 6-phosphogluconolactonase 2-like;gene97(XM_003516804.3):phosphoribulokinase, chloroplastic</t>
  </si>
  <si>
    <t>0903html_all_TW-1-M-1_TW-1-1\Microbial metabolism in diverse environments.html</t>
  </si>
  <si>
    <t>gene17101(NM_001255014.2):transcription activator GLK1-like;gene17314(XM_003527469.3):probable carboxylesterase 15;gene2061(XM_003517193.3):scarecrow-like protein 15;gene21692(XM_003532786.3):putative ETHYLENE INSENSITIVE 3-like 4 protein;gene2195(XM_006573586.2):probable indole-3-acetic acid-amido synthetase GH3.1;gene26070(XM_003534164.3):auxin-responsive protein IAA27;gene26135(XM_006587513.2):putative U-box domain-containing protein 50, transcript variant X2;gene27051(XM_003535756.3):ethylene-responsive transcription factor 1B;gene27981(XM_003537143.3):transcription factor bHLH130-like;gene28920(NM_001248078.1):ethylene receptor;gene30756(XM_003538775.3):uncharacterized LOC100817326;gene3490(XM_003519918.3):G-type lectin S-receptor-like serine/threonine-protein kinase At1g34300;gene35033(XM_003540331.3):transcription activator GLK1-like;gene39298(XM_006595425.2):receptor-like protein kinase, transcript variant X1;gene39352(XM_006595699.2):transcription factor PIF4-like;gene39823(XM_006595885.2):inactive protein kinase SELMODRAFT_444075-like, transcript variant X1;gene42352(XM_003545987.3):probable LRR receptor-like serine/threonine-protein kinase At2g24230;gene46549(XM_003548220.3):probable carboxylesterase 18;gene46755(XM_003549477.3):scarecrow-like protein 13;gene5413(XM_014769812.1):coronatine-insensitive protein 1-like;gene55304(XM_006603675.2):uncharacterized LOC100813604, transcript variant X3;gene5693(XM_003519485.3):regulatory protein NPR3-like, transcript variant X1;gene57611(XM_003556305.3):ethylene-responsive transcription factor 1B-like;gene7784(XM_014773837.1):probable LRR receptor-like serine/threonine-protein kinase At4g08850;gene8208(XM_014773943.1):protein TRANSPORT INHIBITOR RESPONSE 1-like, transcript variant X2;gene8621(XM_014774035.1):protein PHR1-LIKE 1-like, transcript variant X1;gene8686(XM_003521754.3):probable indole-3-acetic acid-amido synthetase GH3.5;gene9648(XM_003523714.3):receptor-like protein kinase HSL1</t>
  </si>
  <si>
    <t>0903html_all_TW-1-M-1_TW-1-1\Plant hormone signal transduction.html</t>
  </si>
  <si>
    <t>gene14793(XM_003526231.3):cellulose synthase A catalytic subunit 8 [UDP-forming]-like;gene21862(XR_001389481.1):callose synthase 5-like, transcript variant X2;gene23434(XM_003532045.3):probable sucrose-phosphate synthase 3;gene24502(XM_003533631.3):cellulose synthase A catalytic subunit 4 [UDP-forming];gene25830(XM_003534038.3):beta-amylase 1, chloroplastic;gene29125(XM_003536208.3):cellulose synthase-like protein G2;gene34891(XM_006592744.2):cellulose synthase-like protein B5, transcript variant X2;gene35953(NM_001248867.1):starch synthase IIa-1;gene36257(XM_006593492.2):probable alpha,alpha-trehalose-phosphate synthase [UDP-forming] 11;gene37470(XM_003542867.2):inactive beta-amylase 9;gene38217(XM_003541839.3):bifunctional riboflavin kinase/FMN phosphatase-like;gene41915(XM_006596964.2):UDP-glucuronic acid decarboxylase 1-like, transcript variant X5;gene42813(XM_003546236.3):alpha-glucosidase-like;gene43021(XM_014768264.1):cellulose synthase A catalytic subunit 4 [UDP-forming]-like;gene46638(XM_003548268.3):beta-amylase 1, chloroplastic-like;gene47387(XM_003549484.3):cellulose synthase A catalytic subunit 7 [UDP-forming]-like, transcript variant X1;gene4930(XM_003519112.3):cellulose synthase A catalytic subunit 7 [UDP-forming]-like;gene54112(XM_003554051.3):4-alpha-glucanotransferase DPE2;gene9409(XM_006578063.2):cellulose synthase A catalytic subunit 8 [UDP-forming]-like</t>
  </si>
  <si>
    <t>0903html_all_TW-1-M-1_TW-1-1\Starch and sucrose metabolism.html</t>
  </si>
  <si>
    <t>gene14019(XM_003524336.3):carbon catabolite repressor protein 4 homolog 3-like, transcript variant X1;gene15833(XM_006581813.2):ribonuclease J, transcript variant X1;gene23638(XM_003530754.3):poly(A)-specific ribonuclease PARN-like, transcript variant X1;gene31558(XM_003537949.3):heat shock cognate 70 kDa protein 2;gene3508(XM_003519926.3):DEAD-box ATP-dependent RNA helicase 39-like;gene3658(XM_006574794.1):heat shock cognate 70 kDa protein 2-like, transcript variant X2;gene42391(XM_014768202.1):heat shock 70 kDa protein-like;gene44268(XM_003545886.3):DEAD-box ATP-dependent RNA helicase 36-like, transcript variant X1;gene47389(XM_003549489.3):heat shock 70 kDa protein, transcript variant X1;gene4927(XM_003519113.3):heat shock 70 kDa protein-like;gene52546(XM_003552643.3):heat shock cognate 70 kDa protein 2;gene52550(XM_003552647.3):heat shock cognate 70 kDa protein 2-like;gene54718(XM_003554360.3):polyadenylate-binding protein 7-like;gene55657(XM_003556620.3):chaperonin 60 subunit alpha 2, chloroplastic-like, transcript variant X1;gene7838(XM_003521282.3):heat shock cognate 70 kDa protein 2</t>
  </si>
  <si>
    <t>0903html_all_TW-1-M-1_TW-1-1\RNA degradation.html</t>
  </si>
  <si>
    <t>gene12010(XM_003525483.3):transcription factor GTE10-like;gene24138(NM_001251469.1):uncharacterized LOC100305641;gene31558(XM_003537949.3):heat shock cognate 70 kDa protein 2;gene3658(XM_006574794.1):heat shock cognate 70 kDa protein 2-like, transcript variant X2;gene42391(XM_014768202.1):heat shock 70 kDa protein-like;gene42677(XM_003546151.3):nuclear transcription factor Y subunit B-3;gene44266(XM_006596979.2):nuclear transcription factor Y subunit C-9-like, transcript variant X1;gene47389(XM_003549489.3):heat shock 70 kDa protein, transcript variant X1;gene4927(XM_003519113.3):heat shock 70 kDa protein-like;gene52546(XM_003552643.3):heat shock cognate 70 kDa protein 2;gene52550(XM_003552647.3):heat shock cognate 70 kDa protein 2-like;gene55657(XM_003556620.3):chaperonin 60 subunit alpha 2, chloroplastic-like, transcript variant X1;gene7706(NM_001250249.2):uncharacterized LOC100527005;gene7838(XM_003521282.3):heat shock cognate 70 kDa protein 2</t>
  </si>
  <si>
    <t>0903html_all_TW-1-M-1_TW-1-1\Tuberculosis.html</t>
  </si>
  <si>
    <t>gene17248(NM_001252940.1):isocitrate lyase 1-like;gene23059(XM_006584436.2):serine hydroxymethyltransferase 3, transcript variant X1;gene23381(XM_006584579.2):enzymatic resistance protein, transcript variant X1;gene26038(XM_003534144.3):aldehyde dehydrogenase family 2 member C4-like;gene26517(XM_014762368.1):KHG/KDPG aldolase-like, transcript variant X3;gene30200(NM_001253968.1):kynurenine formamidase-like;gene30524(XM_014763800.1):formyltetrahydrofolate deformylase 2, mitochondrial;gene33846(XM_003539825.3):isocitrate lyase 2;gene35777(NM_001248385.2):uncharacterized LOC100500504;gene48267(XM_006600095.2):uncharacterized LOC100527923, transcript variant X1;gene50622(NM_001289347.1):serine--glyoxylate aminotransferase-like;gene56687(NM_001248059.2):conversion of hydroxypyruvate to glycerate</t>
  </si>
  <si>
    <t>0903html_all_TW-1-M-1_TW-1-1\Glyoxylate and dicarboxylate metabolism.html</t>
  </si>
  <si>
    <t>gene15893(XM_003526945.3):elongation factor Tu, chloroplastic;gene2148(NM_001254668.1):heat shock factor;gene25558(XM_003533163.2):heat stress transcription factor B-2a-like;gene27647(XM_006588762.2):heat stress transcription factor A-3-like;gene29595(XM_003535572.3):heat stress transcription factor B-2a-like;gene30735(XM_003537272.3):heat shock factor protein HSF24-like;gene36388(XM_003541242.3):heat stress transcription factor A-2-like;gene42376(XM_003545997.3):heat stress transcription factor A-4a-like;gene53512(XM_014771408.1):cell division cycle protein 48 homolog, transcript variant X4;gene55657(XM_003556620.3):chaperonin 60 subunit alpha 2, chloroplastic-like, transcript variant X1;gene8032(XM_006576993.2):heat stress transcription factor A-3-like;gene9292(XR_413735.2):heat shock factor protein HSF30-like, transcript variant X3</t>
  </si>
  <si>
    <t>0903html_all_TW-1-M-1_TW-1-1\Legionellosis.html</t>
  </si>
  <si>
    <t>gene13427(XM_003524972.3):UDP-arabinose 4-epimerase 1-like;gene14793(XM_003526231.3):cellulose synthase A catalytic subunit 8 [UDP-forming]-like;gene21887(XM_003531414.3):beta-hexosaminidase 2-like;gene24502(XM_003533631.3):cellulose synthase A catalytic subunit 4 [UDP-forming];gene29125(XM_003536208.3):cellulose synthase-like protein G2;gene34891(XM_006592744.2):cellulose synthase-like protein B5, transcript variant X2;gene41915(XM_006596964.2):UDP-glucuronic acid decarboxylase 1-like, transcript variant X5;gene43021(XM_014768264.1):cellulose synthase A catalytic subunit 4 [UDP-forming]-like;gene47387(XM_003549484.3):cellulose synthase A catalytic subunit 7 [UDP-forming]-like, transcript variant X1;gene47429(XM_003550647.3):chitotriosidase-1-like;gene4930(XM_003519112.3):cellulose synthase A catalytic subunit 7 [UDP-forming]-like;gene9409(XM_006578063.2):cellulose synthase A catalytic subunit 8 [UDP-forming]-like</t>
  </si>
  <si>
    <t>0903html_all_TW-1-M-1_TW-1-1\Amino sugar and nucleotide sugar metabolism.html</t>
  </si>
  <si>
    <t>gene25747(XM_003534021.3):probable aquaporin TIP-type alpha;gene29342(XM_003536305.2):aquaporin PIP2-2;gene31579(NM_001255778.2):aquaporin TIP1-3-like;gene31613(XM_003538126.3):aquaporin PIP2-7;gene51640(XM_003552183.3):probable aquaporin PIP1-2;gene5421(XM_003519335.3):probable aquaporin PIP-type 7a;gene54648(XM_003554328.3):aquaporin PIP2-1;gene9596(XM_003522660.3):aquaporin TIP4-1</t>
  </si>
  <si>
    <t>0903html_all_TW-1-M-1_TW-1-1\Proximal tubule bicarbonate reclamation.html</t>
  </si>
  <si>
    <t>map00860</t>
  </si>
  <si>
    <t>Porphyrin and chlorophyll metabolism</t>
  </si>
  <si>
    <t>gene11481(XM_003523394.3):chlorophyllide a oxygenase, chloroplastic;gene16684(XM_003527213.3):protochlorophyllide reductase, chloroplastic;gene20986(XM_003532537.3):glutamyl-tRNA reductase 2, chloroplastic-like;gene26052(XM_003534152.3):probable chlorophyll(ide) b reductase NYC1, chloroplastic;gene35254(XM_003540441.3):uroporphyrinogen decarboxylase 1, chloroplastic, transcript variant X2;gene37655(XM_003542960.3):magnesium-chelatase subunit ChlI, chloroplastic;gene42314(XM_003545971.3):magnesium-chelatase subunit ChlI, chloroplastic</t>
  </si>
  <si>
    <t>0903html_all_TW-1-M-1_TW-1-1\Porphyrin and chlorophyll metabolism.html</t>
  </si>
  <si>
    <t>map00030</t>
  </si>
  <si>
    <t>Pentose phosphate pathway</t>
  </si>
  <si>
    <t>gene26517(XM_014762368.1):KHG/KDPG aldolase-like, transcript variant X3;gene29592(XM_003536426.3):3-hexulose-6-phosphate isomerase-like;gene4893(XM_003519093.3):NADP-dependent glyceraldehyde-3-phosphate dehydrogenase-like;gene51584(XM_003552168.3):fructose-1,6-bisphosphatase, chloroplastic;gene53096(XM_003554990.2):6-phosphogluconate dehydrogenase, decarboxylating 3-like, transcript variant X2;gene57168(XM_003556049.3):3-hexulose-6-phosphate isomerase-like;gene637(NM_001255735.1):probable 6-phosphogluconolactonase 2-like</t>
  </si>
  <si>
    <t>0903html_all_TW-1-M-1_TW-1-1\Pentose phosphate pathway.html</t>
  </si>
  <si>
    <t>gene23059(XM_006584436.2):serine hydroxymethyltransferase 3, transcript variant X1;gene23381(XM_006584579.2):enzymatic resistance protein, transcript variant X1;gene29592(XM_003536426.3):3-hexulose-6-phosphate isomerase-like;gene50622(NM_001289347.1):serine--glyoxylate aminotransferase-like;gene51584(XM_003552168.3):fructose-1,6-bisphosphatase, chloroplastic;gene57168(XM_003556049.3):3-hexulose-6-phosphate isomerase-like;gene58000(XM_003556503.3):transketolase, chloroplastic</t>
  </si>
  <si>
    <t>0903html_all_TW-1-M-1_TW-1-1\Methane metabolism.html</t>
  </si>
  <si>
    <t>map00710</t>
  </si>
  <si>
    <t>Carbon fixation in photosynthetic organisms</t>
  </si>
  <si>
    <t>gene20148(XM_014778241.1):pyruvate, phosphate dikinase, chloroplastic-like;gene26243(XM_003534257.3):phosphoribulokinase, chloroplastic;gene35777(NM_001248385.2):uncharacterized LOC100500504;gene49706(XM_003552476.3):sedoheptulose-1,7-bisphosphatase, chloroplastic;gene51584(XM_003552168.3):fructose-1,6-bisphosphatase, chloroplastic;gene97(XM_003516804.3):phosphoribulokinase, chloroplastic</t>
  </si>
  <si>
    <t>0903html_all_TW-1-M-1_TW-1-1\Carbon fixation in photosynthetic organisms.html</t>
  </si>
  <si>
    <t>map00130</t>
  </si>
  <si>
    <t>Ubiquinone and other terpenoid-quinone biosynthesis</t>
  </si>
  <si>
    <t>gene1599(XM_006572781.2):homogentisate phytyltransferase 1, chloroplastic-like, transcript variant X1;gene17468(XM_014776899.1):2-succinyl-5-enolpyruvyl-6-hydroxy-3-cyclohexene-1-carboxylate synthase-like, transcript variant X6;gene28463(XM_003535907.3):uncharacterized protein sll0005-like;gene32890(XM_014764296.1):2-succinyl-5-enolpyruvyl-6-hydroxy-3-cyclohexene-1-carboxylate synthase-like, transcript variant X5;gene33035(NM_001249796.2):gamma-tocopherol methyltransferase;gene41358(XM_003544905.3):probable acyl-activating enzyme 6</t>
  </si>
  <si>
    <t>0903html_all_TW-1-M-1_TW-1-1\Ubiquinone and other terpenoid-quinone biosynthesis.html</t>
  </si>
  <si>
    <t>gene11769(NM_001251193.1):heat shock protein;gene16159(XM_006581948.2):chaperone protein ClpB1-like, transcript variant X2;gene22675(XM_014779225.1):chaperone protein ClpB3, chloroplastic, transcript variant X2;gene49517(XM_003552750.3):ALBINO3-like protein 1, chloroplastic;gene52973(XR_419733.2):chaperone protein ClpB3, chloroplastic-like, transcript variant X2</t>
  </si>
  <si>
    <t>0903html_all_TW-1-M-1_TW-1-1\Bacterial secretion system.html</t>
  </si>
  <si>
    <t>gene10937(XM_003523076.3):haloacid dehalogenase-like hydrolase domain-containing protein At3g48420;gene13782(XM_003525352.3):sugar phosphatase YfbT-like;gene17610(XM_006582979.2):ATP-dependent 6-phosphofructokinase 3-like;gene29178(XM_014763284.1):ATP-dependent 6-phosphofructokinase 4, chloroplastic-like, transcript variant X2;gene51584(XM_003552168.3):fructose-1,6-bisphosphatase, chloroplastic</t>
  </si>
  <si>
    <t>0903html_all_TW-1-M-1_TW-1-1\Fructose and mannose metabolism.html</t>
  </si>
  <si>
    <t>gene28790(XM_003536028.2):probable linoleate 9S-lipoxygenase 5;gene33407(XM_003539327.2):linoleate 13S-lipoxygenase 2-1, chloroplastic-like;gene56049(XM_003555592.3):linoleate 13S-lipoxygenase 2-1, chloroplastic-like;gene56051(XM_003555572.3):linoleate 13S-lipoxygenase 2-1, chloroplastic-like</t>
  </si>
  <si>
    <t>0903html_all_TW-1-M-1_TW-1-1\Linoleic acid metabolism.html</t>
  </si>
  <si>
    <t>0903html_all_TW-1-M-1_TW-1-1\Ethylbenzene degradation.html</t>
  </si>
  <si>
    <t>gene21887(XM_003531414.3):beta-hexosaminidase 2-like;gene46563(XM_003548228.3):alpha-galactosidase-like;gene51832(XM_006602649.2):alpha-galactosidase 1, transcript variant X1</t>
  </si>
  <si>
    <t>0903html_all_TW-1-M-1_TW-1-1\Glycosphingolipid biosynthesis - globo series.html</t>
  </si>
  <si>
    <t>gene12010(XM_003525483.3):transcription factor GTE10-like;gene29168(NM_001250972.1):iron-superoxide dismutase;gene42583(XM_003546103.3):ATP synthase gamma chain, chloroplastic</t>
  </si>
  <si>
    <t>0903html_all_TW-1-M-1_TW-1-1\Huntington's disease.html</t>
  </si>
  <si>
    <t>map04728</t>
  </si>
  <si>
    <t>Dopaminergic synapse</t>
  </si>
  <si>
    <t>gene13226(XM_006580070.2):kinesin-like protein KIN12A;gene49440(XM_014771081.1):kinesin-like protein KIN12B;gene7706(NM_001250249.2):uncharacterized LOC100527005</t>
  </si>
  <si>
    <t>0903html_all_TW-1-M-1_TW-1-1\Dopaminergic synapse.html</t>
  </si>
  <si>
    <t>gene12010(XM_003525483.3):transcription factor GTE10-like;gene52289(XM_003551700.3):probable serine/threonine-protein kinase At1g54610, transcript variant X1</t>
  </si>
  <si>
    <t>0903html_all_TW-1-M-1_TW-1-1\Epstein-Barr virus infection.html</t>
  </si>
  <si>
    <t>map00624</t>
  </si>
  <si>
    <t>Polycyclic aromatic hydrocarbon degradation</t>
  </si>
  <si>
    <t>gene15525(XM_003526738.3):uncharacterized LOC100816311;gene57718(XM_003556361.3):pheophytinase, chloroplastic</t>
  </si>
  <si>
    <t>0903html_all_TW-1-M-1_TW-1-1\Polycyclic aromatic hydrocarbon degradation.html</t>
  </si>
  <si>
    <t>gene38037(XM_014765893.1):reticulon-4-interacting protein 1 homolog, mitochondrial, transcript variant X1;gene38473(XM_003543389.3):flagellar radial spoke protein 5, transcript variant X1</t>
  </si>
  <si>
    <t>0903html_all_TW-1-M-1_TW-1-1\Biosynthesis of type II polyketide products.html</t>
  </si>
  <si>
    <t>gene30624(XM_006590549.2):cysteine desulfurase, mitochondrial-like;gene44336(XM_014767884.1):cyclic pyranopterin monophosphate synthase, mitochondrial-like, transcript variant X1</t>
  </si>
  <si>
    <t>0903html_all_TW-1-M-1_TW-1-1\Sulfur relay system.html</t>
  </si>
  <si>
    <t>gene4118(XM_006574959.2):DNA polymerase I, thermostable-like, transcript variant X2</t>
  </si>
  <si>
    <t>0903html_all_TW-1-M-1_TW-1-1\Purine metabolism.html</t>
  </si>
  <si>
    <t>gene36318(XM_014765374.1):villin-4-like, transcript variant X3</t>
  </si>
  <si>
    <t>0903html_all_TW-1-M-1_TW-1-1\Regulation of actin cytoskeleton.html</t>
  </si>
  <si>
    <t>gene42583(XM_003546103.3):ATP synthase gamma chain, chloroplastic</t>
  </si>
  <si>
    <t>0903html_all_TW-1-M-1_TW-1-1\Oxidative phosphorylation.html</t>
  </si>
  <si>
    <t>map00240</t>
  </si>
  <si>
    <t>Pyrimidine metabolism</t>
  </si>
  <si>
    <t>0903html_all_TW-1-M-1_TW-1-1\Pyrimidine metabolism.html</t>
  </si>
  <si>
    <t>Ascorbate and aldarate metabolism</t>
    <phoneticPr fontId="18" type="noConversion"/>
  </si>
  <si>
    <t>Plant hormone signal transduction</t>
    <phoneticPr fontId="18" type="noConversion"/>
  </si>
  <si>
    <t>Isoflavonoid biosynthesis</t>
    <phoneticPr fontId="18" type="noConversion"/>
  </si>
  <si>
    <t>enrichment up-regualted KEGG pathways in TW-1-M-2 vs TW-1-2 library</t>
    <phoneticPr fontId="18" type="noConversion"/>
  </si>
  <si>
    <t>enrichment KEGG pathways in TW-1-M-2 vs TW-1-2 library</t>
    <phoneticPr fontId="18" type="noConversion"/>
  </si>
  <si>
    <t>enrichment KEGG pathways in TW-1-M-1 vs TW-1-1 library</t>
    <phoneticPr fontId="18" type="noConversion"/>
  </si>
  <si>
    <t>enrichment up-regulated KEGG pathways in TW-1-M-1 vs TW-1-1 library</t>
    <phoneticPr fontId="18" type="noConversion"/>
  </si>
  <si>
    <t>enrichment dowm-regulated KEGG pathways in TW-1-M-1 vs TW-1-1 library</t>
    <phoneticPr fontId="18" type="noConversion"/>
  </si>
  <si>
    <t>gene12067(XM_003525501.3):protein FIZZY-RELATED 2-like;gene13649(XM_014775792.1):ultraviolet-B receptor UVR8-like, transcript variant X3;gene14023(XM_006580390.2):DENN domain and WD repeat-containing protein SCD1-like;gene20523(XM_006584476.2):uncharacterized LOC100527756, transcript variant X1;gene32197(XM_003538116.3):E3 ubiquitin-protein ligase MIEL1-like;gene32438(XM_006591249.2):uncharacterized LOC100794953;gene33050(XM_006591949.2):anaphase-promoting complex subunit 8-like, transcript variant X1;gene35893(XM_003543900.3):ribosome biogenesis protein WDR12 homolog, transcript variant X1;gene438(XM_006572768.2):uncharacterized LOC100500581, transcript variant X1;gene44671(XM_006598855.2):protein SUPPRESSOR OF PHYA-105 1-like, transcript variant X1;gene47690(XM_003549650.3):WD repeat-containing protein 76-like</t>
  </si>
  <si>
    <t>gene12993(XM_003524744.3):sm-like protein LSM5;gene14534(XM_014777239.1):polyadenylate-binding protein RBP47C'-like;gene18807(NM_001250477.1):uncharacterized LOC100527276;gene1908(NM_001251676.2):uncharacterized LOC100527350;gene19711(XM_003529337.3):polyadenylate-binding protein RBP47-like;gene28597(XM_003535943.2):28 kDa ribonucleoprotein, chloroplastic;gene31030(XM_003537637.3):probable small nuclear ribonucleoprotein G;gene32870(NM_001249645.2):uncharacterized LOC100527220;gene33502(XM_006591760.2):uncharacterized LOC100306540, transcript variant X1;gene3664(XM_003518605.3):THO complex subunit 4B-like;gene47333(XM_003549452.3):small nuclear ribonucleoprotein E;gene49422(XM_006601687.2):uncharacterized LOC100499841, transcript variant X1;gene52681(XM_006603734.2):katanin p80 WD40 repeat-containing subunit B1 homolog;gene56427(NM_001254599.2):31 kDa ribonucleoprotein, chloroplastic-like;gene7851(XM_003521294.3):glycine-rich RNA-binding protein 6, mitochondrial</t>
  </si>
  <si>
    <t>gene10964(XM_003523090.3):cycloeucalenol cycloisomerase-like;gene12096(XM_003525724.3):methylsterol monooxygenase 1-1-like;gene14641(XM_003525914.3):squalene monooxygenase;gene15834(XM_003526920.3):cycloeucalenol cycloisomerase-like;gene18585(XM_003528998.3):obtusifoliol 14-alpha demethylase-like;gene26010(XM_003534127.3):probable 3-beta-hydroxysteroid-Delta(8),Delta(7)-isomerase;gene26011(XM_014762258.1):probable 3-beta-hydroxysteroid-Delta(8),Delta(7)-isomerase;gene26012(XM_003534128.3):probable 3-beta-hydroxysteroid-Delta(8),Delta(7)-isomerase;gene26798(NM_001289242.1):probable S-acyltransferase At3g60800-like;gene27944(NM_001251462.1):S-adenosyl-L-methionine:delta24-sterol-C-methyltransferase;gene3045(NM_001254226.2):putative methylsterol monooxygenase DDB_G0269788-like;gene33167(XM_003540676.3):delta(24)-sterol reductase, transcript variant X2;gene356(XM_006572827.2):putative methylsterol monooxygenase DDB_G0269788-like, transcript variant X1;gene37850(XM_003543066.3):squalene monooxygenase-like;gene39522(XM_003545559.3):triacylglycerol lipase 2;gene39950(XM_003544455.3):squalene monooxygenase-like, transcript variant X1;gene42128(XM_003545714.2):squalene monooxygenase;gene44409(NM_001252965.2):cycloartenol-C-24-methyltransferase-like;gene44980(XM_003547604.3):triacylglycerol lipase 2-like;gene50633(XM_003553123.3):squalene epoxidase 3-like;gene53239(XM_003553209.3):delta(7)-sterol-C5(6)-desaturase-like;gene58360(XM_006606916.2):squalene monooxygenase-like</t>
  </si>
  <si>
    <t>gene10794(XM_003523011.3):mannose-1-phosphate guanyltransferase alpha-like;gene12058(XM_006579545.2):bifunctional dTDP-4-dehydrorhamnose 3,5-epimerase/dTDP-4-dehydrorhamnose reductase-like;gene13584(XM_003525050.3):cellulose synthase A catalytic subunit 6 [UDP-forming]-like;gene13708(XM_003525120.2):transaldolase;gene13962(XM_003525239.3):hexokinase-1;gene14286(XM_003527149.3):glucose-1-phosphate adenylyltransferase large subunit 1-like, transcript variant X1;gene14836(XM_003526368.3):cellulose synthase A catalytic subunit 1 [UDP-forming];gene15179(XM_003526541.3):probable beta-D-xylosidase 7;gene15982(XM_003526989.3):mannose-1-phosphate guanyltransferase alpha-B-like;gene18274(XM_006583305.2):polygalacturonate 4-alpha-galacturonosyltransferase-like;gene1965(XM_003517136.3):GDP-mannose 4,6 dehydratase 1;gene20682(XM_003530445.3):hexokinase-1;gene21079(XM_003530999.3):beta-xylosidase/alpha-L-arabinofuranosidase 2;gene21407(XM_003532692.3):UDP-glucuronate 4-epimerase 6-like;gene21786(XM_006585266.2):trifunctional UDP-glucose 4,6-dehydratase/UDP-4-keto-6-deoxy-D-glucose 3,5-epimerase/UDP-4-keto-L-rhamnose-reductase RHM1, transcript variant X5;gene22091(XM_003531509.3):beta-xylosidase/alpha-L-arabinofuranosidase 1;gene23449(XM_003532052.3):probable galacturonosyltransferase 15;gene25066(XM_003533850.3):cellulose synthase A catalytic subunit 3 [UDP-forming]-like, transcript variant X3;gene2608(XM_003517500.3):cellulose synthase-like protein D2;gene26769(XM_014762434.1):polygalacturonate 4-alpha-galacturonosyltransferase-like, transcript variant X1;gene27122(XM_003535905.3):probable beta-D-xylosidase 2;gene27169(XM_003536077.3):UDP-glucuronic acid decarboxylase 2;gene28869(NM_001255835.1):GDP-mannose 3,5-epimerase-like, transcript variant X1;gene29465(XM_003536370.3):cellulose synthase A catalytic subunit 2 [UDP-forming]-like, transcript variant X1;gene31122(XM_003537696.3):hexokinase-3-like;gene31670(XM_003538181.3):cellulose synthase-like protein G2;gene33498(NM_001253999.2):UDP-glucuronic acid decarboxylase 1-like;gene34767(XM_003540165.3):UDP-D-apiose/UDP-D-xylose synthase 2;gene34887(XM_003540225.3):cellulose synthase-like protein H1;gene34891(XM_006592744.2):cellulose synthase-like protein B5, transcript variant X2;gene35287(XM_003540466.3):trifunctional UDP-glucose 4,6-dehydratase/UDP-4-keto-6-deoxy-D-glucose 3,5-epimerase/UDP-4-keto-L-rhamnose-reductase RHM1, transcript variant X1;gene3540(XM_003518544.3):cellulose synthase A catalytic subunit 2 [UDP-forming];gene35900(XM_003543892.3):UDP-glucose 6-dehydrogenase 1-like;gene37960(XM_003543137.3):trifunctional UDP-glucose 4,6-dehydratase/UDP-4-keto-6-deoxy-D-glucose 3,5-epimerase/UDP-4-keto-L-rhamnose-reductase RHM1, transcript variant X1;gene39686(NM_001289311.1):mannose-1-phosphate guanylyltransferase 1-like;gene41456(XM_003544986.3):hexokinase-2, chloroplastic-like;gene42026(XM_003547550.3):beta-xylosidase/alpha-L-arabinofuranosidase 1-like;gene42713(XM_006597567.2):probable galacturonosyltransferase 4;gene43670(XM_006597913.2):trifunctional UDP-glucose 4,6-dehydratase/UDP-4-keto-6-deoxy-D-glucose 3,5-epimerase/UDP-4-keto-L-rhamnose-reductase RHM1-like, transcript variant X1;gene44397(XM_003546840.3):cellulose synthase A catalytic subunit 3 [UDP-forming]-like, transcript variant X2;gene46133(XM_003548054.3):cellulose synthase A catalytic subunit 2 [UDP-forming]-like;gene46722(XM_006600213.2):probable galacturonosyltransferase 4, transcript variant X2;gene46941(XM_003550490.3):UDP-glucuronic acid decarboxylase 2-like;gene49354(XM_003550376.3):hexokinase-2, chloroplastic-like;gene50490(XM_003551864.3):probable galacturonosyltransferase 15;gene50495(XM_003551866.3):trifunctional UDP-glucose 4,6-dehydratase/UDP-4-keto-6-deoxy-D-glucose 3,5-epimerase/UDP-4-keto-L-rhamnose-reductase RHM1-like, transcript variant X1;gene51763(XM_003552239.3):putative GDP-L-fucose synthase 2;gene51913(XM_003551594.3):polygalacturonate 4-alpha-galacturonosyltransferase-like;gene51972(XM_006601803.2):phosphomannomutase, transcript variant X1;gene52302(XM_003552507.3):probable galacturonosyltransferase 14;gene52847(XM_003554145.3):glucose-6-phosphate isomerase, cytosolic-like;gene52979(XM_003554751.3):UDP-glucose 6-dehydrogenase 1-like;gene5374(NM_001289330.1):mannose-1-phosphate guanylyltransferase 1-like;gene54043(XM_003554011.3):NADH--cytochrome b5 reductase 1;gene54973(XM_003554488.3):probable galacturonosyltransferase-like 7;gene54984(XM_003554496.3):probable beta-D-xylosidase 2, transcript variant X1;gene55192(XM_006604760.2):mannosylglycoprotein endo-beta-mannosidase-like, transcript variant X2;gene56107(XM_006605517.2):NADH--cytochrome b5 reductase 1, transcript variant X1;gene57906(XM_003555553.3):mannosylglycoprotein endo-beta-mannosidase-like, transcript variant X1;gene57970(XM_003555573.3):beta-hexosaminidase 1;gene588(XM_003516297.3):UDP-glucose 6-dehydrogenase 4-like;gene8259(XM_003520690.3):UDP-glucuronic acid decarboxylase 2-like;gene8287(XM_003521536.3):probable galacturonosyltransferase-like 7;gene8891(XM_006577857.2):glucose-1-phosphate adenylyltransferase large subunit 1, transcript variant X3</t>
  </si>
  <si>
    <t>gene10518(XM_003522889.3):serine carboxypeptidase II-2;gene10710(XM_003522978.2):1-aminocyclopropane-1-carboxylate oxidase 1-like;gene10794(XM_003523011.3):mannose-1-phosphate guanyltransferase alpha-like;gene10964(XM_003523090.3):cycloeucalenol cycloisomerase-like;gene11194(XM_006578756.2):shikimate kinase, chloroplastic-like, transcript variant X1;gene11277(XM_006578806.2):1-aminocyclopropane-1-carboxylate oxidase 5-like;gene11350(XM_003523312.3):soluble starch synthase 1, chloroplastic/amyloplastic-like;gene11427(XM_014774975.1):2-oxoisovalerate dehydrogenase subunit alpha 2, mitochondrial, transcript variant X2;gene11450(NM_001289374.1):1-aminocyclopropane-1-carboxylate oxidase 5-like;gene11658(XM_003524483.3):cytochrome P450 734A1-like;gene1181(XM_003516849.3):aldo-keto reductase family 4 member C9-like;gene1182(NM_001252896.2):2-oxoisovalerate dehydrogenase subunit beta, mitochondrial-like;gene12005(XM_003525611.3):nucleoside diphosphate kinase 2, chloroplastic;gene12019(NM_001289375.1):argininosuccinate synthase, chloroplastic-like;gene12058(XM_006579545.2):bifunctional dTDP-4-dehydrorhamnose 3,5-epimerase/dTDP-4-dehydrorhamnose reductase-like;gene12128(XM_003525757.3):transaldolase-like;gene12799(XM_003525828.3):1-aminocyclopropane-1-carboxylate synthase 3-like;gene12972(XM_003524733.3):reticuline oxidase-like protein;gene13520(XM_006580223.2):2,3-bisphosphoglycerate-dependent phosphoglycerate mutase-like, transcript variant X1;gene13544(XM_003525024.3):uncharacterized protein sll1770-like;gene13708(XM_003525120.2):transaldolase;gene13714(XM_006580569.2):magnesium protoporphyrin IX methyltransferase, chloroplastic-like, transcript variant X2;gene13836(NM_001255623.1):uncharacterized LOC100820390;gene13915(XM_014776063.1):isoamylase 1, chloroplastic-like;gene13922(XM_003525262.3):1-aminocyclopropane-1-carboxylate oxidase 1;gene13962(XM_003525239.3):hexokinase-1;gene14286(XM_003527149.3):glucose-1-phosphate adenylyltransferase large subunit 1-like, transcript variant X1;gene14293(XM_006581056.2):3-ketoacyl-CoA synthase 4-like;gene14371(NM_001249411.1):ornithine decarboxylase;gene14516(XM_006581164.2):cytochrome P450 CYP82D47-like;gene14641(XM_003525914.3):squalene monooxygenase;gene14686(XM_006581233.2):(S)-coclaurine N-methyltransferase-like;gene14729(XM_003526038.3):3-ketoacyl-CoA synthase 10-like;gene15303(NM_001253215.1):1-aminocyclopropane-1-carboxylate oxidase 5-like;gene15534(XM_003526744.3):methylesterase 17;gene15834(XM_003526920.3):cycloeucalenol cycloisomerase-like;gene15982(XM_003526989.3):mannose-1-phosphate guanyltransferase alpha-B-like;gene17042(XM_003527342.3):uncharacterized LOC100785497;gene17293(XM_003527456.3):protein usf;gene17565(XR_001389088.1):protein HOTHEAD-like, transcript variant X2;gene17571(XM_003529849.3):3-epi-6-deoxocathasterone 23-monooxygenase-like;gene17603(XM_014777636.1):glucose-6-phosphate 1-dehydrogenase, chloroplastic-like;gene17668(XM_003530121.3):hydroxyphenylpyruvate reductase-like;gene18210(XM_006583271.2):(+)-neomenthol dehydrogenase-like, transcript variant X2;gene18274(XM_006583305.2):polygalacturonate 4-alpha-galacturonosyltransferase-like;gene1838(XM_003517062.3):2-oxoglutarate-dependent dioxygenase DAO-like;gene18428(XM_003528911.3):chlorophyllase-1-like;gene1850(XM_003517069.3):3-hydroxy-3-methylglutaryl-coenzyme A reductase 1-like;gene18585(XM_003528998.3):obtusifoliol 14-alpha demethylase-like;gene18776(XM_003530144.2):1-aminocyclopropane-1-carboxylate synthase 7-like;gene18788(XM_003529033.3):1-aminocyclopropane-1-carboxylate oxidase 1-like;gene19046(XM_003530241.3):beta-glucosidase 11-like;gene19380(XM_003529193.3):codeine O-demethylase-like;gene19413(XM_003529204.3):probable N-acetyl-gamma-glutamyl-phosphate reductase, chloroplastic;gene19417(NM_001255639.2):3-ketoacyl-CoA thiolase 2, peroxisomal-like;gene19474(XM_006583723.2):putative branched-chain-amino-acid aminotransferase 7, transcript variant X1;gene19546(XM_003529257.3):polyphenol oxidase A1, chloroplastic;gene19696(NM_001251447.1):senescence-associated nodulin 1A;gene19789(XM_003529364.2):flavonoid 3'-monooxygenase-like;gene19823(NM_001250152.2):uncharacterized LOC100305815;gene20135(NM_001249141.1):1-deoxy-D-xylulose 5-phosphate synthase 1;gene20201(XM_003529575.3):beta-glucosidase 46;gene20259(XM_003529605.2):1-aminocyclopropane-1-carboxylate oxidase-like;gene20349(XM_003529654.3):prolycopene isomerase, chloroplastic;gene20436(XM_006584623.2):magnesium protoporphyrin IX methyltransferase, chloroplastic-like, transcript variant X3;gene20584(XM_014778336.1):uncharacterized LOC100527141, transcript variant X1;gene206(NM_001253293.2):probable mannitol dehydrogenase-like;gene20644(XM_003530496.3):1-aminocyclopropane-1-carboxylate oxidase 1-like;gene20682(XM_003530445.3):hexokinase-1;gene20976(XM_003530955.3):LL-diaminopimelate aminotransferase, chloroplastic;gene21132(XM_003532594.3):reticuline oxidase-like protein;gene21133(XM_003531018.3):reticuline oxidase-like protein;gene21136(XM_003531024.3):reticuline oxidase-like protein;gene2116(XM_006573555.2):methylesterase 3-like, transcript variant X1;gene21269(XM_003531096.3):L-Ala-D/L-amino acid epimerase, transcript variant X1;gene21291(XM_014778800.1):peroxisomal (S)-2-hydroxy-acid oxidase GLO1, transcript variant X2;gene21405(NM_001251392.1):serine hydroxymethyltransferase 2;gene21441(XM_003531185.3):reticuline oxidase-like protein;gene21721(XM_003531328.3):uncharacterized protein sll1770-like;gene21764(NM_001254303.2):probable mannitol dehydrogenase-like;gene21786(XM_006585266.2):trifunctional UDP-glucose 4,6-dehydratase/UDP-4-keto-6-deoxy-D-glucose 3,5-epimerase/UDP-4-keto-L-rhamnose-reductase RHM1, transcript variant X5;gene21890(XM_006585319.2):ATP-citrate synthase alpha chain protein 1-like, transcript variant X2;gene22213(XM_003531567.3):protein HOTHEAD-like;gene22221(XM_006585457.2):3-epi-6-deoxocathasterone 23-monooxygenase, transcript variant X2;gene22865(XM_006585777.2):serine carboxypeptidase-like 45, transcript variant X2;gene23046(XM_014779283.1):phosphoenolpyruvate carboxykinase [ATP]-like;gene23161(XM_006584568.2):peroxisomal copper-containing amine oxidase, transcript variant X1;gene23449(XM_003532052.3):probable galacturonosyltransferase 15;gene23464(XM_003532062.3):spermidine hydroxycinnamoyl transferase-like;gene23465(XM_003532063.3):spermidine hydroxycinnamoyl transferase-like;gene23468(XM_003532066.3):spermidine hydroxycinnamoyl transferase-like;gene23469(XM_003532067.3):spermidine hydroxycinnamoyl transferase-like;gene23817(XM_003532226.3):UDP-glucose flavonoid 3-O-glucosyltransferase 7;gene23839(NM_001249225.1):beta-amyrin and sophoradiol 24-hydroxylase;gene24081(XM_003534675.3):1-aminocyclopropane-1-carboxylate oxidase;gene24108(NM_001255373.2):inositol monophosphatase 3-like;gene24154(XM_003534936.3):farnesyl pyrophosphate synthase 1;gene2436(XM_003517405.3):hydroxymethylglutaryl-CoA synthase;gene2449(XM_006573697.2):cytochrome P450 87A3-like;gene24638(XM_006586955.2):5'-nucleotidase SurE, transcript variant X2;gene25251(XM_003533889.3):carbonyl reductase [NADPH] 1-like;gene25632(XM_006586544.2):gibberellin 20-oxidase 1, transcript variant X1;gene25681(XM_003533995.3):enolase;gene26010(XM_003534127.3):probable 3-beta-hydroxysteroid-Delta(8),Delta(7)-isomerase;gene26011(XM_014762258.1):probable 3-beta-hydroxysteroid-Delta(8),Delta(7)-isomerase;gene26012(XM_003534128.3):probable 3-beta-hydroxysteroid-Delta(8),Delta(7)-isomerase;gene26157(XM_003534206.3):serine hydroxymethyltransferase, mitochondrial-like;gene26383(XM_003534335.2):serine carboxypeptidase-like 40;gene26510(XM_003534410.3):aldose 1-epimerase-like;gene2665(XR_001389006.1):5'-nucleotidase SurE, transcript variant X4;gene26769(XM_014762434.1):polygalacturonate 4-alpha-galacturonosyltransferase-like, transcript variant X1;gene26810(XM_003534568.3):2,3-bisphosphoglycerate-independent phosphoglycerate mutase-like;gene27003(XM_003536441.3):3-ketoacyl-CoA synthase 11-like;gene27421(XM_006588665.1):arginine biosynthesis bifunctional protein ArgJ, chloroplastic-like, transcript variant X2;gene2752(XM_003518961.3):3-ketoacyl-CoA synthase 11-like;gene27569(NM_001254682.2):triosephosphate isomerase, chloroplastic-like;gene2790(NM_001249732.1):cytosolic malate dehydrogenase;gene27944(NM_001251462.1):S-adenosyl-L-methionine:delta24-sterol-C-methyltransferase;gene28139(XM_006588945.2):serine carboxypeptidase-like 45;gene28869(NM_001255835.1):GDP-mannose 3,5-epimerase-like, transcript variant X1;gene29205(XM_003536235.3):pullulanase 1, chloroplastic, transcript variant X1;gene29344(XM_003536307.2):caffeoylshikimate esterase-like;gene29357(XM_006589370.2):serine carboxypeptidase-like 27;gene29708(XM_003536489.3):thermospermine synthase ACAULIS5-like;gene29771(XM_003536517.3):pyruvate kinase isozyme A, chloroplastic-like;gene29958(XM_003536636.3):3-ketoacyl-CoA synthase 6;gene3005(XM_003519244.3):pyruvate dehydrogenase E1 component subunit alpha-1, mitochondrial;gene30116(XM_003536732.3):3-ketoacyl-CoA synthase 21-like;gene30243(XM_014763719.1):5'-nucleotidase SurE-like, transcript variant X2;gene3034(XM_003519384.3):UDP-glycosyltransferase 74B1-like;gene30444(XM_003538660.3):cytochrome P450 87A3-like;gene30451(XM_006590471.2):protein HOTHEAD-like, transcript variant X1;gene30533(XM_003538926.3):1-aminocyclopropane-1-carboxylate oxidase;gene31059(XM_003537655.3):2-oxoglutarate-dependent dioxygenase DAO-like;gene31122(XM_003537696.3):hexokinase-3-like;gene31211(XM_003538931.3):gibberellin 2-beta-dioxygenase 8-like;gene3124(XM_003519585.3):copper methylamine oxidase;gene3160(XM_006574287.2):uncharacterized LOC100500429, transcript variant X1;gene3226(NM_001249868.2):flavanone 3-hydroxylase;gene32443(NM_001289285.1):glutamate decarboxylase;gene32541(XM_003538375.3):tropinone reductase homolog At5g06060;gene32542(XM_003537420.3):tropinone reductase homolog At5g06060-like;gene32611(XM_003538414.3):putative ABC1 protein At2g40090;gene32776(XM_003538530.3):very-long-chain 3-oxoacyl-CoA reductase 1;gene32993(XM_003539827.3):serine carboxypeptidase-like 40;gene33034(XM_003539978.2):probable tocopherol O-methyltransferase, chloroplastic, transcript variant X2;gene33058(NM_001250500.2):uncharacterized LOC100305838;gene33086(NM_001254611.2):bifunctional dihydroflavonol 4-reductase/flavanone 4-reductase-like, transcript variant X1;gene33087(NM_001255393.2):bifunctional dihydroflavonol 4-reductase/flavanone 4-reductase-like;gene33088(NM_001255332.1):dihydroflavonol-4-reductase-like;gene33100(XM_014764346.1):porphobilinogen deaminase, chloroplastic-like, transcript variant X1;gene33167(XM_003540676.3):delta(24)-sterol reductase, transcript variant X2;gene3393(XM_006574407.2):precursor monofunctional aspartokinase, transcript variant X1;gene34767(XM_003540165.3):UDP-D-apiose/UDP-D-xylose synthase 2;gene35027(XM_014764329.1):tyrosine aminotransferase-like, transcript variant X1;gene35120(XM_003539520.3):dihydroflavonol-4-reductase-like;gene35178(XM_003540404.2):protochlorophyllide reductase, chloroplastic;gene35287(XM_003540466.3):trifunctional UDP-glucose 4,6-dehydratase/UDP-4-keto-6-deoxy-D-glucose 3,5-epimerase/UDP-4-keto-L-rhamnose-reductase RHM1, transcript variant X1;gene3543(NM_001289370.1):steroid 5-alpha-reductase DET2-like;gene3544(XM_006574735.2):very-long-chain enoyl-CoA reductase-like;gene35768(XM_014765261.1):phosphoglycerate kinase-like;gene35852(XM_003543960.3):cytochrome P450 85A-like;gene35897(XM_003543896.3):biotin carboxyl carrier protein of acetyl-CoA carboxylase 2, chloroplastic-like;gene35900(XM_003543892.3):UDP-glucose 6-dehydrogenase 1-like;gene35970(XM_003543702.3):aldose 1-epimerase-like;gene36012(XM_003543475.3):cytochrome P450 82A4-like;gene36149(NM_001250490.1):flavonol synthase;gene36246(XM_003542262.3):protein ECERIFERUM 3-like;gene36661(XM_003542418.3):arginine biosynthesis bifunctional protein ArgJ, chloroplastic-like;gene37141(XM_003541492.3):cytochrome P450 71A26-like;gene37153(XM_006595313.2):polyphenol oxidase A1, chloroplastic-like;gene37161(XM_003541500.3):polyphenol oxidase A1, chloroplastic-like;gene37452(XM_003541603.3):probable 1-deoxy-D-xylulose-5-phosphate synthase, chloroplastic;gene37655(XM_003542960.3):magnesium-chelatase subunit ChlI, chloroplastic;gene3780(XM_003518662.3):UDP-glucosyl transferase 73B2-like;gene3785(XM_003518665.3):scopoletin glucosyltransferase-like;gene37850(XM_003543066.3):squalene monooxygenase-like;gene37939(XM_006593425.2):chalcone isomerase 3-like, transcript variant X1;gene37960(XM_003543137.3):trifunctional UDP-glucose 4,6-dehydratase/UDP-4-keto-6-deoxy-D-glucose 3,5-epimerase/UDP-4-keto-L-rhamnose-reductase RHM1, transcript variant X1;gene38615(XM_003543447.3):3-ketoacyl-CoA synthase 12-like;gene38663(XM_006593417.2):triosephosphate isomerase, transcript variant X1;gene38803(XM_003543545.3):protein HOTHEAD;gene39017(XM_003543663.3):ent-kaurene oxidase, chloroplastic;gene39062(XM_003544870.3):UDP-glycosyltransferase 82A1;gene39084(XM_003545507.3):acetyl-CoA acetyltransferase, cytosolic 1;gene39471(XM_003545500.3):beta-glucosidase BoGH3B-like;gene3992(XM_003518757.3):protein SRG1;gene39950(XM_003544455.3):squalene monooxygenase-like, transcript variant X1;gene39967(XM_003544470.3):pyruvate dehydrogenase E1 component subunit beta;gene4089(XM_003520120.3):probable carboxylesterase 12;gene41020(XM_003544752.3):7-deoxyloganetin glucosyltransferase-like;gene41024(XM_003544753.3):7-deoxyloganetin glucosyltransferase-like;gene41132(XM_003544796.3):glutamyl-tRNA reductase 1, chloroplastic;gene41229(NM_001248792.1):asparagine synthetase 2;gene41286(XM_003544866.3):trans-resveratrol di-O-methyltransferase-like;gene41482(NM_001255385.2):probable cinnamyl alcohol dehydrogenase 6-like;gene41643(NM_001255905.1):D-glycerate 3-kinase, chloroplastic-like;gene41897(XM_003547286.3):triosephosphate isomerase, cytosolic;gene41938(XM_003546985.3):3-ketoacyl-CoA synthase 12-like;gene42128(XM_003545714.2):squalene monooxygenase;gene42627(NM_001254970.2):1-aminocyclopropane-1-carboxylate oxidase-like;gene42651(NM_001255695.2):inositol monophosphatase 3-like;gene42713(XM_006597567.2):probable galacturonosyltransferase 4;gene42775(XM_014767581.1):lysosomal beta glucosidase-like;gene42815(XM_003547291.3):reticuline oxidase-like protein;gene42825(XM_003546243.3):ent-kaurenoic acid oxidase 2;gene43549(XM_006597896.2):adenylate kinase 5, chloroplastic-like;gene43670(XM_006597913.2):trifunctional UDP-glucose 4,6-dehydratase/UDP-4-keto-6-deoxy-D-glucose 3,5-epimerase/UDP-4-keto-L-rhamnose-reductase RHM1-like, transcript variant X1;gene44069(XM_006598064.2):spermidine hydroxycinnamoyl transferase-like;gene44086(XM_003546698.3):probable solanesyl-diphosphate synthase 3, chloroplastic;gene44137(XM_003546715.3):gibberellin 2-beta-dioxygenase 1;gene44319(XM_003546800.3):ATP-citrate synthase alpha chain protein 1-like;gene44409(NM_001252965.2):cycloartenol-C-24-methyltransferase-like;gene44789(XM_003548668.3):beta-glucosidase BoGH3B-like, transcript variant X2;gene4481(XM_006575119.1):homogentisate phytyltransferase VTE2-2, transcript variant X1;gene44865(XM_006598691.2):histidine biosynthesis bifunctional protein hisIE, chloroplastic-like, transcript variant X2;gene44893(XM_003548849.3):secoisolariciresinol dehydrogenase-like, transcript variant X2;gene45335(XM_003547741.3):protein STRICTOSIDINE SYNTHASE-LIKE 10-like;gene45929(XM_003547968.3):serine carboxypeptidase-like 27;gene45952(XM_006599349.2):aspartokinase 2, chloroplastic-like;gene46055(XM_003548032.3):UDP-glycosyltransferase 74G1-like;gene46204(XM_003548083.3):plastidial pyruvate kinase 2-like;gene46277(XM_003548120.3):BAHD acyltransferase DCR-like;gene46515(XM_003548198.3):enolase;gene46654(XM_003548279.3):methylecgonone reductase-like;gene46655(XM_003548278.3):methylecgonone reductase;gene46722(XM_006600213.2):probable galacturonosyltransferase 4, transcript variant X2;gene46774(XM_003549584.3):1-aminocyclopropane-1-carboxylate oxidase-like;gene46867(NM_001250282.1):copper amino oxidase;gene46989(XM_003550537.3):dihydrolipoyl dehydrogenase 2, chloroplastic-like;gene47110(XM_003550974.3):alpha-aminoadipic semialdehyde synthase-like;gene4719(XM_014768235.1):beta-glucosidase BoGH3B-like;gene47277(XM_014769317.1):putative glucose-6-phosphate 1-epimerase-like, transcript variant X1;gene47283(NM_001251443.1):homogentisate phytylprenyltransferase;gene47352(XM_003549467.3):protein ECERIFERUM 3;gene47399(XM_003549491.3):serine carboxypeptidase 24-like;gene47580(XM_006600122.2):spermidine synthase-like, transcript variant X1;gene47657(XM_003549631.3):geranylgeranyl diphosphate reductase, chloroplastic;gene47668(XM_006600168.2):ribulose-phosphate 3-epimerase, chloroplastic-like, transcript variant X1;gene47734(NM_001255174.2):codeine O-demethylase-like;gene47834(XM_003549733.3):cytochrome P450 734A1-like;gene47923(XM_003550814.3):uncharacterized protein slr0889-like;gene47925(NM_001254588.2):nucleoside diphosphate kinase 2, chloroplastic-like;gene47938(XM_006600739.2):argininosuccinate synthase, chloroplastic-like;gene47976(XM_003549818.3):hydroxymethylglutaryl-CoA synthase-like;gene48057(XM_003549861.3):L-lactate dehydrogenase A-like;gene48171(XM_003549921.3):uncharacterized acetyltransferase At3g50280;gene48224(XM_006600844.2):1-aminocyclopropane-1-carboxylate synthase 3-like;gene48296(XM_003549976.3):probable esterase KAI2;gene48365(XM_003550007.3):uncharacterized acetyltransferase At3g50280-like;gene48410(NM_001289332.1):zeaxanthin epoxidase;gene48529(XM_003551039.3):3-ketoacyl-CoA synthase 19-like;gene48852(XM_003549219.3):cytochrome P450 71D11-like;gene49012(XM_006600146.2):chorismate mutase, chloroplastic-like, transcript variant X2;gene49378(NM_001255475.2):probable cinnamyl alcohol dehydrogenase 6-like;gene49514(NM_001254581.2):estradiol 17-beta-dehydrogenase 12-like;gene49665(XM_014770270.1):N-(5'-phosphoribosyl)anthranilate isomerase 1, chloroplastic-like, transcript variant X1;gene49689(XM_006601891.2):anthranilate synthase alpha subunit 1, chloroplastic-like;gene49757(XM_003552747.3):tropinone reductase homolog At5g06060-like;gene50458(XM_003551854.3):spermidine hydroxycinnamoyl transferase-like;gene50461(XM_003551855.3):spermidine hydroxycinnamoyl transferase-like;gene50466(XM_003553065.3):spermidine hydroxycinnamoyl transferase-like;gene50490(XM_003551864.3):probable galacturonosyltransferase 15;gene50495(XM_003551866.3):trifunctional UDP-glucose 4,6-dehydratase/UDP-4-keto-6-deoxy-D-glucose 3,5-epimerase/UDP-4-keto-L-rhamnose-reductase RHM1-like, transcript variant X1;gene5058(XM_003519167.3):glutamyl-tRNA reductase 1, chloroplastic;gene50584(XM_003551889.3):spermidine hydroxycinnamoyl transferase-like;gene50633(XM_003553123.3):squalene epoxidase 3-like;gene5070(XM_006574309.2):uncharacterized LOC100527539, transcript variant X1;gene5119(XM_006575339.2):beta-glucosidase BoGH3B-like, transcript variant X1;gene5147(XM_003519208.2):asparagine synthetase, root [glutamine-hydrolyzing];gene51470(XM_003552138.3):protein SRG1-like;gene51619(XM_014770176.1):carboxyl transferase alpha subunit, transcript variant X1;gene5170(XM_003519219.3):cinnamoyl-CoA reductase 1, transcript variant X2;gene51756(XM_003552236.3):soyasapogenol B glucuronide galactosyltransferase-like;gene51865(XM_003552288.3):2,3-bisphosphoglycerate-independent phosphoglycerate mutase;gene51913(XM_003551594.3):polygalacturonate 4-alpha-galacturonosyltransferase-like;gene51972(XM_006601803.2):phosphomannomutase, transcript variant X1;gene52302(XM_003552507.3):probable galacturonosyltransferase 14;gene52308(NM_001248245.2):biotin carboxyl carrier protein subunit;gene52479(XM_003551756.3):serine carboxypeptidase-like 45;gene5260(XM_003518309.3):probable acyl-activating enzyme 6;gene52847(XM_003554145.3):glucose-6-phosphate isomerase, cytosolic-like;gene52890(NM_001255025.2):aldose 1-epimerase-like;gene52979(XM_003554751.3):UDP-glucose 6-dehydrogenase 1-like;gene52982(NM_001254594.2):biotin carboxyl carrier protein of acetyl-CoA carboxylase 2, chloroplastic-like;gene53037(XM_003554917.3):cytochrome P450 85A-like;gene53239(XM_003553209.3):delta(7)-sterol-C5(6)-desaturase-like;gene53986(XM_006604183.2):beta-glucosidase BoGH3B-like, transcript variant X1;gene53987(XM_006604185.2):beta-glucosidase BoGH3B-like;gene53995(XM_003553985.3):5-methyltetrahydropteroyltriglutamate--homocysteine methyltransferase 1, transcript variant X1;gene54043(XM_003554011.3):NADH--cytochrome b5 reductase 1;gene54172(XM_003554086.3):cystathionine beta-lyase, chloroplastic;gene5435(XM_003519345.3):cytochrome P450 90A1;gene54704(XM_003554355.3):UDP-glycosyltransferase 73C2-like;gene54707(XM_003554357.3):UDP-glycosyltransferase 73C3-like;gene54742(NM_001250400.1):enolase;gene54801(XM_003553565.3):secoisolariciresinol dehydrogenase;gene54973(XM_003554488.3):probable galacturonosyltransferase-like 7;gene55028(XM_003554520.3):short-chain dehydrogenase reductase 3b;gene55032(XM_003554521.3):S-adenosylmethionine synthase 1;gene55192(XM_006604760.2):mannosylglycoprotein endo-beta-mannosidase-like, transcript variant X2;gene55339(XM_014771336.1):violaxanthin de-epoxidase, chloroplastic-like, transcript variant X1;gene55360(XM_006604815.2):putative glucose-6-phosphate 1-epimerase, transcript variant X3;gene55374(XM_006604826.2):vestitone reductase-like, transcript variant X1;gene55552(XM_006605344.2):3-ketoacyl-CoA thiolase, transcript variant X1;gene55556(XM_003555654.2):probable N-acetyl-gamma-glutamyl-phosphate reductase, chloroplastic;gene55659(NM_001255478.1):glycine cleavage system H protein, mitochondrial-like;gene55660(XM_003556232.3):glycine cleavage system H protein 2, mitochondrial;gene56044(NM_001250134.1):homoserine dehydrogenase;gene56107(XM_006605517.2):NADH--cytochrome b5 reductase 1, transcript variant X1;gene56111(XM_006605513.2):3-hydroxy-3-methylglutaryl-coenzyme A reductase 1-like;gene56597(XM_003555767.3):2-oxoglutarate dehydrogenase, mitochondrial-like;gene56704(XM_003555822.2):diphosphomevalonate decarboxylase;gene56740(XM_003555181.3):probable carboxylesterase 6;gene56754(XM_003555853.3):3-ketoacyl-CoA synthase 6;gene56956(XM_003555952.3):pyruvate kinase isozyme A, chloroplastic-like;gene57041(NM_001254691.2):thermospermine synthase ACAULIS5-like;gene57044(XM_003555995.3):primary amine oxidase-like, transcript variant X1;gene57126(XM_003556031.3):probable carboxylesterase 120;gene5729(XM_003518467.3):taxadiene 5-alpha hydroxylase;gene57439(XM_003556213.3):leucoanthocyanidin reductase;gene57479(XM_003556241.2):geraniol 8-hydroxylase-like;gene57712(XM_003555487.3):isoflavone-7-O-methyltransferase 6-like;gene57906(XM_003555553.3):mannosylglycoprotein endo-beta-mannosidase-like, transcript variant X1;gene5796(NM_001255504.2):pyruvate dehydrogenase E1 component subunit beta, mitochondrial-like;gene57970(XM_003555573.3):beta-hexosaminidase 1;gene58360(XM_006606916.2):squalene monooxygenase-like;gene588(XM_003516297.3):UDP-glucose 6-dehydrogenase 4-like;gene6108(XM_006576289.2):(+)-neomenthol dehydrogenase-like, transcript variant X2;gene6109(XM_014773429.1):(+)-neomenthol dehydrogenase-like;gene6554(XM_003520362.3):pyruvate decarboxylase 2-like;gene7087(NM_001289253.1):2-alkenal reductase (NADP(+)-dependent)-like;gene7088(XM_003520977.3):2-alkenal reductase (NADP(+)-dependent);gene7214(NM_001248469.1):nucleoside diphosphate kinase;gene7426(XM_006576725.2):lycopene beta cyclase, chloroplastic-like;gene7427(XM_003521090.3):pyrroline-5-carboxylate reductase-like;gene7432(NM_001255097.1):cystathionine beta-lyase, chloroplastic-like;gene7437(XM_003521099.3):protein STRICTOSIDINE SYNTHASE-LIKE 2-like;gene7890(NM_001255287.2):ATP phosphoribosyltransferase-like;gene7962(XM_003521360.3):S-adenosylmethionine synthase 3;gene7988(XM_003520618.3):UDP-glycosyltransferase 73C6-like;gene7989(XM_003521374.3):UDP-glycosyltransferase 73C1-like;gene7991(XM_003520621.3):UDP-glycosyltransferase 73C5-like;gene8026(XM_003521390.3):enolase;gene8287(XM_003521536.3):probable galacturonosyltransferase-like 7;gene8343(XM_003521560.3):short-chain dehydrogenase reductase 3b-like;gene8346(XM_003521562.3):S-adenosylmethionine synthase 1-like;gene8512(XM_006577186.2):mevalonate kinase-like, transcript variant X1;gene8589(XM_006577220.2):protein ECERIFERUM 1-like;gene8655(XM_006576195.2):violaxanthin de-epoxidase, chloroplastic-like, transcript variant X5;gene8730(XM_003521774.3):3-ketoacyl-CoA synthase 1;gene8891(XM_006577857.2):glucose-1-phosphate adenylyltransferase large subunit 1, transcript variant X3;gene8979(XM_003523182.3):ornithine decarboxylase;gene902(NM_001255209.2):bifunctional dihydroflavonol 4-reductase/flavanone 4-reductase-like, transcript variant X1;gene9083(XM_003523760.2):ornithine carbamoyltransferase, chloroplastic-like;gene9311(XM_014774480.1):(S)-coclaurine N-methyltransferase, transcript variant X2;gene9349(XM_003522274.2):3-ketoacyl-CoA synthase 10;gene961(XM_003516794.2):UDP-glycosyltransferase 83A1-like;gene9658(XM_003522688.3):phosphoenolpyruvate carboxykinase [ATP]-like</t>
  </si>
  <si>
    <t>gene11716(NM_001248398.2):uncharacterized LOC100499993;gene11718(XM_003524453.3):H/ACA ribonucleoprotein complex subunit 2-like protein;gene3937(XM_006574886.2):cell division control protein 48 homolog B, transcript variant X2;gene54698(XM_003554353.3):WD repeat-containing protein 3-like</t>
  </si>
  <si>
    <t>gene18302(XM_006583325.2):rac-like GTP-binding protein ARAC7, transcript variant X2;gene20116(XM_003529540.2):putative chromatin-remodeling complex ATPase chain;gene21857(XM_006584573.2):FAS2, transcript variant X1;gene26067(XM_006587464.2):rac-like GTP-binding protein ARAC7, transcript variant X2;gene27361(XM_014762945.1):serine/threonine-protein kinase tricorner-like, transcript variant X1</t>
  </si>
  <si>
    <t>gene13699(XM_003525116.3):staphylococcal nuclease domain-containing protein 1-like;gene13729(XM_003524427.3):probable serine/threonine-protein kinase At1g54610;gene14589(XM_014777251.1):putative cyclin-A3-1, transcript variant X2;gene20125(XM_003528605.3):probable serine/threonine-protein kinase At1g54610;gene21799(XM_003531371.3):DNA-directed RNA polymerases II, IV and V subunit 8B-like, transcript variant X2;gene33582(XM_014764563.1):phototropin-1-like, transcript variant X2;gene35249(XM_006591854.2):14-3-3 protein SGF14n, transcript variant X1;gene38216(XM_006593419.2):SGF14D, transcript variant X1;gene3905(NM_001251478.1):14-3-3 protein SGF14f;gene39744(XM_003544264.3):26S protease regulatory subunit 10B homolog A;gene49313(XM_006601262.2):26S protease regulatory subunit 10B homolog A-like;gene596(NM_001251494.1):14-3-3 protein SGF14e;gene7430(NM_001249598.1):uncharacterized LOC100306033;gene9211(XM_006577978.2):putative cyclin-A3-1;gene9212(XM_006577979.2):putative cyclin-A3-1, transcript variant X1;gene9686(XM_003522707.3):14-3-3-like protein B</t>
  </si>
  <si>
    <t>gene1418(XM_006572727.2):fatty acid desaturase 8, transcript variant X1;gene19417(NM_001255639.2):3-ketoacyl-CoA thiolase 2, peroxisomal-like;gene23356(XM_003532011.2):delta(8)-fatty-acid desaturase 2-like;gene31955(NM_001249746.1):microsomal omega-3 fatty acid desaturase;gene32776(XM_003538530.3):very-long-chain 3-oxoacyl-CoA reductase 1;gene3800(XM_014766358.1):delta(8)-fatty-acid desaturase 2-like, transcript variant X2;gene39998(XM_003544488.3):delta(8)-fatty-acid desaturase 2-like;gene41222(NM_001249854.1):microsomal omega-3-fatty acid desaturase;gene45168(XM_006598658.2):uncharacterized LOC100527821, transcript variant X3;gene470(XM_003517917.3):delta(8)-fatty-acid desaturase 2-like;gene49075(XM_003550220.3):delta(8)-fatty-acid desaturase 2-like;gene49514(NM_001254581.2):estradiol 17-beta-dehydrogenase 12-like;gene50666(XM_006602238.2):delta(8)-fatty-acid desaturase 2-like;gene5139(NM_001249185.1):microsomal omega-3-fatty acid desaturase;gene54318(XM_006604322.2):omega-6 fatty acid desaturase, endoplasmic reticulum isozyme 2-like, transcript variant X1;gene55552(XM_006605344.2):3-ketoacyl-CoA thiolase, transcript variant X1;gene6064(XM_003520958.3):acyl-CoA thioesterase 2, transcript variant X2;gene6568(NM_001252848.1):omega-3 fatty acid desaturase, chloroplastic-like;gene74(XM_003516745.3):cytochrome B5-like protein</t>
  </si>
  <si>
    <t>gene11103(XM_003523158.3):beta-galactosidase 10;gene12126(XM_003525755.3):acid beta-fructofuranosidase;gene13962(XM_003525239.3):hexokinase-1;gene15693(XM_006581723.2):beta-galactosidase 10;gene17555(NM_001249396.1):beta-fructofuranosidase;gene17568(XM_003529827.3):beta-galactosidase 1-like;gene20682(XM_003530445.3):hexokinase-1;gene21627(XM_003531280.3):uncharacterized LOC100802840;gene22201(XM_003531563.3):beta-fructofuranosidase, cell wall isozyme-like;gene22917(XM_003531881.3):alpha-xylosidase 1;gene2390(XM_006573669.2):acid beta-fructofuranosidase-like;gene26510(XM_003534410.3):aldose 1-epimerase-like;gene30899(XM_003538819.3):beta-galactosidase 3-like;gene31122(XM_003537696.3):hexokinase-3-like;gene3256(XM_003520229.3):beta-galactosidase 3-like;gene35341(XM_014765123.1):beta-glucosidase 13-like, transcript variant X2;gene35970(XM_003543702.3):aldose 1-epimerase-like;gene36932(XM_006594179.2):probable galactinol--sucrose galactosyltransferase 6, transcript variant X1;gene38570(XM_003543414.3):beta-galactosidase 8-like;gene38808(XM_003543550.2):beta-galactosidase 1-like;gene39147(XM_003544506.3):probable galactinol--sucrose galactosyltransferase 1;gene39740(XM_014767002.1):beta-galactosidase 5-like;gene41456(XM_003544986.3):hexokinase-2, chloroplastic-like;gene41757(XM_003546628.3):beta-galactosidase 1;gene44359(XM_003546821.3):vicianin hydrolase;gene45792(XM_003548817.3):beta-galactosidase 3-like;gene47762(XM_006600678.2):probable galactinol--sucrose galactosyltransferase 6, transcript variant X1;gene49319(XM_014769912.1):beta-galactosidase 5-like;gene49354(XM_003550376.3):hexokinase-2, chloroplastic-like;gene52890(NM_001255025.2):aldose 1-epimerase-like;gene58154(XM_003538006.3):beta-galactosidase 8-like;gene5880(XM_003519597.3):probable galactinol--sucrose galactosyltransferase 1;gene9063(XM_003523662.3):beta-galactosidase 5-like;gene910(XM_003516778.3):alpha-xylosidase 1-like</t>
  </si>
  <si>
    <t>gene14516(XM_006581164.2):cytochrome P450 CYP82D47-like;gene26249(XM_003533408.3):isoflavone reductase homolog;gene26897(NM_001253178.2):cytochrome P450 71D11-like;gene3226(NM_001249868.2):flavanone 3-hydroxylase;gene4089(XM_003520120.3):probable carboxylesterase 12;gene41286(XM_003544866.3):trans-resveratrol di-O-methyltransferase-like;gene55374(XM_006604826.2):vestitone reductase-like, transcript variant X1;gene56740(XM_003555181.3):probable carboxylesterase 6;gene57126(XM_003556031.3):probable carboxylesterase 120;gene57712(XM_003555487.3):isoflavone-7-O-methyltransferase 6-like</t>
  </si>
  <si>
    <t>gene13038(XM_003524762.3):ATP-dependent zinc metalloprotease FTSH 2, chloroplastic, transcript variant X2;gene21187(XM_003531054.3):ATP-dependent zinc metalloprotease FTSH 2, chloroplastic-like, transcript variant X1;gene39744(XM_003544264.3):26S protease regulatory subunit 10B homolog A;gene49313(XM_006601262.2):26S protease regulatory subunit 10B homolog A-like</t>
  </si>
  <si>
    <t>gene2116(XM_006573555.2):methylesterase 3-like, transcript variant X1;gene25574(XM_006587288.2):1-aminocyclopropane-1-carboxylate oxidase homolog 1-like;gene27056(XM_014762542.1):1-aminocyclopropane-1-carboxylate oxidase homolog 1-like;gene45335(XM_003547741.3):protein STRICTOSIDINE SYNTHASE-LIKE 10-like;gene7144(XM_003520993.2):1-aminocyclopropane-1-carboxylate oxidase homolog 1;gene7437(XM_003521099.3):protein STRICTOSIDINE SYNTHASE-LIKE 2-like</t>
  </si>
  <si>
    <t>gene11103(XM_003523158.3):beta-galactosidase 10;gene12582(XM_003524536.3):3-ketodihydrosphingosine reductase-like;gene15693(XM_006581723.2):beta-galactosidase 10;gene17568(XM_003529827.3):beta-galactosidase 1-like;gene19731(XM_006583816.2):LAG1 longevity assurance homolog 2-like, transcript variant X1;gene21627(XM_003531280.3):uncharacterized LOC100802840;gene29429(XM_006588390.2):uncharacterized LOC100795462, transcript variant X1;gene30899(XM_003538819.3):beta-galactosidase 3-like;gene3256(XM_003520229.3):beta-galactosidase 3-like;gene37736(XM_003543008.3):sphingolipid delta(4)-desaturase DES1-like;gene38570(XM_003543414.3):beta-galactosidase 8-like;gene38808(XM_003543550.2):beta-galactosidase 1-like;gene39740(XM_014767002.1):beta-galactosidase 5-like;gene41757(XM_003546628.3):beta-galactosidase 1;gene42238(NM_001253270.2):sphingolipid delta(4)-desaturase DES1-like;gene42559(XM_003546088.3):3-dehydrosphinganine reductase TSC10A;gene45792(XM_003548817.3):beta-galactosidase 3-like;gene49319(XM_014769912.1):beta-galactosidase 5-like;gene57314(NM_001255922.1):uncharacterized LOC100786675;gene58154(XM_003538006.3):beta-galactosidase 8-like;gene5888(XM_014770877.1):neutral ceramidase-like, transcript variant X2;gene9063(XM_003523662.3):beta-galactosidase 5-like</t>
  </si>
  <si>
    <t>gene12815(XM_003524659.3):tubulin alpha-3 chain;gene12974(XM_014775633.1):tubulin beta chain-like;gene13267(XM_003524894.3):actin-related protein 2/3 complex subunit 4-like;gene13300(XM_006579424.2):tubulin A, transcript variant X1;gene13780(XM_003525351.3):tubulin beta-1 chain-like;gene14403(XM_003527574.3):tubulin beta chain;gene15036(XM_006581411.2):tubulin alpha-1 chain, transcript variant X2;gene20501(XM_003532690.3):tubulin beta-1 chain-like;gene21138(XM_003531027.3):tubulin beta chain-like;gene21466(NM_001255949.1):tubulin alpha-3 chain-like;gene24258(XM_003535059.3):tubulin beta chain;gene27361(XM_014762945.1):serine/threonine-protein kinase tricorner-like, transcript variant X1;gene29571(XM_003536419.3):tubulin beta-1 chain;gene29775(XM_003536522.3):tubulin alpha chain;gene30620(XM_003539180.3):tubulin alpha-2 chain;gene41461(NM_001255921.2):tubulin beta-1 chain-like;gene42799(XM_003546228.3):tubulin beta chain;gene48211(XM_014769864.1):tubulin alpha-3 chain;gene49359(XM_014769875.1):tubulin beta chain-like;gene54129(XM_003554060.3):tubulin beta-4 chain;gene56954(XM_003555953.3):tubulin alpha-4 chain-like;gene6813(XM_003520891.3):tubulin beta-2 chain-like;gene7381(NM_001252709.1):beta-tubulin;gene8682(NM_001255009.1):tubulin gamma-1 chain-like;gene9016(XM_003523429.3):tubulin beta chain</t>
  </si>
  <si>
    <t>gene27397(XM_003537092.3):probable indole-3-pyruvate monooxygenase YUCCA5;gene28521(XM_003535197.3):probable indole-3-pyruvate monooxygenase YUCCA3;gene3034(XM_003519384.3):UDP-glycosyltransferase 74B1-like;gene3114(XM_003519780.3):L-tryptophan--pyruvate aminotransferase 1-like;gene35027(XM_014764329.1):tyrosine aminotransferase-like, transcript variant X1;gene36633(XM_003542397.3):probable indole-3-pyruvate monooxygenase YUCCA5;gene39084(XM_003545507.3):acetyl-CoA acetyltransferase, cytosolic 1;gene46055(XM_003548032.3):UDP-glycosyltransferase 74G1-like;gene54545(XM_003554266.3):probable indole-3-pyruvate monooxygenase YUCCA5;gene56385(XM_003555677.3):probable indole-3-pyruvate monooxygenase YUCCA7;gene56597(XM_003555767.3):2-oxoglutarate dehydrogenase, mitochondrial-like</t>
  </si>
  <si>
    <t>gene10710(XM_003522978.2):1-aminocyclopropane-1-carboxylate oxidase 1-like;gene10895(XM_014774802.1):DNA (cytosine-5)-methyltransferase 1-like;gene11450(NM_001289374.1):1-aminocyclopropane-1-carboxylate oxidase 5-like;gene12799(XM_003525828.3):1-aminocyclopropane-1-carboxylate synthase 3-like;gene13249(XM_003524878.3):adenosylhomocysteinase-like;gene13922(XM_003525262.3):1-aminocyclopropane-1-carboxylate oxidase 1;gene14235(NM_001255578.2):5'-methylthioadenosine/S-adenosylhomocysteine nucleosidase 1-like;gene14236(XM_014777182.1):5'-methylthioadenosine/S-adenosylhomocysteine nucleosidase 1-like, transcript variant X7;gene14371(NM_001249411.1):ornithine decarboxylase;gene15303(NM_001253215.1):1-aminocyclopropane-1-carboxylate oxidase 5-like;gene15903(XM_014776536.1):DNA (cytosine-5)-methyltransferase 1-like;gene16045(XM_006581903.2):microtubule-associated protein RP/EB family member 1B-like;gene18071(XM_003528757.3):serine acetyltransferase 5-like;gene18776(XM_003530144.2):1-aminocyclopropane-1-carboxylate synthase 7-like;gene18788(XM_003529033.3):1-aminocyclopropane-1-carboxylate oxidase 1-like;gene20259(XM_003529605.2):1-aminocyclopropane-1-carboxylate oxidase-like;gene20644(XM_003530496.3):1-aminocyclopropane-1-carboxylate oxidase 1-like;gene24081(XM_003534675.3):1-aminocyclopropane-1-carboxylate oxidase;gene26690(XM_003534507.3):bifunctional L-3-cyanoalanine synthase/cysteine synthase 1, mitochondrial;gene2790(NM_001249732.1):cytosolic malate dehydrogenase;gene3393(XM_006574407.2):precursor monofunctional aspartokinase, transcript variant X1;gene42627(NM_001254970.2):1-aminocyclopropane-1-carboxylate oxidase-like;gene44275(XM_006598155.2):cysteine synthase-like, transcript variant X1;gene45648(XM_014768487.1):serine acetyltransferase 2-like, transcript variant X2;gene45952(XM_006599349.2):aspartokinase 2, chloroplastic-like;gene46774(XM_003549584.3):1-aminocyclopropane-1-carboxylate oxidase-like;gene48057(XM_003549861.3):L-lactate dehydrogenase A-like;gene48224(XM_006600844.2):1-aminocyclopropane-1-carboxylate synthase 3-like;gene53995(XM_003553985.3):5-methyltetrahydropteroyltriglutamate--homocysteine methyltransferase 1, transcript variant X1;gene54172(XM_003554086.3):cystathionine beta-lyase, chloroplastic;gene55032(XM_003554521.3):S-adenosylmethionine synthase 1;gene56044(NM_001250134.1):homoserine dehydrogenase;gene57094(NM_001249586.1):uncharacterized LOC100500592;gene7432(NM_001255097.1):cystathionine beta-lyase, chloroplastic-like;gene7962(XM_003521360.3):S-adenosylmethionine synthase 3;gene8346(XM_003521562.3):S-adenosylmethionine synthase 1-like;gene8835(XM_014774390.1):5'-methylthioadenosine/S-adenosylhomocysteine nucleosidase 2-like, transcript variant X3;gene8979(XM_003523182.3):ornithine decarboxylase</t>
  </si>
  <si>
    <t>gene11030(XM_003523128.3):alpha-mannosidase-like;gene11103(XM_003523158.3):beta-galactosidase 10;gene15693(XM_006581723.2):beta-galactosidase 10;gene17568(XM_003529827.3):beta-galactosidase 1-like;gene29835(XM_003536555.3):alpha-L-fucosidase 2-like;gene30899(XM_003538819.3):beta-galactosidase 3-like;gene3210(XM_003520144.3):alpha-mannosidase;gene3256(XM_003520229.3):beta-galactosidase 3-like;gene38570(XM_003543414.3):beta-galactosidase 8-like;gene38808(XM_003543550.2):beta-galactosidase 1-like;gene39740(XM_014767002.1):beta-galactosidase 5-like;gene41757(XM_003546628.3):beta-galactosidase 1;gene45732(XM_003548793.3):alpha-mannosidase-like;gene45792(XM_003548817.3):beta-galactosidase 3-like;gene49319(XM_014769912.1):beta-galactosidase 5-like;gene56887(XM_006605916.2):alpha-L-fucosidase 2-like, transcript variant X2;gene57970(XM_003555573.3):beta-hexosaminidase 1;gene58154(XM_003538006.3):beta-galactosidase 8-like;gene9063(XM_003523662.3):beta-galactosidase 5-like</t>
  </si>
  <si>
    <t>gene10074(XM_003523857.3):ABSCISIC ACID-INSENSITIVE 5-like protein 2;gene10830(XM_003523026.3):serine/threonine-protein kinase HT1-like;gene10839(XM_003523030.3):serine/threonine-protein kinase HT1-like;gene11025(NM_001251631.1):inducer of CBF expression 1;gene11387(XM_003522503.3):probable inactive receptor kinase At4g23740;gene11511(XM_003523412.3):auxin transporter-like protein 3;gene11922(XM_006579503.2):serine/threonine-protein kinase HT1, transcript variant X2;gene12006(XM_003525617.3):scarecrow-like protein 21;gene12301(XM_003524434.3):probable serine/threonine-protein kinase At4g35230;gene12425(XM_003524557.3):ABSCISIC ACID-INSENSITIVE 5-like protein 2;gene12665(XM_003524611.3):cyclin-D3-2;gene12756(XM_003524645.3):protein SHORT-ROOT-like;gene12821(XM_003524660.3):transcription factor bHLH18-like;gene12823(XM_006579906.2):transcription factor bHLH18-like;gene12937(XM_006579426.2):bZIP transcription factor bZIP9, transcript variant X2;gene13233(XM_003524870.3):xyloglucan endotransglucosylase/hydrolase 2, transcript variant X1;gene13684(NM_001255671.1):serine/threonine-protein kinase SAPK7-like;gene13985(NM_001252879.2):auxin-responsive protein IAA27-like;gene14086(XM_014776102.1):two-component response regulator ORR21-like;gene14134(XM_006580341.2):mitogen-activated protein kinase 9-like;gene14141(XM_003525144.3):serine/threonine-protein kinase EDR1-like, transcript variant X1;gene14161(XM_003525134.3):probable inactive receptor kinase At1g48480;gene14292(XM_003527157.3):transcription factor bHLH63;gene14501(XM_003528134.3):protein BRASSINAZOLE-RESISTANT 1-like;gene14562(XM_003527671.3):bhelix-loop-helix transcription factor;gene14581(XM_003525861.3):cyclin-D3-3-like;gene15051(XM_003526477.3):transcription factor bHLH93-like;gene15075(NM_001250208.1):cyclin d2;gene15230(XM_003526565.3):auxin transporter-like protein 3;gene15373(XM_003526639.3):probable inactive receptor kinase At4g23740;gene16385(XM_003525869.3):probable LRR receptor-like serine/threonine-protein kinase At2g24230;gene17101(NM_001255014.2):transcription activator GLK1-like;gene17360(XM_003526314.3):ABSCISIC ACID-INSENSITIVE 5-like protein 2, transcript variant X1;gene17617(XM_003530030.3):auxin-responsive protein IAA16-like;gene17819(XM_003528326.3):auxin-induced protein AUX22;gene18176(XM_003529894.3):transcription factor EGL1-like;gene182(XM_003517046.3):abscisic acid receptor PYL1-like;gene18667(XM_003530075.3):transcription factor bHLH25-like;gene189(XM_006572920.2):auxin-responsive protein IAA8, transcript variant X2;gene18990(XM_006583568.2):auxin transporter-like protein 2, transcript variant X1;gene1904(XM_014775626.1):serine/threonine-protein kinase STY17, transcript variant X2;gene192(XM_006572921.2):transcription factor bHLH93-like, transcript variant X2;gene19634(XM_003529306.3):auxin response factor 3-like;gene20004(XM_003529472.3):serine/threonine-protein kinase STY8-like, transcript variant X1;gene20163(XM_003529553.3):mitogen-activated protein kinase 15-like, transcript variant X1;gene20410(NM_001249814.1):protein kinase 3;gene20713(XM_006584509.1):auxin-responsive protein IAA27-like, transcript variant X1;gene20863(XM_006584833.2):mitogen-activated protein kinase 9-like;gene20894(XM_003530918.2):probable inactive receptor kinase At1g48480;gene21103(XM_014778300.1):transcription factor bZIP10, transcript variant X1;gene2157(XM_003517255.3):transcription factor HEC2;gene22117(XM_003531524.3):G-box-binding factor 4;gene22260(XM_003532978.3):transcription factor bHLH87-like;gene22351(NM_001250920.1):auxin-regulated protein (Aux22);gene22825(XM_003531852.3):protein NSP-INTERACTING KINASE 1-like;gene22864(XM_006585776.2):inactive leucine-rich repeat receptor-like protein kinase CORYNE, transcript variant X2;gene2292(XM_006573630.2):two-component response regulator-like APRR2, transcript variant X2;gene23051(XM_006585838.2):auxin-responsive protein IAA9-like, transcript variant X2;gene23134(XM_006585868.2):cyclin-D4-1-like;gene23293(XM_003531996.3):transcription factor bHLH79;gene23328(XM_014779347.1):probable LRR receptor-like serine/threonine-protein kinase At1g14390;gene23796(XM_003532209.3):transcription factor bHLH62;gene24392(XM_006586844.2):two-component response regulator ARR2-like, transcript variant X2;gene2453(XR_412968.2):probable serine/threonine-protein kinase drkD, transcript variant X2;gene24589(NM_001253022.2):transcription factor bHLH35-like;gene25013(XM_003533839.3):transcription factor bHLH66-like;gene25715(XM_003534011.3):probable carboxylesterase 18;gene25963(XM_006587432.2):probable receptor-like protein kinase At1g67000, transcript variant X1;gene26167(XM_006586607.2):transcription factor bHLH93-like, transcript variant X1;gene26178(XM_003534223.3):abscisic acid receptor PYR1;gene26248(XM_006587558.2):myb family transcription factor APL;gene27301(NM_001255466.2):auxin-induced protein 22D-like;gene27302(NM_001254670.1):auxin-induced protein AUX28-like;gene2740(XM_003520111.3):auxin-induced protein 22B-like;gene27635(XM_003536986.3):leucine-rich repeat receptor-like protein kinase PXC1;gene27755(XM_003537033.3):B3 domain-containing protein At2g36080-like;gene28823(NM_001251473.2):uncharacterized LOC100306665;gene29044(XM_003535370.3):auxin-induced protein 22B;gene29045(NM_001253284.2):auxin-induced protein ali50;gene29280(XM_003536265.3):probable transcription factor GLK2;gene29338(XM_003535482.3):auxin response factor 18-like;gene296(XM_003517605.3):protein NSP-INTERACTING KINASE 3-like;gene29738(NM_001254699.2):probable xyloglucan endotransglucosylase/hydrolase protein 8-like;gene29750(XM_006588391.2):cysteine-rich receptor-like protein kinase 10-like, transcript variant X1;gene29860(XM_003536574.3):cyclin-D3-1-like;gene2990(XM_003519175.3):transcription factor bHLH79-like;gene3039(XM_003519410.3):cyclin-D1-1-like;gene30594(XM_006590540.2):two-component response regulator-like APRR2, transcript variant X4;gene30653(XM_003538741.3):protein SHORT-ROOT-like;gene30661(XM_006590567.2):cyclin-D5-1-like;gene30720(XM_006590591.2):transcription factor SPATULA-like, transcript variant X2;gene3104(XM_003519594.3):protein NSP-INTERACTING KINASE 3;gene31213(XM_014763962.1):inactive leucine-rich repeat receptor-like serine/threonine-protein kinase At1g60630, transcript variant X8;gene31331(XM_006590832.2):transcription factor HBI1-like, transcript variant X1;gene3142(XM_014771236.1):cyclin-D4-1;gene31604(XM_003538112.3):auxin response factor 18-like;gene32319(XM_006591218.2):auxin response factor 8-like, transcript variant X2;gene32483(XM_003538347.3):DELLA protein GAI 2;gene32859(NM_001289238.1):brassinosteroid-regulated protein BRU1-like;gene33181(XM_003540601.3):inactive leucine-rich repeat receptor-like serine/threonine-protein kinase At1g60630, transcript variant X2;gene33192(XM_003540604.3):auxin transporter-like protein 5;gene33295(XM_006592037.2):transcription factor bHLH63, transcript variant X1;gene3346(XM_003519865.3):STS14 protein-like;gene33859(XM_003539831.3):xyloglucan endotransglucosylase/hydrolase protein 9;gene34039(XM_003539896.3):transcription activator GLK1-like;gene3424(NM_001255296.2):xyloglucan endotransglucosylase/hydrolase protein A-like;gene34302(XM_003540002.3):indole-3-acetic acid-amido synthetase GH3.6-like;gene34477(XM_006592551.2):probable LRR receptor-like serine/threonine-protein kinase At1g53430;gene34949(XM_003540279.3):xyloglucan endotransglucosylase/hydrolase protein 9;gene35270(XM_003540454.3):BES1/BZR1 homolog protein 4;gene35821(XM_006593255.2):NSP-interacting kinase, transcript variant X2;gene3597(XM_006574762.2):histidine kinase 4-like, transcript variant X1;gene360(XM_003517795.3):cyclin-D1-1-like;gene36274(NM_001250440.2):uncharacterized LOC100306346;gene36284(XM_003542112.3):probable xyloglucan endotransglucosylase/hydrolase protein 23;gene36285(XM_003542108.3):probable xyloglucan endotransglucosylase/hydrolase protein 23;gene36286(XM_003542102.3):probable xyloglucan endotransglucosylase/hydrolase protein 23;gene36920(XM_003542585.3):auxin-responsive protein IAA29-like;gene37023(XM_003542648.3):serine/threonine-protein kinase HT1-like;gene37443(XM_006594391.2):receptor-like cytosolic serine/threonine-protein kinase RBK2, transcript variant X3;gene37445(NM_001250247.2):uncharacterized LOC100306589;gene376(XM_003517698.3):two-component response regulator ARR5-like;gene37977(XM_003543147.3):BES1/BZR1 homolog protein 4-like;gene38341(XM_003543324.3):xyloglucan endotransglucosylase/hydrolase protein 9;gene38711(XM_014766092.1):probable serine/threonine-protein kinase At5g41260, transcript variant X2;gene38867(XM_014766130.1):auxin-responsive protein IAA27-like, transcript variant X2;gene38912(NM_001249804.2):uncharacterized LOC100305535;gene38992(XM_006595118.2):transcription factor bHLH25-like;gene39011(XM_003543659.3):putative receptor-like protein kinase At1g80870;gene39108(XM_003544229.3):scarecrow-like transcription factor PAT1;gene39324(XM_006595693.2):probable receptor-like protein kinase At2g42960, transcript variant X2;gene395(XM_014772657.1):transcription factor bHLH79-like;gene39730(XM_014766892.1):putative transcription factor bHLH086;gene39942(XM_003544450.3):transcription factor bHLH74-like, transcript variant X1;gene40108(XM_006595996.2):histidine kinase 5-like;gene4019(XM_014766843.1):protein NSP-INTERACTING KINASE 2-like, transcript variant X2;gene41051(XM_003544766.3):transcription factor bHLH96-like;gene41125(XM_003544793.3):transcription factor bHLH61-like;gene41129(XM_014767168.1):auxin-responsive protein IAA9, transcript variant X2;gene41169(XM_003544228.3):L-type lectin-domain containing receptor kinase VIII.2-like;gene41565(XM_014768302.1):transcription factor bHLH25-like, transcript variant X2;gene41646(NM_001255364.2):auxin-induced protein 22C-like;gene41693(NM_001253084.2):auxin-responsive protein IAA27-like;gene4173(XM_014767151.1):auxin-induced protein AUX28-like;gene4174(NM_001255800.2):auxin-induced protein 22D-like;gene42416(XM_006597447.2):auxin response factor 6-like, transcript variant X3;gene42504(NM_001249130.1):uncharacterized LOC100500044;gene4255(XM_003518890.3):histidine-containing phosphotransfer protein 1;gene42885(XM_003546273.3):DELLA protein RGL1-like;gene43118(XM_003546389.3):transcription factor bHLH35-like;gene43568(XM_003546620.3):transcription factor bHLH82-like;gene44636(XM_006598838.2):auxin response factor 18, transcript variant X2;gene44847(NM_001255726.2):endo-xyloglucan transferase;gene44868(XM_003548444.3):LRR receptor-like serine/threonine-protein kinase RPK2;gene45277(XM_003547728.3):transcription factor bHLH62-like;gene45911(XM_003547956.3):STS14 protein;gene45951(NM_001254406.1):transcription factor ICE1-like;gene47247(XM_014770158.1):transcription factor bHLH35, transcript variant X2;gene47311(NM_001255019.2):probable xyloglucan endotransglucosylase/hydrolase protein 23-like;gene47313(XM_003549440.3):probable xyloglucan endotransglucosylase/hydrolase protein 23;gene47316(XM_006600434.2):probable xyloglucan endotransglucosylase/hydrolase protein 23;gene4742(XM_003518097.3):regulatory protein NPR5-like;gene48203(XM_003549940.3):transcription factor bHLH18-like;gene48255(XM_003549959.3):protein SHORT-ROOT-like;gene48331(XM_003549988.3):probable LRR receptor-like serine/threonine-protein kinase At4g37250;gene48332(XM_003549989.3):cyclin-D3-2-like;gene48384(XM_006600898.2):transcription factor SPATULA-like, transcript variant X3;gene48445(XM_003551005.3):two-component response regulator-like APRR2, transcript variant X2;gene4869(XM_003518156.3):B3 domain-containing protein At2g36080-like;gene48950(XM_003549264.3):two-component response regulator ARR12-like;gene48995(XM_006601142.2):histidine kinase 5-like;gene49050(NM_001248328.1):ERECTA;gene49166(XM_003550269.3):F-box protein GID2-like;gene49171(NM_001254981.1):cyclin-D3-1-like;gene49433(XM_003552564.3):xyloglucan endotransglucosylase/hydrolase 2;gene4949(XM_003518182.3):probable LRR receptor-like serine/threonine-protein kinase At2g23950;gene49801(XM_003552828.3):putative transcription factor bHLH086;gene49809(XM_003552932.3):DELLA protein GAI-like;gene4981(XM_003519136.3):transcription factor bHLH94-like;gene49832(XM_003552835.3):receptor protein kinase TMK1-like;gene49845(XM_003552838.3):L-type lectin-domain containing receptor kinase VIII.1-like;gene5056(XM_014768967.1):auxin-responsive protein IAA9-like, transcript variant X2;gene50713(XM_014770855.1):probable LRR receptor-like serine/threonine-protein kinase At1g14390;gene50825(XM_003551958.3):cyclin-D1-1-like, transcript variant X1;gene5090(XM_003519180.3):L-type lectin-domain containing receptor kinase VIII.1-like;gene51641(XM_006602584.2):auxin transporter-like protein 2, transcript variant X2;gene51682(XM_006602607.2):transcription factor TGA7-like;gene52440(XM_014771159.1):protein NSP-INTERACTING KINASE 1-like, transcript variant X3;gene52773(XM_006603752.2):serine/threonine-protein kinase HT1;gene53390(XM_003555001.3):probable inactive leucine-rich repeat receptor-like protein kinase At1g66830;gene53467(XM_003553769.3):probable protein phosphatase 2C 8;gene53470(XM_006603976.2):probable receptor-like protein kinase At5g39020;gene53918(XM_003553944.3):xyloglucan endotransglucosylase/hydrolase 1-like;gene54175(XM_006603686.2):two-component response regulator ARR9-like, transcript variant X1;gene54277(XM_006604310.2):probably inactive leucine-rich repeat receptor-like protein kinase At5g06940;gene54447(XM_006604417.2):auxin-induced protein 22E-like;gene54448(NM_001249764.1):auxin-regulated protein (Aux28);gene54680(XM_003554346.3):probable xyloglucan endotransglucosylase/hydrolase protein 32;gene55051(XM_003553637.3):transcription factor PIF3-like;gene55224(XM_003553693.3):histidine-containing phosphotransfer protein 1-like;gene55442(XR_420074.2):B3 domain-containing transcription factor NGA1-like, transcript variant X7;gene55827(XM_003556757.3):uncharacterized LOC100805252;gene5679(XM_003519471.3):auxin response factor 6-like;gene56859(NM_001250222.1):cyclin d3;gene56997(XM_003555281.3):putative receptor-like protein kinase At4g00960;gene57010(XM_003555979.3):probable xyloglucan endotransglucosylase/hydrolase protein 8;gene5718(XM_014770480.1):probable receptor-like protein kinase At2g42960, transcript variant X5;gene57394(XM_003555388.3):auxin response factor 18-like;gene5741(XM_003519510.3):probable LRR receptor-like serine/threonine-protein kinase At1g07650, transcript variant X1;gene57518(XM_006605317.2):uncharacterized LOC100811831, transcript variant X1;gene57680(XM_003556341.3):auxin-responsive protein IAA14-like;gene57681(XM_014772222.1):uncharacterized LOC100527777, transcript variant X1;gene57876(XM_014772351.1):histidine-containing phosphotransfer protein 1-like, transcript variant X2;gene57887(XM_003556452.2):transcription factor bHLH96-like;gene58164(XM_006590962.2):auxin response factor 4-like, transcript variant X2;gene58357(XM_003556906.3):transcription factor bHLH74-like;gene5906(XM_003519619.3):scarecrow-like transcription factor PAT1, transcript variant X2;gene6061(XM_003520948.3):transcription factor EGL1, transcript variant X1;gene6335(XM_003521998.3):transcription factor UNE10-like;gene6653(XM_003520760.2):auxin transporter-like protein 2;gene6733(XM_003522073.3):L-type lectin-domain containing receptor kinase S.4-like;gene6973(XM_006576574.2):transcription factor bHLH62-like;gene7435(NM_001253297.2):two-component response regulator ARR9-like;gene7627(XM_003521179.3):probable indole-3-acetic acid-amido synthetase GH3.6;gene7714(XM_003521219.3):auxin-induced protein 22E-like;gene7966(NM_001255045.1):probable xyloglucan endotransglucosylase/hydrolase protein 32-like;gene8019(XM_003521385.3):leucine-rich repeat receptor-like protein kinase PXC1;gene8278(XM_003521529.3):ethylene response sensor 1-like;gene8365(XM_003521574.3):auxin-responsive protein IAA20-like;gene8520(XM_006577188.2):transcription factor bHLH94-like;gene8897(XM_003522877.3):transcription factor bHLH63-like;gene9196(XM_003523922.3):cyclin-D3-1-like;gene9664(NM_001255956.2):transcription factor bHLH93-like;gene9688(XM_003522709.3):cyclin-D4-1-like, transcript variant X1;gene9723(XM_006578222.2):serine/threonine-protein kinase CTR1-like;gene9749(XM_003522730.3):transcription factor bHLH94</t>
  </si>
  <si>
    <t>gene11020(XM_014774829.1):poly(A) polymerase I-like, transcript variant X1;gene20449(XM_006584633.2):CCA-adding enzyme-like, transcript variant X2;gene2147(XM_003517246.3):ATP-dependent RNA helicase eIF4A;gene2528(XM_006573741.2):protein SEH1-like, transcript variant X2;gene26981(XM_006588453.2):DNA-binding protein SMUBP-2-like;gene2747(XM_006574431.2):DNA-binding protein SMUBP-2-like, transcript variant X1;gene3664(XM_003518605.3):THO complex subunit 4B-like;gene39893(XM_006595913.2):proteinaceous RNase P 1, chloroplastic/mitochondrial-like, transcript variant X2;gene47374(XM_003549482.3):nuclear pore complex protein NUP43;gene4942(XM_003518181.3):nuclear pore complex protein NUP43-like;gene52690(XM_003553212.3):eukaryotic translation initiation factor 5-like</t>
  </si>
  <si>
    <t>gene10901(XM_006577778.2):serine/threonine-protein kinase HT1-like, transcript variant X4;gene13299(XM_006579349.2):mitogen-activated protein kinase 7-like, transcript variant X2;gene17169(XM_014776812.1):probable protein phosphatase 2C 52;gene18302(XM_006583325.2):rac-like GTP-binding protein ARAC7, transcript variant X2;gene21467(XM_014778887.1):mitogen-activated protein kinase 7, transcript variant X3;gene22499(XM_006585606.2):serine/threonine-protein kinase OSR1-like, transcript variant X2;gene26067(XM_006587464.2):rac-like GTP-binding protein ARAC7, transcript variant X2;gene29931(XM_006589614.2):probable protein phosphatase 2C 15, transcript variant X2;gene31847(XM_003537258.3):uncharacterized LOC100819097;gene31905(XM_006591633.2):mitogen-activated protein kinase kinase kinase NPK1-like;gene32942(XM_014764321.1):agamous-like MADS-box protein AGL12-like, transcript variant X1;gene33579(XM_006591824.2):mitogen-activated protein kinase homolog NTF6-like, transcript variant X1;gene33582(XM_014764563.1):phototropin-1-like, transcript variant X2;gene33939(XM_006592354.2):probable protein phosphatase 2C 52;gene35216(NM_001249949.1):uncharacterized LOC100500617;gene35219(XM_003539557.3):germinal center kinase 1-like;gene37869(XM_014765206.1):MADS-box transcription factor 27-like, transcript variant X9;gene41242(XM_003544847.3):mitogen-activated protein kinase kinase kinase 10-like;gene5165(XM_003519215.3):serine/threonine-protein kinase STY8-like, transcript variant X1;gene56787(XM_006605856.2):probable protein phosphatase 2C 15, transcript variant X8;gene8500(XM_003520761.3):mitogen-activated protein kinase kinase kinase NPK1-like</t>
  </si>
  <si>
    <t>gene10908(XM_006577690.2):with no lysine kinase, transcript variant X1;gene11025(NM_001251631.1):inducer of CBF expression 1;gene11064(XM_003523142.3):calcium-dependent protein kinase SK5-like;gene11228(XM_003522462.3):probable LRR receptor-like serine/threonine-protein kinase IRK;gene1128(XM_006573242.2):protein kinase APK1B, chloroplastic-like, transcript variant X1;gene11395(XM_003523345.3):receptor-like protein kinase 2;gene11489(XM_003523398.3):lysM domain-containing GPI-anchored protein 1-like;gene11502(NM_001252952.1):ethylene-responsive transcription factor ERF012-like;gene11707(XM_003525586.3):probable calcium-binding protein CML15;gene11759(XM_006579442.2):respiratory burst oxidase homolog protein A-like, transcript variant X3;gene11854(XM_006579484.2):LRR receptor-like serine/threonine-protein kinase FEI 2;gene11955(NM_001248568.1):receptor-like protein kinase;gene12821(XM_003524660.3):transcription factor bHLH18-like;gene12823(XM_006579906.2):transcription factor bHLH18-like;gene12942(XM_006579953.2):probable WRKY transcription factor 9;gene12951(XM_003524723.3):polygalacturonase inhibitor 2;gene13334(XM_003524922.3):probable WRKY transcription factor 65;gene13394(XM_003524949.3):probable receptor-like protein kinase At5g56460;gene13768(XM_006580532.2):probable LRR receptor-like serine/threonine-protein kinase At1g63430;gene13902(XM_014775851.1):serine/threonine-protein kinase At5g01020-like, transcript variant X3;gene13925(NM_001248100.1):protein kinase family protein;gene13975(NM_001249956.1):uncharacterized LOC100527241;gene14011(XM_014775882.1):leucine-rich repeat extensin-like protein 4;gene14318(XM_003527221.3):xylem cysteine proteinase 2-like;gene14783(XM_003526180.3):protein PPLZ02-like;gene14989(NM_001254427.1):dehydration-responsive element-binding protein 3-like;gene15051(XM_003526477.3):transcription factor bHLH93-like;gene15243(NM_001253007.1):ethylene-responsive transcription factor ERF012-like;gene15548(NM_001252801.1):probably inactive leucine-rich repeat receptor-like protein kinase At3g28040-like;gene15597(XM_003526790.3):probable WRKY transcription factor 13, transcript variant X2;gene15836(XM_014776521.1):probable inactive leucine-rich repeat receptor-like protein kinase At3g03770, transcript variant X2;gene16194(XM_014777138.1):toll/interleukin-1 receptor-like protein;gene16819(NM_001250874.1):TIR-NBS-LRR type disease resistance protein;gene16841(XM_003526112.3):TMV resistance protein N-like;gene16884(XM_006580933.2):probable leucine-rich repeat receptor-like serine/threonine-protein kinase At5g15730-like, transcript variant X2;gene17067(XM_006582232.2):TMV resistance protein N-like;gene1751(XM_003517021.3):dehydration-responsive element-binding protein 3-like;gene1785(XM_014779099.1):LRR receptor-like serine/threonine-protein kinase FEI 1-like, transcript variant X1;gene17945(XM_006583126.2):protein STRUBBELIG-RECEPTOR FAMILY 6-like;gene18113(XM_014777782.1):uncharacterized LOC100808315, transcript variant X7;gene18176(XM_003529894.3):transcription factor EGL1-like;gene18667(XM_003530075.3):transcription factor bHLH25-like;gene18757(XM_003530135.3):leucine-rich repeat extensin-like protein 6;gene192(XM_006572921.2):transcription factor bHLH93-like, transcript variant X2;gene19746(XM_006583825.2):probable receptor-like protein kinase At1g49730;gene19764(XM_003529359.3):uncharacterized protein At4g06744-like;gene20218(XM_003529585.3):calcium-dependent protein kinase 2;gene20419(XM_003532213.3):respiratory burst oxidase homolog protein C-like;gene20490(XM_006584650.2):probable LRR receptor-like serine/threonine-protein kinase At1g63430;gene20549(XM_003532947.3):respiratory burst oxidase homolog protein A-like;gene20625(XM_003530480.3):serine/threonine-protein kinase At5g01020-like, transcript variant X1;gene20647(XM_003530450.3):inactive protein kinase SELMODRAFT_444075-like;gene20700(XM_003530525.3):ethylene-responsive transcription factor TINY-like;gene20740(XM_003532443.3):leucine-rich repeat extensin-like protein 4;gene20894(XM_003530918.2):probable inactive receptor kinase At1g48480;gene21830(XM_014778979.1):DNA-damage-repair/toleration protein DRT100-like;gene22552(XM_006585637.2):probable inactive leucine-rich repeat receptor-like protein kinase At3g03770;gene2264(NM_001248151.1):receptor-like protein kinase 3;gene22671(XM_006585699.2):cyclic nucleotide-gated ion channel 2-like, transcript variant X2;gene22825(XM_003531852.3):protein NSP-INTERACTING KINASE 1-like;gene22840(XM_003530423.3):proline-rich receptor-like protein kinase PERK8;gene23337(XM_014778308.1):protein kinase, transcript variant X1;gene23574(XM_006586046.2):disease resistance protein RPM1-like;gene23665(XM_003530764.3):probable LRR receptor-like serine/threonine-protein kinase At4g26540;gene23896(XM_003532260.3):LRR receptor-like serine/threonine-protein kinase RCH1;gene24070(XM_006586699.2):protein STRUBBELIG-RECEPTOR FAMILY 8-like;gene24243(XM_006586778.2):probable receptor-like protein kinase At1g30570;gene24245(XM_006586779.2):probable LRR receptor-like serine/threonine-protein kinase At4g20940, transcript variant X2;gene24589(NM_001253022.2):transcription factor bHLH35-like;gene24829(XM_014762011.1):probable receptor-like protein kinase At5g18500, transcript variant X5;gene2521(XM_003516667.3):probable inactive receptor kinase At4g23740;gene2531(XM_003516671.3):ethylene-responsive transcription factor ERF061-like;gene25688(XM_003533999.3):somatic embryogenesis receptor kinase 4-like;gene25963(XM_006587432.2):probable receptor-like protein kinase At1g67000, transcript variant X1;gene26028(XM_014762271.1):leucine-rich repeat extensin-like protein 3;gene26167(XM_006586607.2):transcription factor bHLH93-like, transcript variant X1;gene26294(XM_006586654.2):LRR receptor-like serine/threonine-protein kinase FEI 1, transcript variant X1;gene26379(XM_006587629.2):serine/threonine-protein kinase-like protein At3g51990;gene26670(XM_003534496.3):probable serine/threonine-protein kinase At1g01540;gene27102(XM_006588307.2):NAK-like ser/thr protein kinase, transcript variant X1;gene27382(XM_006588643.2):leucine-rich repeat receptor-like protein kinase PXL2;gene27505(XM_003536938.3):serine/threonine-protein kinase-like protein CCR1;gene28106(XM_003535120.3):G-type lectin S-receptor-like serine/threonine-protein kinase SD3-1;gene2852(XM_003519693.3):proline-rich receptor-like protein kinase PERK3;gene28692(XM_003535982.3):probable receptor-like protein kinase At5g18500;gene28894(XM_003535325.3):leucine-rich repeat receptor-like protein kinase PXL1;gene29020(XM_003536142.3):somatic embryogenesis receptor kinase 5-like;gene29030(NM_001250973.1):calmodulin;gene29080(XM_014762764.1):disease resistance protein RPP4-like;gene29438(XM_003535510.3):probable LRR receptor-like serine/threonine-protein kinase At1g34110;gene296(XM_003517605.3):protein NSP-INTERACTING KINASE 3-like;gene29703(XM_006588302.2):with no lysine kinase 2, transcript variant X1;gene2975(NM_001254538.2):TMV resistance protein N-like;gene29750(XM_006588391.2):cysteine-rich receptor-like protein kinase 10-like, transcript variant X1;gene29844(XM_006589572.2):receptor protein kinase-like protein At4g34220;gene29921(XM_003536620.3):probable inactive leucine-rich repeat receptor-like protein kinase At1g66830;gene29935(XM_003535672.3):probable leucine-rich repeat receptor-like protein kinase At1g68400;gene30375(XM_014763769.1):probable inactive receptor kinase At4g23740, transcript variant X1;gene30617(NM_001250786.2):receptor-like protein kinase 2;gene30722(XM_003539309.3):probable serine/threonine-protein kinase At1g01540;gene31021(XM_006590684.2):probable serine/threonine-protein kinase Cx32, chloroplastic, transcript variant X1;gene3104(XM_003519594.3):protein NSP-INTERACTING KINASE 3;gene31473(XM_003537909.3):DNA-damage-repair/toleration protein DRT100;gene32015(XM_003538213.3):calmodulin-binding receptor-like cytoplasmic kinase 2;gene32080(XM_003539115.3):probable calcium-binding protein CML17;gene32269(XM_006591206.2):probable inactive receptor kinase At5g58300, transcript variant X4;gene32491(XM_006591268.2):probable calcium-binding protein CML27, transcript variant X2;gene3252(XM_003519832.3):LRR receptor-like serine/threonine-protein kinase GSO2;gene32860(XM_003537476.3):receptor-like kinase TMK4;gene32998(XM_006591928.2):serine/threonine-protein kinase-like protein At3g51990;gene33154(XM_006592946.2):TMV resistance protein N-like, transcript variant X1;gene33415(XM_003540661.3):DNA-damage-repair/toleration protein DRT100-like;gene3346(XM_003519865.3):STS14 protein-like;gene3353(XM_006574658.2):wall-associated receptor kinase-like 14, transcript variant X2;gene33734(XM_006592269.2):probable calcium-binding protein CML18;gene3411(XM_003518102.2):ethylene-responsive transcription factor LEP-like;gene34242(XM_006592433.2):TMV resistance protein N-like;gene34359(XM_006592519.2):receptor-like serine/threonine-protein kinase SD1-7;gene34387(XM_003540034.3):receptor-like protein kinase THESEUS 1;gene34477(XM_006592551.2):probable LRR receptor-like serine/threonine-protein kinase At1g53430;gene3496(XM_003518348.3):somatic embryogenesis receptor kinase 2;gene34992(XM_014764772.1):protein STRUBBELIG-RECEPTOR FAMILY 3-like;gene35082(NM_001250658.1):transcription factor;gene35165(XM_014764778.1):receptor-like protein kinase THESEUS 1;gene35183(XM_003540408.3):plant intracellular Ras-group-related LRR protein 6-like;gene35327(NM_001254578.1):DNA-damage-repair/toleration protein DRT100-like;gene35639(XM_014766430.1):probable receptor-like protein kinase At1g67000, transcript variant X2;gene35657(XM_003541965.3):probable calcium-binding protein CML44;gene35821(XM_006593255.2):NSP-interacting kinase, transcript variant X2;gene36140(NM_001254270.1):ethylene-responsive transcription factor ERF012-like;gene36274(NM_001250440.2):uncharacterized LOC100306346;gene36374(XM_014765407.1):receptor-like serine/threonine-protein kinase ALE2, transcript variant X7;gene36735(XM_003541360.3):putative serine/threonine-protein kinase;gene36738(XM_003541361.3):serine/threonine-protein kinase-like protein CCR1;gene36834(XM_006594122.2):leucine-rich repeat receptor-like protein kinase PXC1;gene3704(XM_003518624.3):probably inactive leucine-rich repeat receptor-like protein kinase At3g28040;gene37076(NM_001252781.1):receptor-like protein kinase HSL1-like;gene37263(XM_014765685.1):TMV resistance protein N-like;gene37357(NM_001254570.1):DNA-damage-repair/toleration protein DRT100-like;gene37443(XM_006594391.2):receptor-like cytosolic serine/threonine-protein kinase RBK2, transcript variant X3;gene3762(XM_006574825.2):probable receptor-like protein kinase At1g49730;gene38120(XM_006595379.2):receptor-like protein kinase THESEUS 1;gene38143(XM_006594732.2):G-type lectin S-receptor-like serine/threonine-protein kinase At4g27290;gene38150(XM_006594734.2):G-type lectin S-receptor-like serine/threonine-protein kinase At4g27290, transcript variant X2;gene38162(XM_006594740.2):probable leucine-rich repeat receptor-like serine/threonine-protein kinase At5g15730, transcript variant X4;gene38203(NM_001250797.1):WRKY52 protein;gene38207(NM_001253153.1):serine/threonine-protein kinase PBS1-like;gene38299(XM_006594798.2):protein STRUBBELIG-RECEPTOR FAMILY 3, transcript variant X1;gene38547(XM_006594913.2):putative cyclic nucleotide-gated ion channel 15;gene38715(NM_001253996.1):DNA-damage-repair/toleration protein DRT100-like;gene38813(XM_014766112.1):inactive protein kinase SELMODRAFT_444075-like;gene38843(XM_006595060.2):lysM domain receptor-like kinase 3;gene3894(XM_003518712.3):probable leucine-rich repeat receptor-like protein kinase At1g35710;gene38992(XM_006595118.2):transcription factor bHLH25-like;gene39156(XM_003545039.3):probable LRR receptor-like serine/threonine-protein kinase At4g26540;gene39280(XM_006595675.2):uncharacterized LOC100796436;gene39324(XM_006595693.2):probable receptor-like protein kinase At2g42960, transcript variant X2;gene39833(XM_003544394.3):probable disease resistance protein At4g33300;gene40185(XM_003544553.3):probable receptor-like protein kinase At1g80640;gene4019(XM_014766843.1):protein NSP-INTERACTING KINASE 2-like, transcript variant X2;gene40649(NM_001250879.1):TINY;gene40905(XM_014767021.1):mitogen-activated protein kinase kinase kinase 1-like;gene41051(XM_003544766.3):transcription factor bHLH96-like;gene41125(XM_003544793.3):transcription factor bHLH61-like;gene41169(XM_003544228.3):L-type lectin-domain containing receptor kinase VIII.2-like;gene41331(XM_014767145.1):probable inactive receptor kinase At5g58300;gene41565(XM_014768302.1):transcription factor bHLH25-like, transcript variant X2;gene41719(XM_003546909.3):lysM domain receptor-like kinase 3, transcript variant X2;gene41750(XM_003546616.3):inactive protein kinase SELMODRAFT_444075-like, transcript variant X1;gene41952(XM_003546991.3):probable serine/threonine-protein kinase RLCKVII;gene42506(XM_014767572.1):receptor-like cytosolic serine/threonine-protein kinase RBK2;gene42829(XM_006597613.2):probable WRKY transcription factor 35, transcript variant X3;gene43118(XM_003546389.3):transcription factor bHLH35-like;gene4314(XM_014773069.1):probable LRR receptor-like serine/threonine-protein kinase RFK1, transcript variant X3;gene43342(XM_003546492.3):probable WRKY transcription factor 42;gene43375(XM_006597011.2):receptor-like protein kinase 3-like, transcript variant X1;gene43660(XM_014767723.1):polygalacturonase inhibitor-like;gene43733(XM_006597943.2):probable inactive leucine-rich repeat receptor-like protein kinase At3g03770;gene43956(XM_014768060.1):resistance protein KR4;gene44558(XM_006598698.2):protein STRUBBELIG-RECEPTOR FAMILY 6-like, transcript variant X1;gene44866(XM_006598621.2):protein kinase family protein, transcript variant X1;gene45256(XM_006599087.2):TMV resistance protein N-like, transcript variant X2;gene45272(XM_006599100.2):TMV resistance protein N-like;gene45481(XM_003547796.3):probable leucine-rich repeat receptor-like protein kinase At5g49770;gene45647(XM_006598626.2):TIR-NBS-LRR type disease resistance protein, transcript variant X1;gene45911(XM_003547956.3):STS14 protein;gene45951(NM_001254406.1):transcription factor ICE1-like;gene45964(XM_003547991.3):ethylene-responsive transcription factor LEP;gene46520(XM_003548200.3):LRR receptor-like serine/threonine-protein kinase GSO2;gene4658(XM_003518065.3):G-type lectin S-receptor-like serine/threonine-protein kinase SD3-1;gene46610(XM_006598655.2):uncharacterized LOC100527447, transcript variant X1;gene46811(XM_006600249.2):calcium-dependent protein kinase 2-like;gene47068(XM_006600341.2):probable receptor-like protein kinase At5g18500, transcript variant X2;gene47247(XM_014770158.1):transcription factor bHLH35, transcript variant X2;gene47408(XM_014770032.1):probable LRR receptor-like serine/threonine-protein kinase At2g24230, transcript variant X2;gene47528(XM_003549563.3):probable LRR receptor-like serine/threonine-protein kinase At4g26540;gene47612(XM_003550716.3):calcium-dependent protein kinase 10-like;gene47847(XR_001385811.1):probable inactive receptor kinase At2g26730, transcript variant X2;gene48203(XM_003549940.3):transcription factor bHLH18-like;gene4830(XM_003518139.3):receptor protein kinase TMK1-like;gene48938(XM_003550154.3):probable receptor-like protein kinase At1g80640;gene49050(NM_001248328.1):ERECTA;gene49364(XM_006601293.2):endoplasmin homolog, transcript variant X2;gene4949(XM_003518182.3):probable LRR receptor-like serine/threonine-protein kinase At2g23950;gene49566(XR_419306.2):probable LRR receptor-like serine/threonine-protein kinase At5g10290, transcript variant X2;gene49583(XM_014770302.1):ethylene-responsive transcription factor ERF060-like;gene49803(XM_003552919.3):serine/threonine-protein kinase CDL1-like;gene49804(XM_003552925.3):calcium-binding protein CML24-like;gene4981(XM_003519136.3):transcription factor bHLH94-like;gene49845(XM_003552838.3):L-type lectin-domain containing receptor kinase VIII.1-like;gene49922(XM_003552857.3):probable LRR receptor-like serine/threonine-protein kinase At1g06840;gene49925(XM_006601986.2):probable inactive receptor kinase At5g58300, transcript variant X1;gene4995(XM_003518202.3):serine/threonine-protein kinase-like protein At1g28390;gene50149(XM_003551346.3):probable LRR receptor-like serine/threonine-protein kinase At4g26540, transcript variant X2;gene50508(XM_006602187.2):probable receptor-like protein kinase At2g42960, transcript variant X2;gene5090(XM_003519180.3):L-type lectin-domain containing receptor kinase VIII.1-like;gene51377(XM_003551394.3):LRR receptor-like serine/threonine-protein kinase RCH1;gene51873(XM_006602684.2):serine/threonine-protein kinase At5g01020-like;gene52(XM_006572780.2):leucine-rich repeat extensin-like protein 4-like, transcript variant X1;gene52037(XM_003552365.3):probable serine/threonine-protein kinase At1g01540;gene5236(XM_006575394.2):probable inactive receptor kinase At5g58300, transcript variant X3;gene52386(XM_003552559.3):receptor-like protein kinase ANXUR2;gene52440(XM_014771159.1):protein NSP-INTERACTING KINASE 1-like, transcript variant X3;gene52456(XM_003551747.3):proline-rich receptor-like protein kinase PERK8;gene52473(XM_006602938.2):probable disease resistance protein At5g47250, transcript variant X2;gene52487(XM_014770730.1):putative disease resistance RPP13-like protein 3;gene52496(XM_003552608.3):probably inactive leucine-rich repeat receptor-like protein kinase At3g28040;gene53470(XM_006603976.2):probable receptor-like protein kinase At5g39020;gene53539(XM_014772051.1):probable inactive leucine-rich repeat receptor-like protein kinase At3g03770;gene53706(XM_003553194.3):protein LYK2;gene53894(XM_006604144.2):probable receptor-like protein kinase At1g30570, transcript variant X6;gene54171(XM_006604261.2):disease resistance protein RPM1-like, transcript variant X1;gene54208(NM_001248728.1):disease resistance protein;gene54253(XM_014772087.1):leucine-rich repeat receptor-like tyrosine-protein kinase PXC3, transcript variant X2;gene54361(XM_003553394.3):probably inactive leucine-rich repeat receptor-like protein kinase IMK2;gene54522(XM_003553462.3):leucine-rich repeat receptor-like protein kinase PXL2;gene54606(XM_003554302.3):serine/threonine-protein kinase CDL1;gene54646(XM_003553501.3):putative serine/threonine-protein kinase, transcript variant X1;gene56150(NM_001248755.1):disease resistance protein;gene56535(XM_006605224.2):receptor protein kinase, transcript variant X1;gene56753(XM_014772829.1):ethylene-responsive transcription factor ERF118-like, transcript variant X2;gene56802(XM_003555205.3):probable inactive leucine-rich repeat receptor-like protein kinase At1g66830;gene56877(XM_006605910.2):receptor protein kinase-like protein At4g34220;gene56997(XM_003555281.3):putative receptor-like protein kinase At4g00960;gene5718(XM_014770480.1):probable receptor-like protein kinase At2g42960, transcript variant X5;gene57218(XM_006606079.2):probable receptor-like protein kinase At5g24010;gene57302(XM_003555366.3):probable LRR receptor-like serine/threonine-protein kinase At1g34110;gene5741(XM_003519510.3):probable LRR receptor-like serine/threonine-protein kinase At1g07650, transcript variant X1;gene57696(NM_001249241.1):uncharacterized LOC100500308;gene57705(XM_003556353.3):probable leucine-rich repeat receptor-like protein kinase At5g63930;gene57841(XM_003555527.3):leucine-rich repeat receptor-like protein kinase PXL1;gene57878(XM_003555543.3):receptor-like cytosolic serine/threonine-protein kinase RBK2;gene57887(XM_003556452.2):transcription factor bHLH96-like;gene58496(XM_014773262.1):protein SUPPRESSOR OF npr1-1, CONSTITUTIVE 1-like, transcript variant X1;gene58501(XM_014773266.1):putative late blight resistance protein homolog R1A-10;gene6061(XM_003520948.3):transcription factor EGL1, transcript variant X1;gene6365(XM_003521954.3):putative disease resistance RPP13-like protein 1;gene6367(XM_006576388.2):putative disease resistance protein At3g14460, transcript variant X1;gene6672(XM_003522052.3):protein kinase APK1A, chloroplastic-like, transcript variant X1;gene6733(XM_003522073.3):L-type lectin-domain containing receptor kinase S.4-like;gene6979(XM_006576578.2):uncharacterized LOC100779338;gene7254(XM_003520382.3):ethylene-responsive transcription factor 1-like;gene7306(XM_003521037.3):ethylene-responsive transcription factor ERF039-like;gene7441(XM_003521102.3):probable calcium-binding protein CML36;gene7511(XM_006576761.2):putative disease resistance protein RGA3;gene7540(NM_001251120.1):protein kinase;gene7726(XM_014773816.1):probable WRKY transcription factor 21;gene7800(XM_003520567.3):leucine-rich repeat receptor-like protein kinase PXL2;gene7817(XM_014773842.1):receptor-like serine/threonine-protein kinase ALE2, transcript variant X1;gene7892(XM_014773857.1):WRKY transcription factor 44, transcript variant X2;gene7901(XM_006576943.2):probable LRR receptor-like serine/threonine-protein kinase At1g67720, transcript variant X1;gene8406(XM_003521600.3):probable receptor-like protein kinase At5g18500;gene8520(XM_006577188.2):transcription factor bHLH94-like;gene8922(XM_003522941.3):uncharacterized LOC100788466;gene909(XM_006573174.2):ethylene-responsive transcription factor ERF118-like, transcript variant X1;gene9191(NM_001255731.2):cysteine proteinase RD21a-like;gene9401(XM_003522412.3):protein PPLZ02;gene9436(XM_003523641.3):G-type lectin S-receptor-like serine/threonine-protein kinase SD2-5;gene9604(NM_001252765.1):dehydration-responsive element-binding protein 3-like;gene9614(XM_003523699.3):probably inactive leucine-rich repeat receptor-like protein kinase At2g25790;gene9664(NM_001255956.2):transcription factor bHLH93-like;gene9749(XM_003522730.3):transcription factor bHLH94</t>
  </si>
  <si>
    <t>gene13792(NM_001255575.2):probable aquaporin PIP1-2-like;gene14979(XM_006580945.2):aquaporin TIP4-1-like, transcript variant X1;gene2364(XM_003517367.3):probable aquaporin TIP-type RB7-5A;gene2484(XM_003517422.2):aquaporin PIP1-3-like;gene2790(NM_001249732.1):cytosolic malate dehydrogenase;gene30417(NM_001254219.2):probable aquaporin PIP1-2-like;gene30522(NM_001251409.2):uncharacterized LOC100527333;gene3144(XM_003519804.3):mitochondrial uncoupling protein 5-like;gene32598(NM_001254121.2):probable aquaporin PIP-type 7a-like;gene34675(XM_003540128.3):aquaporin PIP2-7;gene3473(XM_003518249.3):aquaporin PIP2-2-like;gene38560(NM_001250357.1):PIP2,2;gene38979(XM_003543643.3):probable sodium-coupled neutral amino acid transporter 6;gene39557(XM_003545608.3):probable sodium-coupled neutral amino acid transporter 6;gene39567(XM_003545615.3):putative sodium-coupled neutral amino acid transporter 10;gene46026(NM_001253110.1):aquaporin PIP2-2-like;gene54648(XM_003554328.3):aquaporin PIP2-1;gene54694(NM_001250133.1):uncharacterized LOC100527509;gene57390(XM_003556184.3):aquaporin PIP2-1-like;gene7979(NM_001249799.1):nodulin-26;gene8805(XM_003522571.3):aquaporin PIP2-7</t>
  </si>
  <si>
    <t>gene1435(XM_003516918.3):dnaJ homolog subfamily B member 1-like;gene24154(XM_003534936.3):farnesyl pyrophosphate synthase 1;gene30324(NM_001251212.1):uncharacterized LOC100499929;gene33582(XM_014764563.1):phototropin-1-like, transcript variant X2;gene45745(XM_003547885.3):chaperone protein dnaJ 11, chloroplastic-like;gene46978(XM_003550482.3):importin subunit alpha-2-like;gene5165(XM_003519215.3):serine/threonine-protein kinase STY8-like, transcript variant X1;gene53562(XM_006604032.2):kinase D-interacting substrate of 220 kDa-like;gene7921(XM_003521336.3):dnaJ protein P58IPK homolog</t>
  </si>
  <si>
    <t>gene11103(XM_003523158.3):beta-galactosidase 10;gene15693(XM_006581723.2):beta-galactosidase 10;gene17568(XM_003529827.3):beta-galactosidase 1-like;gene20852(NM_001251512.1):sialyltransferase-like;gene30899(XM_003538819.3):beta-galactosidase 3-like;gene3256(XM_003520229.3):beta-galactosidase 3-like;gene38570(XM_003543414.3):beta-galactosidase 8-like;gene38808(XM_003543550.2):beta-galactosidase 1-like;gene39740(XM_014767002.1):beta-galactosidase 5-like;gene41757(XM_003546628.3):beta-galactosidase 1;gene45792(XM_003548817.3):beta-galactosidase 3-like;gene49319(XM_014769912.1):beta-galactosidase 5-like;gene57970(XM_003555573.3):beta-hexosaminidase 1;gene58154(XM_003538006.3):beta-galactosidase 8-like;gene9063(XM_003523662.3):beta-galactosidase 5-like</t>
  </si>
  <si>
    <t>gene19446(XM_003529215.3):anthocyanidin 3-O-glucosyltransferase 7-like;gene19789(XM_003529364.2):flavonoid 3'-monooxygenase-like;gene23839(NM_001249225.1):beta-amyrin and sophoradiol 24-hydroxylase;gene26927(XM_006586598.2):isoliquiritigenin 2'-O-methyltransferase-like;gene36012(XM_003543475.3):cytochrome P450 82A4-like;gene37876(XM_003543086.3):anthocyanidin 3-O-glucosyltransferase 7-like;gene48362(XM_006600054.2):uncharacterized LOC100305498, transcript variant X1;gene52293(XM_003552500.3):isoliquiritigenin 2'-O-methyltransferase</t>
  </si>
  <si>
    <t>gene10059(NM_001249479.2):uncharacterized LOC100500327;gene15259(XM_003526582.3):long chain acyl-CoA synthetase 9, chloroplastic-like;gene184(NM_001255214.2):mitochondrial carnitine/acylcarnitine carrier-like protein-like;gene19176(XM_003530287.3):long chain acyl-CoA synthetase 2-like;gene19417(NM_001255639.2):3-ketoacyl-CoA thiolase 2, peroxisomal-like;gene23041(XM_006584494.2):mitochondrial carnitine/acylcarnitine carrier-like protein-like, transcript variant X2;gene23356(XM_003532011.2):delta(8)-fatty-acid desaturase 2-like;gene27572(XM_003535148.3):tankyrase-1-like;gene29444(XM_014763335.1):probable S-adenosylmethionine carrier 2, chloroplastic, transcript variant X1;gene31389(XM_003538982.3):long chain acyl-CoA synthetase 2-like;gene31477(XM_003539012.3):serine/threonine-protein kinase UCN-like;gene33341(XM_003540636.3):long chain acyl-CoA synthetase 2-like, transcript variant X1;gene3800(XM_014766358.1):delta(8)-fatty-acid desaturase 2-like, transcript variant X2;gene39998(XM_003544488.3):delta(8)-fatty-acid desaturase 2-like;gene45168(XM_006598658.2):uncharacterized LOC100527821, transcript variant X3;gene470(XM_003517917.3):delta(8)-fatty-acid desaturase 2-like;gene47827(XM_003549725.3):protein kinase PINOID 2-like;gene49075(XM_003550220.3):delta(8)-fatty-acid desaturase 2-like;gene50096(XM_003551279.3):mitochondrial uncoupling protein 2-like;gene50666(XM_006602238.2):delta(8)-fatty-acid desaturase 2-like;gene52713(XM_003554819.3):protein kinase PVPK-1, transcript variant X3;gene54761(XM_014771883.1):serine/threonine-protein kinase D6PKL1-like, transcript variant X9;gene55542(XM_003555617.3):long chain acyl-CoA synthetase 2-like;gene55552(XM_006605344.2):3-ketoacyl-CoA thiolase, transcript variant X1;gene74(XM_003516745.3):cytochrome B5-like protein</t>
  </si>
  <si>
    <t>map04145</t>
  </si>
  <si>
    <t>Phagosome</t>
  </si>
  <si>
    <t>gene12277(XM_014775310.1):uncharacterized LOC100527651, transcript variant X1;gene12815(XM_003524659.3):tubulin alpha-3 chain;gene12974(XM_014775633.1):tubulin beta chain-like;gene13300(XM_006579424.2):tubulin A, transcript variant X1;gene13780(XM_003525351.3):tubulin beta-1 chain-like;gene14403(XM_003527574.3):tubulin beta chain;gene15036(XM_006581411.2):tubulin alpha-1 chain, transcript variant X2;gene15745(NM_001248187.2):calnexin;gene17514(XM_014777604.1):ras-related protein Rab7, transcript variant X3;gene20501(XM_003532690.3):tubulin beta-1 chain-like;gene21138(XM_003531027.3):tubulin beta chain-like;gene21466(NM_001255949.1):tubulin alpha-3 chain-like;gene24258(XM_003535059.3):tubulin beta chain;gene28728(NM_001249422.2):calreticulin-1;gene28743(XM_006589064.2):syntaxin-43, transcript variant X2;gene29571(XM_003536419.3):tubulin beta-1 chain;gene29775(XM_003536522.3):tubulin alpha chain;gene30620(XM_003539180.3):tubulin alpha-2 chain;gene30920(XM_006590654.2):V-type proton ATPase 16 kDa proteolipid subunit-like;gene3337(XM_006574644.2):V-type proton ATPase subunit H-like;gene3389(XM_003518081.3):V-type proton ATPase subunit C-like;gene41461(NM_001255921.2):tubulin beta-1 chain-like;gene41959(XM_003547463.3):V-type proton ATPase subunit a1-like;gene42799(XM_003546228.3):tubulin beta chain;gene45943(XM_006599348.2):V-type proton ATPase subunit C-like;gene46019(NM_001250610.2):uncharacterized LOC100527540;gene47512(XM_003549551.3):ferric reduction oxidase 8, mitochondrial-like;gene48211(XM_014769864.1):tubulin alpha-3 chain;gene49359(XM_014769875.1):tubulin beta chain-like;gene54129(XM_003554060.3):tubulin beta-4 chain;gene56585(XM_003555759.2):calreticulin;gene56954(XM_003555953.3):tubulin alpha-4 chain-like;gene57959(XM_003556486.3):syntaxin-43-like, transcript variant X1;gene6813(XM_003520891.3):tubulin beta-2 chain-like;gene7381(NM_001252709.1):beta-tubulin;gene8682(NM_001255009.1):tubulin gamma-1 chain-like;gene9016(XM_003523429.3):tubulin beta chain</t>
  </si>
  <si>
    <t>gene11675(XM_003524471.3):serine/threonine protein phosphatase 2A 57 kDa regulatory subunit B' iota isoform-like, transcript variant X4;gene26455(XM_006587662.2):RNA-binding protein 24-like, transcript variant X1;gene26981(XM_006588453.2):DNA-binding protein SMUBP-2-like;gene2747(XM_006574431.2):DNA-binding protein SMUBP-2-like, transcript variant X1;gene36233(XM_006593498.2):RNA-binding protein 38;gene3664(XM_003518605.3):THO complex subunit 4B-like;gene40428(XM_003544577.3):serine/threonine protein phosphatase 2A 57 kDa regulatory subunit B' iota isoform-like;gene40948(XM_014767295.1):heterogeneous nuclear ribonucleoprotein 1-like;gene44557(NM_001255468.2):deleted in azoospermia-like;gene44597(XM_014768472.1):RNA-binding protein 38-like, transcript variant X4;gene48789(XM_003550109.3):serine/threonine protein phosphatase 2A 57 kDa regulatory subunit B' iota isoform-like;gene54876(XM_003554436.3):serine/threonine-protein phosphatase PP2A catalytic subunit;gene5821(XM_003519566.3):heterogeneous nuclear ribonucleoprotein 1, transcript variant X2</t>
  </si>
  <si>
    <t>gene13012(XM_006579975.2):DNA replication licensing factor MCM3 homolog 2-like;gene13218(XM_003524860.3):probable DNA primase large subunit;gene14919(XM_006580854.2):uncharacterized LOC100305835, transcript variant X2;gene21166(XM_006584969.2):DNA replication licensing factor MCM3-like, transcript variant X1;gene24469(XM_006586874.2):DNA replication licensing factor MCM6;gene28671(XR_001382915.1):flap endonuclease 1-like, transcript variant X2;gene29994(XM_003536654.3):ribonuclease H2 subunit A;gene31299(XM_003537806.3):DNA replication licensing factor MCM4-like;gene32199(XM_006591045.2):DNA ligase 1-like;gene36300(XM_006593478.2):replication protein A 32 kDa subunit B-like, transcript variant X1;gene36899(XM_003542571.3):DNA replication licensing factor MCM5-like;gene42998(XM_006597686.2):DNA replication licensing factor MCM6-like, transcript variant X1;gene46708(XM_003550410.3):protein STICHEL;gene47017(XM_006600317.2):DNA replication licensing factor MCM2-like;gene54320(XM_014771775.1):DNA polymerase delta small subunit-like, transcript variant X1;gene54990(XM_003554500.3):DNA replication licensing factor MCM7-like;gene5723(XM_003519502.3):DNA primase small subunit;gene8306(XM_003521544.3):DNA replication licensing factor MCM7;gene9535(XM_003522625.3):ribonuclease H2 subunit B-like</t>
  </si>
  <si>
    <t>gene12815(XM_003524659.3):tubulin alpha-3 chain;gene12974(XM_014775633.1):tubulin beta chain-like;gene13299(XM_006579349.2):mitogen-activated protein kinase 7-like, transcript variant X2;gene13300(XM_006579424.2):tubulin A, transcript variant X1;gene13780(XM_003525351.3):tubulin beta-1 chain-like;gene14403(XM_003527574.3):tubulin beta chain;gene15036(XM_006581411.2):tubulin alpha-1 chain, transcript variant X2;gene20501(XM_003532690.3):tubulin beta-1 chain-like;gene21138(XM_003531027.3):tubulin beta chain-like;gene21466(NM_001255949.1):tubulin alpha-3 chain-like;gene21467(XM_014778887.1):mitogen-activated protein kinase 7, transcript variant X3;gene24258(XM_003535059.3):tubulin beta chain;gene29571(XM_003536419.3):tubulin beta-1 chain;gene29775(XM_003536522.3):tubulin alpha chain;gene30620(XM_003539180.3):tubulin alpha-2 chain;gene33579(XM_006591824.2):mitogen-activated protein kinase homolog NTF6-like, transcript variant X1;gene41461(NM_001255921.2):tubulin beta-1 chain-like;gene42799(XM_003546228.3):tubulin beta chain;gene48211(XM_014769864.1):tubulin alpha-3 chain;gene49359(XM_014769875.1):tubulin beta chain-like;gene5165(XM_003519215.3):serine/threonine-protein kinase STY8-like, transcript variant X1;gene54129(XM_003554060.3):tubulin beta-4 chain;gene56954(XM_003555953.3):tubulin alpha-4 chain-like;gene6813(XM_003520891.3):tubulin beta-2 chain-like;gene7381(NM_001252709.1):beta-tubulin;gene8682(NM_001255009.1):tubulin gamma-1 chain-like;gene9016(XM_003523429.3):tubulin beta chain</t>
  </si>
  <si>
    <t>gene13729(XM_003524427.3):probable serine/threonine-protein kinase At1g54610;gene20125(XM_003528605.3):probable serine/threonine-protein kinase At1g54610;gene28717(XM_014763167.1):acyl-CoA-binding domain-containing protein 4-like;gene30324(NM_001251212.1):uncharacterized LOC100499929;gene3664(XM_003518605.3):THO complex subunit 4B-like;gene37484(XM_006594432.2):acyl-CoA-binding domain-containing protein 4-like, transcript variant X1;gene46908(XM_003550131.3):acyl-CoA-binding domain-containing protein 4-like;gene53562(XM_006604032.2):kinase D-interacting substrate of 220 kDa-like;gene8489(XM_006577166.2):acyl-CoA-binding domain-containing protein 4-like, transcript variant X2</t>
  </si>
  <si>
    <t>gene3034(XM_003519384.3):UDP-glycosyltransferase 74B1-like;gene35027(XM_014764329.1):tyrosine aminotransferase-like, transcript variant X1;gene46055(XM_003548032.3):UDP-glycosyltransferase 74G1-like</t>
  </si>
  <si>
    <t>gene23793(XM_003532207.3):signal recognition particle 9 kDa protein-like, transcript variant X1;gene27310(XM_003536829.3):signal recognition particle 9 kDa protein</t>
  </si>
  <si>
    <t>gene11468(NM_001251080.1):protein disulfide isomerase-like protein;gene14324(XM_003527235.3):dolichyl-diphosphooligosaccharide--protein glycosyltransferase subunit 1A-like, transcript variant X1;gene1435(XM_003516918.3):dnaJ homolog subfamily B member 1-like;gene15745(NM_001248187.2):calnexin;gene17530(XM_006582936.2):heat shock 70 kDa protein 15-like, transcript variant X1;gene19795(XM_003529366.3):SEC12-like protein 2;gene22500(NM_001253109.2):putative DNA repair protein RAD23-1-like;gene28728(NM_001249422.2):calreticulin-1;gene29235(XM_014763290.1):SEC12-like protein 1, transcript variant X2;gene29335(XM_003536300.3):dolichyl-diphosphooligosaccharide--protein glycosyltransferase subunit 1B-like;gene34230(XM_014764894.1):protein disulfide-isomerase 5-4-like;gene34423(XM_003540049.3):thioredoxin M1, chloroplastic-like;gene34681(NM_001251099.1):protein disulfide isomerase-like protein;gene36295(XM_003541729.3):probable mitochondrial chaperone BCS1-B;gene38563(XM_003543416.3):protein disulfide isomerase-like 1-4;gene38584(XM_006593404.2):protein disulfide-isomerase 5-1-like, transcript variant X2;gene38878(XM_006593266.2):protein disulfide isomerase like protein, transcript variant X1;gene39020(XM_003543665.2):ubiquitin receptor RAD23b;gene40717(XM_003545595.3):protein disulfide-isomerase-like, transcript variant X1;gene411(XM_003517862.3):dnaJ homolog subfamily B member 5-like;gene41966(XM_006596895.2):uncharacterized LOC100499960, transcript variant X1;gene45745(XM_003547885.3):chaperone protein dnaJ 11, chloroplastic-like;gene49364(XM_006601293.2):endoplasmin homolog, transcript variant X2;gene5124(XM_006575341.2):josephin-like protein;gene55131(NM_001249384.1):protein disulfide isomerase-like protein;gene56585(XM_003555759.2):calreticulin;gene57396(XM_003556187.3):dolichyl-diphosphooligosaccharide--protein glycosyltransferase subunit 1B-like, transcript variant X1;gene57871(XM_014772275.1):meiotically up-regulated gene 184 protein-like, transcript variant X3;gene7921(XM_003521336.3):dnaJ protein P58IPK homolog;gene8443(XM_003521618.3):probable protein disulfide-isomerase A6;gene8927(XM_003522955.3):dolichyl-diphosphooligosaccharide--protein glycosyltransferase subunit 1A-like</t>
  </si>
  <si>
    <t>gene11103(XM_003523158.3):beta-galactosidase 10;gene15693(XM_006581723.2):beta-galactosidase 10;gene17568(XM_003529827.3):beta-galactosidase 1-like;gene24922(XM_014762034.1):heparanase-like protein 3, transcript variant X2;gene30899(XM_003538819.3):beta-galactosidase 3-like;gene3256(XM_003520229.3):beta-galactosidase 3-like;gene38570(XM_003543414.3):beta-galactosidase 8-like;gene38808(XM_003543550.2):beta-galactosidase 1-like;gene39740(XM_014767002.1):beta-galactosidase 5-like;gene41757(XM_003546628.3):beta-galactosidase 1;gene45792(XM_003548817.3):beta-galactosidase 3-like;gene47434(XM_006600498.2):heparanase-like protein 1, transcript variant X2;gene49319(XM_014769912.1):beta-galactosidase 5-like;gene55169(XM_003554594.3):heparan-alpha-glucosaminide N-acetyltransferase;gene57970(XM_003555573.3):beta-hexosaminidase 1;gene58154(XM_003538006.3):beta-galactosidase 8-like;gene9063(XM_003523662.3):beta-galactosidase 5-like</t>
  </si>
  <si>
    <t>gene11707(XM_003525586.3):probable calcium-binding protein CML15;gene14254(NM_001250297.2):uncharacterized LOC100527776;gene20667(XM_003530435.2):mitochondrial-processing peptidase subunit alpha-like;gene29030(NM_001250973.1):calmodulin;gene30324(NM_001251212.1):uncharacterized LOC100499929;gene32080(XM_003539115.3):probable calcium-binding protein CML17;gene33734(XM_006592269.2):probable calcium-binding protein CML18;gene34594(XM_003539338.3):probable serine/threonine-protein kinase At1g09600, transcript variant X1;gene36816(XM_003541390.3):aspartic proteinase-like protein 2;gene41727(XM_003546545.3):mitochondrial-processing peptidase subunit alpha-like;gene47356(XM_003549471.3):cytochrome c oxidase subunit 6b-2;gene57696(NM_001249241.1):uncharacterized LOC100500308;gene9240(XM_003523970.3):calcium-transporting ATPase 3, endoplasmic reticulum-type, transcript variant X3</t>
  </si>
  <si>
    <t>gene13594(XM_006580810.2):histone H3-like centromeric protein CSE4;gene18057(XM_003528751.3):histone H3-like centromeric protein HTR12;gene19638(XM_003529307.3):histone H3.2;gene20254(NM_001250423.1):KNT1;gene28890(XM_006589135.2):GRF1-interacting factor 1-like;gene30046(XM_003535715.3):lysine-specific demethylase JMJ25-like, transcript variant X2;gene32798(XM_003537498.3):ankyrin repeat domain-containing protein 50-like;gene32942(XM_014764321.1):agamous-like MADS-box protein AGL12-like, transcript variant X1;gene37869(XM_014765206.1):MADS-box transcription factor 27-like, transcript variant X9;gene39492(XM_006595759.2):homeobox protein knotted-1-like LET6, transcript variant X2;gene39959(NM_001267070.1):homeobox protein knotted-1-like 2-like;gene42619(XM_006596988.2):homeobox protein SBH1-like, transcript variant X1;gene46781(XM_014769787.1):lysine-specific demethylase JMJ25-like, transcript variant X1;gene49090(XM_006601180.2):homeobox protein ATH1-like, transcript variant X2;gene51527(XM_003551464.3):BEL1-like homeodomain protein 9;gene57826(XM_003556424.3):E3 ubiquitin protein ligase DRIP2-like;gene8871(XM_006577849.2):BEL1-like homeodomain protein 6, transcript variant X2;gene9280(XM_006577803.2):homeobox protein ATH1-like, transcript variant X2;gene9654(XM_006578191.2):sucrose transport protein SUC4-like</t>
  </si>
  <si>
    <t>gene11427(XM_014774975.1):2-oxoisovalerate dehydrogenase subunit alpha 2, mitochondrial, transcript variant X2;gene1181(XM_003516849.3):aldo-keto reductase family 4 member C9-like;gene13520(XM_006580223.2):2,3-bisphosphoglycerate-dependent phosphoglycerate mutase-like, transcript variant X1;gene1367(XM_003516903.3):alcohol dehydrogenase-like 4;gene13708(XM_003525120.2):transaldolase;gene13962(XM_003525239.3):hexokinase-1;gene20682(XM_003530445.3):hexokinase-1;gene23046(XM_014779283.1):phosphoenolpyruvate carboxykinase [ATP]-like;gene25681(XM_003533995.3):enolase;gene26510(XM_003534410.3):aldose 1-epimerase-like;gene26810(XM_003534568.3):2,3-bisphosphoglycerate-independent phosphoglycerate mutase-like;gene27569(NM_001254682.2):triosephosphate isomerase, chloroplastic-like;gene29245(XM_003536253.3):pyruvate kinase 1, cytosolic-like;gene29771(XM_003536517.3):pyruvate kinase isozyme A, chloroplastic-like;gene3005(XM_003519244.3):pyruvate dehydrogenase E1 component subunit alpha-1, mitochondrial;gene31122(XM_003537696.3):hexokinase-3-like;gene3254(XM_003520226.3):aldehyde dehydrogenase family 3 member F1-like;gene33430(XM_003539416.3):aldehyde dehydrogenase family 3 member F1;gene35768(XM_014765261.1):phosphoglycerate kinase-like;gene35970(XM_003543702.3):aldose 1-epimerase-like;gene38217(XM_003541839.3):bifunctional riboflavin kinase/FMN phosphatase-like;gene38663(XM_006593417.2):triosephosphate isomerase, transcript variant X1;gene41456(XM_003544986.3):hexokinase-2, chloroplastic-like;gene41897(XM_003547286.3):triosephosphate isomerase, cytosolic;gene4434(XM_014767698.1):pyruvate kinase 1, cytosolic;gene45789(XM_003547907.3):aldehyde dehydrogenase family 3 member F1-like;gene46204(XM_003548083.3):plastidial pyruvate kinase 2-like;gene46515(XM_003548198.3):enolase;gene46989(XM_003550537.3):dihydrolipoyl dehydrogenase 2, chloroplastic-like;gene47277(XM_014769317.1):putative glucose-6-phosphate 1-epimerase-like, transcript variant X1;gene48057(XM_003549861.3):L-lactate dehydrogenase A-like;gene49354(XM_003550376.3):hexokinase-2, chloroplastic-like;gene51865(XM_003552288.3):2,3-bisphosphoglycerate-independent phosphoglycerate mutase;gene52847(XM_003554145.3):glucose-6-phosphate isomerase, cytosolic-like;gene52890(NM_001255025.2):aldose 1-epimerase-like;gene54742(NM_001250400.1):enolase;gene55360(XM_006604815.2):putative glucose-6-phosphate 1-epimerase, transcript variant X3;gene5599(XM_006575534.2):alcohol dehydrogenase-like 7, transcript variant X2;gene56956(XM_003555952.3):pyruvate kinase isozyme A, chloroplastic-like;gene6554(XM_003520362.3):pyruvate decarboxylase 2-like;gene7812(XM_003521271.3):alcohol dehydrogenase class-3;gene8018(XM_003521384.3):pyruvate kinase 1, cytosolic-like, transcript variant X1;gene8026(XM_003521390.3):enolase;gene9658(XM_003522688.3):phosphoenolpyruvate carboxykinase [ATP]-like</t>
  </si>
  <si>
    <t>gene19696(NM_001251447.1):senescence-associated nodulin 1A;gene22691(XM_003531801.3):beta-amyrin 28-oxidase;gene2449(XM_006573697.2):cytochrome P450 87A3-like;gene25632(XM_006586544.2):gibberellin 20-oxidase 1, transcript variant X1;gene30444(XM_003538660.3):cytochrome P450 87A3-like;gene31211(XM_003538931.3):gibberellin 2-beta-dioxygenase 8-like;gene32636(XM_003538427.3):taxadien-5-alpha-ol O-acetyltransferase-like;gene39017(XM_003543663.3):ent-kaurene oxidase, chloroplastic;gene42825(XM_003546243.3):ent-kaurenoic acid oxidase 2;gene44893(XM_003548849.3):secoisolariciresinol dehydrogenase-like, transcript variant X2;gene54801(XM_003553565.3):secoisolariciresinol dehydrogenase;gene5729(XM_003518467.3):taxadiene 5-alpha hydroxylase</t>
  </si>
  <si>
    <t>gene11167(XM_003523194.3):actin-7, transcript variant X1;gene11571(XM_014775339.1):actin-like, transcript variant X2;gene13595(XM_003525057.3):actin-7-like;gene20667(XM_003530435.2):mitochondrial-processing peptidase subunit alpha-like;gene32517(XM_003538362.3):actin-related protein 5-like, transcript variant X1;gene33487(XM_003539627.3):actin, transcript variant X2;gene3645(NM_001252731.2):actin-11-like;gene41727(XM_003546545.3):mitochondrial-processing peptidase subunit alpha-like;gene4537(XM_003518989.3):actin-like, transcript variant X1;gene47356(XM_003549471.3):cytochrome c oxidase subunit 6b-2;gene52685(XM_003553265.3):actin-97-like, transcript variant X3;gene54324(NM_001254249.1):actin-3-like, transcript variant X1;gene7579(XM_003521168.3):actin-3, transcript variant X1</t>
  </si>
  <si>
    <t>gene11167(XM_003523194.3):actin-7, transcript variant X1;gene11571(XM_014775339.1):actin-like, transcript variant X2;gene13595(XM_003525057.3):actin-7-like;gene32517(XM_003538362.3):actin-related protein 5-like, transcript variant X1;gene33487(XM_003539627.3):actin, transcript variant X2;gene3645(NM_001252731.2):actin-11-like;gene4537(XM_003518989.3):actin-like, transcript variant X1;gene52685(XM_003553265.3):actin-97-like, transcript variant X3;gene54324(NM_001254249.1):actin-3-like, transcript variant X1;gene7579(XM_003521168.3):actin-3, transcript variant X1</t>
  </si>
  <si>
    <t>gene13729(XM_003524427.3):probable serine/threonine-protein kinase At1g54610;gene20125(XM_003528605.3):probable serine/threonine-protein kinase At1g54610;gene32197(XM_003538116.3):E3 ubiquitin-protein ligase MIEL1-like;gene33582(XM_014764563.1):phototropin-1-like, transcript variant X2</t>
  </si>
  <si>
    <t>gene10794(XM_003523011.3):mannose-1-phosphate guanyltransferase alpha-like;gene12111(XM_003525740.3):nudix hydrolase 14, chloroplastic-like;gene12439(XM_006579367.2):probable phosphoglycerate mutase gpmB-like, transcript variant X1;gene13962(XM_003525239.3):hexokinase-1;gene15982(XM_003526989.3):mannose-1-phosphate guanyltransferase alpha-B-like;gene19158(XM_003529144.3):pyrophosphate--fructose 6-phosphate 1-phosphotransferase subunit alpha;gene1965(XM_003517136.3):GDP-mannose 4,6 dehydratase 1;gene20682(XM_003530445.3):hexokinase-1;gene24077(XM_003534656.3):pyrophosphate--fructose 6-phosphate 1-phosphotransferase subunit beta;gene27569(NM_001254682.2):triosephosphate isomerase, chloroplastic-like;gene31122(XM_003537696.3):hexokinase-3-like;gene38663(XM_006593417.2):triosephosphate isomerase, transcript variant X1;gene39686(NM_001289311.1):mannose-1-phosphate guanylyltransferase 1-like;gene41235(XM_006596369.2):6-phosphofructo-2-kinase/fructose-2,6-bisphosphatase-like, transcript variant X2;gene41897(XM_003547286.3):triosephosphate isomerase, cytosolic;gene42623(XM_003547224.3):pyrophosphate--fructose 6-phosphate 1-phosphotransferase subunit beta-like;gene51763(XM_003552239.3):putative GDP-L-fucose synthase 2;gene51972(XM_006601803.2):phosphomannomutase, transcript variant X1;gene5374(NM_001289330.1):mannose-1-phosphate guanylyltransferase 1-like;gene55537(XM_003555607.3):pyrophosphate--fructose 6-phosphate 1-phosphotransferase subunit alpha-like</t>
  </si>
  <si>
    <t>gene11658(XM_003524483.3):cytochrome P450 734A1-like;gene18210(XM_006583271.2):(+)-neomenthol dehydrogenase-like, transcript variant X2;gene25251(XM_003533889.3):carbonyl reductase [NADPH] 1-like;gene47834(XM_003549733.3):cytochrome P450 734A1-like;gene55028(XM_003554520.3):short-chain dehydrogenase reductase 3b;gene6108(XM_006576289.2):(+)-neomenthol dehydrogenase-like, transcript variant X2;gene6109(XM_014773429.1):(+)-neomenthol dehydrogenase-like;gene7087(NM_001289253.1):2-alkenal reductase (NADP(+)-dependent)-like;gene7088(XM_003520977.3):2-alkenal reductase (NADP(+)-dependent);gene8343(XM_003521560.3):short-chain dehydrogenase reductase 3b-like</t>
  </si>
  <si>
    <t>gene13267(XM_003524894.3):actin-related protein 2/3 complex subunit 4-like;gene27361(XM_014762945.1):serine/threonine-protein kinase tricorner-like, transcript variant X1;gene4220(XM_003518877.3):RAN GTPase-activating protein 1-like</t>
  </si>
  <si>
    <t>gene11350(XM_003523312.3):soluble starch synthase 1, chloroplastic/amyloplastic-like;gene12111(XM_003525740.3):nudix hydrolase 14, chloroplastic-like;gene12126(XM_003525755.3):acid beta-fructofuranosidase;gene13513(XM_003524221.3):probable trehalose-phosphate phosphatase J;gene13584(XM_003525050.3):cellulose synthase A catalytic subunit 6 [UDP-forming]-like;gene13708(XM_003525120.2):transaldolase;gene13915(XM_014776063.1):isoamylase 1, chloroplastic-like;gene13962(XM_003525239.3):hexokinase-1;gene14286(XM_003527149.3):glucose-1-phosphate adenylyltransferase large subunit 1-like, transcript variant X1;gene14836(XM_003526368.3):cellulose synthase A catalytic subunit 1 [UDP-forming];gene15179(XM_003526541.3):probable beta-D-xylosidase 7;gene17555(NM_001249396.1):beta-fructofuranosidase;gene18274(XM_006583305.2):polygalacturonate 4-alpha-galacturonosyltransferase-like;gene19046(XM_003530241.3):beta-glucosidase 11-like;gene20(XM_003517326.3):ectonucleotide pyrophosphatase/phosphodiesterase family member 3-like;gene20201(XM_003529575.3):beta-glucosidase 46;gene20682(XM_003530445.3):hexokinase-1;gene21079(XM_003530999.3):beta-xylosidase/alpha-L-arabinofuranosidase 2;gene21407(XM_003532692.3):UDP-glucuronate 4-epimerase 6-like;gene21687(XM_003532784.3):probable trehalose-phosphate phosphatase J;gene22091(XM_003531509.3):beta-xylosidase/alpha-L-arabinofuranosidase 1;gene22201(XM_003531563.3):beta-fructofuranosidase, cell wall isozyme-like;gene22917(XM_003531881.3):alpha-xylosidase 1;gene23197(XM_014779315.1):polygalacturonase At1g48100, transcript variant X1;gene23449(XM_003532052.3):probable galacturonosyltransferase 15;gene2390(XM_006573669.2):acid beta-fructofuranosidase-like;gene25066(XM_003533850.3):cellulose synthase A catalytic subunit 3 [UDP-forming]-like, transcript variant X3;gene2608(XM_003517500.3):cellulose synthase-like protein D2;gene26769(XM_014762434.1):polygalacturonate 4-alpha-galacturonosyltransferase-like, transcript variant X1;gene27122(XM_003535905.3):probable beta-D-xylosidase 2;gene27169(XM_003536077.3):UDP-glucuronic acid decarboxylase 2;gene27910(XM_006588830.2):sucrose-phosphatase 1, transcript variant X3;gene29205(XM_003536235.3):pullulanase 1, chloroplastic, transcript variant X1;gene29465(XM_003536370.3):cellulose synthase A catalytic subunit 2 [UDP-forming]-like, transcript variant X1;gene31122(XM_003537696.3):hexokinase-3-like;gene31670(XM_003538181.3):cellulose synthase-like protein G2;gene33498(NM_001253999.2):UDP-glucuronic acid decarboxylase 1-like;gene34887(XM_003540225.3):cellulose synthase-like protein H1;gene34891(XM_006592744.2):cellulose synthase-like protein B5, transcript variant X2;gene35286(XM_006592886.2):alpha,alpha-trehalose-phosphate synthase [UDP-forming] 1-like, transcript variant X2;gene3540(XM_003518544.3):cellulose synthase A catalytic subunit 2 [UDP-forming];gene35900(XM_003543892.3):UDP-glucose 6-dehydrogenase 1-like;gene38217(XM_003541839.3):bifunctional riboflavin kinase/FMN phosphatase-like;gene38947(XM_006595100.2):probable polygalacturonase At3g15720;gene39471(XM_003545500.3):beta-glucosidase BoGH3B-like;gene41456(XM_003544986.3):hexokinase-2, chloroplastic-like;gene41605(XM_003546002.3):probable polygalacturonase At1g80170;gene42026(XM_003547550.3):beta-xylosidase/alpha-L-arabinofuranosidase 1-like;gene42713(XM_006597567.2):probable galacturonosyltransferase 4;gene42775(XM_014767581.1):lysosomal beta glucosidase-like;gene43299(XM_014768079.1):sucrose synthase-like, transcript variant X2;gene43669(XM_006597909.2):alpha,alpha-trehalose-phosphate synthase [UDP-forming] 1-like, transcript variant X2;gene44397(XM_003546840.3):cellulose synthase A catalytic subunit 3 [UDP-forming]-like, transcript variant X2;gene44789(XM_003548668.3):beta-glucosidase BoGH3B-like, transcript variant X2;gene46133(XM_003548054.3):cellulose synthase A catalytic subunit 2 [UDP-forming]-like;gene46722(XM_006600213.2):probable galacturonosyltransferase 4, transcript variant X2;gene46941(XM_003550490.3):UDP-glucuronic acid decarboxylase 2-like;gene4719(XM_014768235.1):beta-glucosidase BoGH3B-like;gene49354(XM_003550376.3):hexokinase-2, chloroplastic-like;gene49543(XM_014770431.1):glucan 1,3-beta-glucosidase A-like;gene50490(XM_003551864.3):probable galacturonosyltransferase 15;gene5119(XM_006575339.2):beta-glucosidase BoGH3B-like, transcript variant X1;gene51913(XM_003551594.3):polygalacturonate 4-alpha-galacturonosyltransferase-like;gene52302(XM_003552507.3):probable galacturonosyltransferase 14;gene52847(XM_003554145.3):glucose-6-phosphate isomerase, cytosolic-like;gene52979(XM_003554751.3):UDP-glucose 6-dehydrogenase 1-like;gene53986(XM_006604183.2):beta-glucosidase BoGH3B-like, transcript variant X1;gene53987(XM_006604185.2):beta-glucosidase BoGH3B-like;gene54973(XM_003554488.3):probable galacturonosyltransferase-like 7;gene54984(XM_003554496.3):probable beta-D-xylosidase 2, transcript variant X1;gene588(XM_003516297.3):UDP-glucose 6-dehydrogenase 4-like;gene8259(XM_003520690.3):UDP-glucuronic acid decarboxylase 2-like;gene8287(XM_003521536.3):probable galacturonosyltransferase-like 7;gene885(XM_003517922.2):polygalacturonase-like;gene8891(XM_006577857.2):glucose-1-phosphate adenylyltransferase large subunit 1, transcript variant X3;gene910(XM_003516778.3):alpha-xylosidase 1-like</t>
  </si>
  <si>
    <t>gene44806(XM_006598702.2):glutamate dehydrogenase 1, transcript variant X1;gene8726(XM_006576164.2):cytochrome b5 isoform 1-like, transcript variant X1</t>
  </si>
  <si>
    <t>gene13011(NM_001250725.1):beta-ketoacyl-ACP synthetase I-2;gene15259(XM_003526582.3):long chain acyl-CoA synthetase 9, chloroplastic-like;gene19176(XM_003530287.3):long chain acyl-CoA synthetase 2-like;gene22083(NM_001253001.1):(3R)-hydroxymyristoyl-[acyl-carrier-protein] dehydratase-like;gene23792(XM_003532206.3):enoyl-[acyl-carrier-protein] reductase [NADH] 2, chloroplastic-like;gene31175(XM_003537728.3):enoyl-[acyl-carrier-protein] reductase [NADH], chloroplastic, transcript variant X1;gene31389(XM_003538982.3):long chain acyl-CoA synthetase 2-like;gene33156(NM_001255145.2):enoyl-[acyl-carrier-protein] reductase [NADH], chloroplastic-like;gene33341(XM_003540636.3):long chain acyl-CoA synthetase 2-like, transcript variant X1;gene35897(XM_003543896.3):biotin carboxyl carrier protein of acetyl-CoA carboxylase 2, chloroplastic-like;gene42035(XM_003547566.3):3-hydroxyacyl-[acyl-carrier-protein] dehydratase FabZ;gene51121(XM_006602393.2):enoyl-[acyl-carrier-protein] reductase [NADH], chloroplastic-like;gene51619(XM_014770176.1):carboxyl transferase alpha subunit, transcript variant X1;gene52308(NM_001248245.2):biotin carboxyl carrier protein subunit;gene52982(NM_001254594.2):biotin carboxyl carrier protein of acetyl-CoA carboxylase 2, chloroplastic-like;gene55542(XM_003555617.3):long chain acyl-CoA synthetase 2-like</t>
  </si>
  <si>
    <t>gene12123(XM_003525754.3):monocopper oxidase-like protein SKU5;gene14367(XM_003527413.3):L-ascorbate oxidase homolog;gene15275(XM_003526592.3):probable L-ascorbate peroxidase 6, chloroplastic, transcript variant X1;gene17285(XM_003527453.3):L-ascorbate oxidase homolog;gene18022(XM_003528737.3):laccase-6-like;gene18025(XM_003529834.3):laccase-6-like, transcript variant X2;gene23768(XM_003530795.3):monocopper oxidase-like protein SKU5;gene24108(NM_001255373.2):inositol monophosphatase 3-like;gene24555(XM_003533675.3):peroxidase 16-like;gene25707(XM_003534005.3):peroxidase 47-like;gene28869(NM_001255835.1):GDP-mannose 3,5-epimerase-like, transcript variant X1;gene30668(NM_001254701.2):peroxidase 51-like;gene30762(XM_006590601.2):L-ascorbate oxidase homolog, transcript variant X1;gene31139(XM_003537706.3):L-ascorbate oxidase homolog;gene33119(XM_006591972.2):L-ascorbate oxidase homolog;gene33817(XM_003539811.3):L-ascorbate oxidase homolog;gene35900(XM_003543892.3):UDP-glucose 6-dehydrogenase 1-like;gene36095(XM_003543089.3):L-ascorbate oxidase;gene37049(XM_003541465.3):peroxidase 19;gene41504(XM_006596465.2):L-ascorbate oxidase homolog;gene42651(NM_001255695.2):inositol monophosphatase 3-like;gene44601(XM_003548358.3):probable L-gulonolactone oxidase 6;gene46117(NM_001252802.2):peroxidase 12-like;gene46809(NM_001250672.2):cationic peroxidase 2;gene48033(XM_006600764.2):monocopper oxidase-like protein SKU5, transcript variant X2;gene48279(XM_003549970.2):peroxidase 50;gene49000(XM_003550187.3):peroxidase 46-like;gene49393(XM_003550396.3):L-ascorbate oxidase homolog;gene52979(XM_003554751.3):UDP-glucose 6-dehydrogenase 1-like;gene56028(XM_003555610.3):L-ascorbate oxidase-like;gene57720(XM_003556362.3):peroxidase 47;gene58187(NM_001250856.1):ascorbate peroxidase 1, cytosolic;gene588(XM_003516297.3):UDP-glucose 6-dehydrogenase 4-like;gene8733(XM_003521776.3):probable L-gulonolactone oxidase 6;gene8972(XM_003523159.3):L-ascorbate oxidase homolog</t>
  </si>
  <si>
    <t>map00513</t>
  </si>
  <si>
    <t>Various types of N-glycan biosynthesis</t>
  </si>
  <si>
    <t>gene12532(NM_001250950.2):uncharacterized LOC100527305;gene14185(XM_006581012.2):alpha-1,3-mannosyl-glycoprotein 2-beta-N-acetylglucosaminyltransferase-like, transcript variant X2;gene14324(XM_003527235.3):dolichyl-diphosphooligosaccharide--protein glycosyltransferase subunit 1A-like, transcript variant X1;gene23296(XM_006585932.2):probable beta-1,3-galactosyltransferase 19;gene23589(XM_003530731.3):beta-(1,2)-xylosyltransferase-like;gene29335(XM_003536300.3):dolichyl-diphosphooligosaccharide--protein glycosyltransferase subunit 1B-like;gene3468(XM_003519912.3):alpha-(1,4)-fucosyltransferase-like;gene37533(XM_003541625.3):probable beta-1,3-galactosyltransferase 20;gene42421(XM_003546022.3):probable beta-1,3-galactosyltransferase 20;gene46023(XM_003548894.3):alpha-(1,4)-fucosyltransferase-like;gene47050(XM_014770030.1):probable beta-1,3-galactosyltransferase 16, transcript variant X1;gene47607(XM_003550712.3):probable beta-1,3-galactosyltransferase 19;gene50767(XM_003553163.3):probable beta-1,3-galactosyltransferase 19;gene57396(XM_003556187.3):dolichyl-diphosphooligosaccharide--protein glycosyltransferase subunit 1B-like, transcript variant X1;gene8927(XM_003522955.3):dolichyl-diphosphooligosaccharide--protein glycosyltransferase subunit 1A-like</t>
  </si>
  <si>
    <t>map04950</t>
  </si>
  <si>
    <t>Maturity onset diabetes of the young</t>
  </si>
  <si>
    <t>gene18321(XM_003529947.3):probable polyol transporter 6;gene29245(XM_003536253.3):pyruvate kinase 1, cytosolic-like;gene3296(XM_003520264.3):sugar transporter ERD6-like 6;gene41456(XM_003544986.3):hexokinase-2, chloroplastic-like;gene42500(XM_014768391.1):sugar transporter ERD6-like 16, transcript variant X2;gene4434(XM_014767698.1):pyruvate kinase 1, cytosolic;gene49289(XM_014769742.1):sugar transporter ERD6-like 6;gene49354(XM_003550376.3):hexokinase-2, chloroplastic-like;gene54367(XM_003554185.3):sugar transporter ERD6-like 7;gene5957(XM_006575702.2):monosaccharide-sensing protein 2-like, transcript variant X2;gene8018(XM_003521384.3):pyruvate kinase 1, cytosolic-like, transcript variant X1;gene8532(XM_014774004.1):sugar transporter ERD6-like 5, transcript variant X2;gene8915(XM_006577861.2):polyol transporter 5-like</t>
  </si>
  <si>
    <t>gene17992(XM_003528720.3):CBL-interacting serine/threonine-protein kinase 9, transcript variant X2;gene22367(XM_014779145.1):(6-4)DNA photolyase, transcript variant X3</t>
  </si>
  <si>
    <t>gene13594(XM_006580810.2):histone H3-like centromeric protein CSE4;gene18057(XM_003528751.3):histone H3-like centromeric protein HTR12;gene19638(XM_003529307.3):histone H3.2;gene31570(XM_003537964.3):probable histone H2B.1;gene34754(XM_003540159.3):histone H2B.3;gene38513(XM_003543395.3):probable histone H2B.3;gene38637(NM_001252955.2):histone H2A-like;gene38638(XM_003543459.3):histone H2A-like;gene4180(XM_003518850.3):histone H2A variant 1;gene41918(XM_003547357.3):histone H2A-like;gene45223(XM_003547714.3):fimbrin-2-like, transcript variant X1;gene50061(XM_014770456.1):histone H4-like;gene54357(XM_003554182.3):histone H2AX-like;gene55179(XM_003554604.3):probable histone H2A.5;gene7612(XM_003521181.3):histone H2AX</t>
  </si>
  <si>
    <t>map05032</t>
  </si>
  <si>
    <t>Morphine addiction</t>
  </si>
  <si>
    <t>gene26493(XM_003534402.3):vacuolar amino acid transporter 1-like, transcript variant X2;gene27990(XM_006588850.2):amino acid transporter ANTL1-like;gene28270(XM_006588881.2):vacuolar amino acid transporter 1-like, transcript variant X3;gene28546(XM_006588994.2):WD repeat-containing protein 55-like, transcript variant X2;gene29318(XM_003536292.3):vacuolar amino acid transporter 1, transcript variant X1;gene33143(XM_006591980.2):WD repeat-containing protein 55-like, transcript variant X1;gene4367(XM_014767555.1):vacuolar amino acid transporter 1, transcript variant X4;gene50011(XM_003551179.3):vacuolar amino acid transporter 1-like;gene8906(NM_001253962.2):guanine nucleotide-binding protein subunit beta-2-like</t>
  </si>
  <si>
    <t>gene12993(XM_003524744.3):sm-like protein LSM5;gene17562(XM_006582949.2):chaperonin CPN60-like 2, mitochondrial;gene21340(XM_006585042.2):ATP-dependent DNA helicase Q-like 5;gene25223(XM_006587160.2):ATP-dependent RNA helicase DHX36-like, transcript variant X2;gene25681(XM_003533995.3):enolase;gene28737(XM_014763172.1):ATP-dependent DNA helicase Q-like 1, transcript variant X1;gene31599(XM_003538128.3):exosome complex component MTR3-like;gene33610(XM_003539721.3):exosome complex component MTR3-like;gene3437(XM_003518142.3):exosome complex component RRP42-like;gene40224(XM_006596029.2):DEAD-box ATP-dependent RNA helicase 1-like, transcript variant X2;gene46515(XM_003548198.3):enolase;gene47671(XM_006600637.2):exosome complex component RRP41, transcript variant X1;gene49444(XM_003552981.3):30S ribosomal protein S1, transcript variant X1;gene52532(XM_003552637.3):heat shock cognate 70 kDa protein 2-like;gene54742(NM_001250400.1):enolase;gene552(XM_006572818.2):putative exosome complex component rrp40-like, transcript variant X3;gene55361(XM_003554700.3):exosome complex component RRP41-like;gene57926(XM_006606465.2):ATP-dependent DNA helicase Q-like SIM, transcript variant X1;gene733(XM_006573128.2):ruBisCO large subunit-binding protein subunit beta, chloroplastic-like, transcript variant X2;gene8026(XM_003521390.3):enolase</t>
  </si>
  <si>
    <t>gene13962(XM_003525239.3):hexokinase-1;gene20682(XM_003530445.3):hexokinase-1;gene31122(XM_003537696.3):hexokinase-3-like;gene41456(XM_003544986.3):hexokinase-2, chloroplastic-like;gene49354(XM_003550376.3):hexokinase-2, chloroplastic-like</t>
  </si>
  <si>
    <t>gene18302(XM_006583325.2):rac-like GTP-binding protein ARAC7, transcript variant X2;gene26067(XM_006587464.2):rac-like GTP-binding protein ARAC7, transcript variant X2;gene36299(XM_003541524.3):afadin- and alpha-actinin-binding protein-like, transcript variant X1;gene45223(XM_003547714.3):fimbrin-2-like, transcript variant X1;gene47293(XM_014769324.1):uncharacterized LOC100811569, transcript variant X1</t>
  </si>
  <si>
    <t>gene14515(XM_003528163.3):cytochrome P450 CYP82D47-like;gene14641(XM_003525914.3):squalene monooxygenase;gene37850(XM_003543066.3):squalene monooxygenase-like;gene39950(XM_003544455.3):squalene monooxygenase-like, transcript variant X1;gene42128(XM_003545714.2):squalene monooxygenase;gene47995(XM_003549831.3):geraniol 8-hydroxylase-like;gene50633(XM_003553123.3):squalene epoxidase 3-like;gene58360(XM_006606916.2):squalene monooxygenase-like;gene9(XM_003516801.3):cycloartenol synthase</t>
  </si>
  <si>
    <t>gene22500(NM_001253109.2):putative DNA repair protein RAD23-1-like;gene32199(XM_006591045.2):DNA ligase 1-like;gene33876(NM_001249473.2):uncharacterized LOC100527206;gene36300(XM_006593478.2):replication protein A 32 kDa subunit B-like, transcript variant X1;gene39020(XM_003543665.2):ubiquitin receptor RAD23b;gene47690(XM_003549650.3):WD repeat-containing protein 76-like;gene54320(XM_014771775.1):DNA polymerase delta small subunit-like, transcript variant X1</t>
  </si>
  <si>
    <t>gene13631(XM_003525077.3):histone deacetylase 14, transcript variant X2;gene13699(XM_003525116.3):staphylococcal nuclease domain-containing protein 1-like;gene13729(XM_003524427.3):probable serine/threonine-protein kinase At1g54610;gene1404(XM_003516909.3):ran-binding protein 1 homolog b-like;gene14589(XM_014777251.1):putative cyclin-A3-1, transcript variant X2;gene20125(XM_003528605.3):probable serine/threonine-protein kinase At1g54610;gene2729(XM_006573852.2):histone deacetylase 19-like, transcript variant X2;gene29771(XM_003536517.3):pyruvate kinase isozyme A, chloroplastic-like;gene30195(XR_001383390.1):histone deacetylase 19-like, transcript variant X6;gene30841(XM_006590623.2):ATP-dependent DNA helicase DDM1-like, transcript variant X1;gene31570(XM_003537964.3):probable histone H2B.1;gene34754(XM_003540159.3):histone H2B.3;gene35249(XM_006591854.2):14-3-3 protein SGF14n, transcript variant X1;gene35976(XM_003543662.3):outer plastidial membrane protein porin;gene38216(XM_006593419.2):SGF14D, transcript variant X1;gene38513(XM_003543395.3):probable histone H2B.3;gene3905(NM_001251478.1):14-3-3 protein SGF14f;gene45223(XM_003547714.3):fimbrin-2-like, transcript variant X1;gene46204(XM_003548083.3):plastidial pyruvate kinase 2-like;gene47809(XM_003550778.3):DEAD-box ATP-dependent RNA helicase 52B;gene47860(XM_006600715.2):histone deacetylase 15, transcript variant X2;gene50061(XM_014770456.1):histone H4-like;gene50089(XM_006602041.2):villin-1-like, transcript variant X1;gene54275(XM_003554137.3):chaperone protein dnaJ 6-like;gene56956(XM_003555952.3):pyruvate kinase isozyme A, chloroplastic-like;gene596(NM_001251494.1):14-3-3 protein SGF14e;gene8777(XM_006593626.2):histone deacetylase 19-like, transcript variant X2;gene9211(XM_006577978.2):putative cyclin-A3-1;gene9212(XM_006577979.2):putative cyclin-A3-1, transcript variant X1;gene9686(XM_003522707.3):14-3-3-like protein B</t>
  </si>
  <si>
    <t>gene11675(XM_003524471.3):serine/threonine protein phosphatase 2A 57 kDa regulatory subunit B' iota isoform-like, transcript variant X4;gene11707(XM_003525586.3):probable calcium-binding protein CML15;gene13729(XM_003524427.3):probable serine/threonine-protein kinase At1g54610;gene20125(XM_003528605.3):probable serine/threonine-protein kinase At1g54610;gene29030(NM_001250973.1):calmodulin;gene32080(XM_003539115.3):probable calcium-binding protein CML17;gene33050(XM_006591949.2):anaphase-promoting complex subunit 8-like, transcript variant X1;gene33734(XM_006592269.2):probable calcium-binding protein CML18;gene35249(XM_006591854.2):14-3-3 protein SGF14n, transcript variant X1;gene38216(XM_006593419.2):SGF14D, transcript variant X1;gene3905(NM_001251478.1):14-3-3 protein SGF14f;gene40428(XM_003544577.3):serine/threonine protein phosphatase 2A 57 kDa regulatory subunit B' iota isoform-like;gene48789(XM_003550109.3):serine/threonine protein phosphatase 2A 57 kDa regulatory subunit B' iota isoform-like;gene54876(XM_003554436.3):serine/threonine-protein phosphatase PP2A catalytic subunit;gene5575(XM_006575528.2):serine/threonine-protein kinase TOUSLED-like, transcript variant X2;gene57696(NM_001249241.1):uncharacterized LOC100500308;gene596(NM_001251494.1):14-3-3 protein SGF14e;gene9686(XM_003522707.3):14-3-3-like protein B</t>
  </si>
  <si>
    <t>map04142</t>
  </si>
  <si>
    <t>Lysosome</t>
  </si>
  <si>
    <t>gene11030(XM_003523128.3):alpha-mannosidase-like;gene11103(XM_003523158.3):beta-galactosidase 10;gene14439(NM_001254521.1):cysteine proteinase 15A-like;gene14626(XM_003525900.3):lecithin-cholesterol acyltransferase-like 1;gene15693(XM_006581723.2):beta-galactosidase 10;gene17568(XM_003529827.3):beta-galactosidase 1-like;gene2083(XM_003516534.3):clathrin heavy chain 2-like;gene21627(XM_003531280.3):uncharacterized LOC100802840;gene23242(XM_003531971.3):AP-1 complex subunit gamma-2-like, transcript variant X1;gene30798(XM_003538785.3):clathrin heavy chain 1-like, transcript variant X1;gene30899(XM_003538819.3):beta-galactosidase 3-like;gene30920(XM_006590654.2):V-type proton ATPase 16 kDa proteolipid subunit-like;gene31347(XM_003537824.3):coatomer subunit gamma-2;gene3210(XM_003520144.3):alpha-mannosidase;gene3256(XM_003520229.3):beta-galactosidase 3-like;gene3302(XM_006574279.2):uncharacterized LOC100306517, transcript variant X1;gene3337(XM_006574644.2):V-type proton ATPase subunit H-like;gene33669(XM_003539751.3):serine carboxypeptidase-like 51;gene35423(NM_001251100.1):uncharacterized LOC100499666;gene38514(XM_003543396.2):serine carboxypeptidase-like 51;gene38570(XM_003543414.3):beta-galactosidase 8-like;gene38808(XM_003543550.2):beta-galactosidase 1-like;gene39003(XM_003543653.3):metal transporter Nramp6-like, transcript variant X1;gene39522(XM_003545559.3):triacylglycerol lipase 2;gene39740(XM_014767002.1):beta-galactosidase 5-like;gene41233(XM_003544252.3):clathrin heavy chain 1-like;gene41757(XM_003546628.3):beta-galactosidase 1;gene41959(XM_003547463.3):V-type proton ATPase subunit a1-like;gene44980(XM_003547604.3):triacylglycerol lipase 2-like;gene45732(XM_003548793.3):alpha-mannosidase-like;gene45792(XM_003548817.3):beta-galactosidase 3-like;gene49319(XM_014769912.1):beta-galactosidase 5-like;gene5150(XM_003518265.3):clathrin heavy chain 1-like;gene52192(XM_003552450.3):palmitoyl-protein thioesterase 1-like;gene52897(XM_003554362.3):ABC transporter B family member 19-like;gene54675(XM_003554341.3):ABC transporter B family member 1;gene55169(XM_003554594.3):heparan-alpha-glucosaminide N-acetyltransferase;gene56174(XM_006605231.2):uncharacterized LOC100306122, transcript variant X1;gene57970(XM_003555573.3):beta-hexosaminidase 1;gene58154(XM_003538006.3):beta-galactosidase 8-like;gene9063(XM_003523662.3):beta-galactosidase 5-like</t>
  </si>
  <si>
    <t>map00540</t>
  </si>
  <si>
    <t>Lipopolysaccharide biosynthesis</t>
  </si>
  <si>
    <t>gene16665(XM_003526020.3):3-deoxy-manno-octulosonate cytidylyltransferase, mitochondrial-like;gene18786(XM_006583509.2):probable acyl-[acyl-carrier-protein]--UDP-N-acetylglucosamine O-acyltransferase, mitochondrial, transcript variant X1;gene2685(XM_014777489.1):probable UDP-3-O-acylglucosamine N-acyltransferase 2, mitochondrial, transcript variant X2;gene34426(XM_003540050.3):3-deoxy-manno-octulosonate cytidylyltransferase, mitochondrial;gene3578(XM_003519949.3):probable UDP-3-O-[3-hydroxymyristoyl] N-acetylglucosamine deacetylase 2</t>
  </si>
  <si>
    <t>gene11707(XM_003525586.3):probable calcium-binding protein CML15;gene29030(NM_001250973.1):calmodulin;gene32080(XM_003539115.3):probable calcium-binding protein CML17;gene33734(XM_006592269.2):probable calcium-binding protein CML18;gene5165(XM_003519215.3):serine/threonine-protein kinase STY8-like, transcript variant X1;gene57696(NM_001249241.1):uncharacterized LOC100500308</t>
  </si>
  <si>
    <t>gene11049(XR_001388049.1):calcium-binding mitochondrial carrier protein SCaMC-2-B-like, transcript variant X3;gene1404(XM_003516909.3):ran-binding protein 1 homolog b-like;gene15745(NM_001248187.2):calnexin;gene17522(XM_003529576.3):mitochondrial arginine transporter BAC2-like;gene21666(XM_003532774.3):probable mitochondrial adenine nucleotide transporter BTL3;gene21722(XM_014778954.1):nuclear transcription factor Y subunit B-10-like, transcript variant X2;gene21848(XM_003531394.3):ADP,ATP carrier protein 1, mitochondrial;gene24154(XM_003534936.3):farnesyl pyrophosphate synthase 1;gene28728(NM_001249422.2):calreticulin-1;gene30694(NM_001251158.1):MYB transcription factor MYB50;gene32798(XM_003537498.3):ankyrin repeat domain-containing protein 50-like;gene33050(XM_006591949.2):anaphase-promoting complex subunit 8-like, transcript variant X1;gene33582(XM_014764563.1):phototropin-1-like, transcript variant X2;gene35764(XM_003541312.3):plastidic glucose transporter 4-like;gene35976(XM_003543662.3):outer plastidial membrane protein porin;gene37096(XM_006594248.2):mitochondrial arginine transporter BAC1-like, transcript variant X3;gene44384(NM_001289328.1):ADP,ATP carrier protein 1, mitochondrial-like;gene44670(XM_003548465.3):mitochondrial adenine nucleotide transporter ADNT1;gene44862(XM_014768903.1):calcium-binding mitochondrial carrier protein SCaMC-1-like, transcript variant X3;gene46736(NM_001252750.1):nuclear transcription factor Y subunit B-6-like;gene47303(XM_006600133.2):mitochondrial outer membrane protein porin of 36 kDa-like, transcript variant X1;gene54320(XM_014771775.1):DNA polymerase delta small subunit-like, transcript variant X1;gene5512(XM_014770044.1):transcription factor MYB44, transcript variant X2;gene56585(XM_003555759.2):calreticulin;gene57564(XM_014772715.1):nuclear transcription factor Y subunit B-1, transcript variant X2;gene5852(NM_001249132.1):uncharacterized LOC100500556;gene8500(XM_003520761.3):mitogen-activated protein kinase kinase kinase NPK1-like;gene9026(XM_014774425.1):transcription factor E2FC, transcript variant X2;gene9141(XM_006577944.2):transcription factor MYB44-like</t>
  </si>
  <si>
    <t>gene11519(XM_003522540.3):phosphatidylinositol 4-phosphate 5-kinase 1-like;gene13267(XM_003524894.3):actin-related protein 2/3 complex subunit 4-like;gene14220(XM_003526930.3):actin-depolymerizing factor 5-like;gene15625(XM_014776455.1):serine/threonine-protein kinase ATG1-like, transcript variant X4;gene18302(XM_006583325.2):rac-like GTP-binding protein ARAC7, transcript variant X2;gene19192(XM_003530292.3):extra-large guanine nucleotide-binding protein 1-like;gene196(XM_006572926.2):protein BRICK 1, transcript variant X2;gene21528(XM_003531226.3):SH3 domain-containing protein 3-like;gene26067(XM_006587464.2):rac-like GTP-binding protein ARAC7, transcript variant X2;gene26159(XM_003534210.3):protein BRICK 1;gene27361(XM_014762945.1):serine/threonine-protein kinase tricorner-like, transcript variant X1;gene31905(XM_006591633.2):mitogen-activated protein kinase kinase kinase NPK1-like;gene45223(XM_003547714.3):fimbrin-2-like, transcript variant X1;gene50089(XM_006602041.2):villin-1-like, transcript variant X1;gene5165(XM_003519215.3):serine/threonine-protein kinase STY8-like, transcript variant X1;gene57927(XM_003555563.3):formin-like protein 11;gene8817(XM_006578955.2):actin-depolymerizing factor 5-like</t>
  </si>
  <si>
    <t>map00521</t>
  </si>
  <si>
    <t>Streptomycin biosynthesis</t>
  </si>
  <si>
    <t>gene26067(XM_006587464.2):rac-like GTP-binding protein ARAC7, transcript variant X2;gene27361(XM_014762945.1):serine/threonine-protein kinase tricorner-like, transcript variant X1;gene45223(XM_003547714.3):fimbrin-2-like, transcript variant X1;gene47512(XM_003549551.3):ferric reduction oxidase 8, mitochondrial-like</t>
  </si>
  <si>
    <t>gene11707(XM_003525586.3):probable calcium-binding protein CML15;gene12277(XM_014775310.1):uncharacterized LOC100527651, transcript variant X1;gene17514(XM_014777604.1):ras-related protein Rab7, transcript variant X3;gene17562(XM_006582949.2):chaperonin CPN60-like 2, mitochondrial;gene21722(XM_014778954.1):nuclear transcription factor Y subunit B-10-like, transcript variant X2;gene29030(NM_001250973.1):calmodulin;gene30324(NM_001251212.1):uncharacterized LOC100499929;gene30920(XM_006590654.2):V-type proton ATPase 16 kDa proteolipid subunit-like;gene32080(XM_003539115.3):probable calcium-binding protein CML17;gene3337(XM_006574644.2):V-type proton ATPase subunit H-like;gene33582(XM_014764563.1):phototropin-1-like, transcript variant X2;gene33734(XM_006592269.2):probable calcium-binding protein CML18;gene41959(XM_003547463.3):V-type proton ATPase subunit a1-like;gene46736(NM_001252750.1):nuclear transcription factor Y subunit B-6-like;gene5165(XM_003519215.3):serine/threonine-protein kinase STY8-like, transcript variant X1;gene52532(XM_003552637.3):heat shock cognate 70 kDa protein 2-like;gene57564(XM_014772715.1):nuclear transcription factor Y subunit B-1, transcript variant X2;gene57696(NM_001249241.1):uncharacterized LOC100500308;gene5852(NM_001249132.1):uncharacterized LOC100500556;gene733(XM_006573128.2):ruBisCO large subunit-binding protein subunit beta, chloroplastic-like, transcript variant X2</t>
  </si>
  <si>
    <t>map00984</t>
  </si>
  <si>
    <t>Steroid degradation</t>
  </si>
  <si>
    <t>gene18547(XR_001389157.1):3beta-hydroxysteroid-dehydrogenase/decarboxylase isoform 2-like, transcript variant X2;gene33373(XM_006592078.2):3beta-hydroxysteroid-dehydrogenase/decarboxylase isoform 3-like, transcript variant X3;gene49398(XR_001385751.1):short-chain dehydrogenase/reductase family 42E member 1-like, transcript variant X1;gene5990(XM_003522067.3):3beta-hydroxysteroid-dehydrogenase/decarboxylase isoform 2-like, transcript variant X1</t>
  </si>
  <si>
    <t>gene16403(XM_006582034.2):sodium-coupled neutral amino acid transporter 4-like;gene26493(XM_003534402.3):vacuolar amino acid transporter 1-like, transcript variant X2;gene27990(XM_006588850.2):amino acid transporter ANTL1-like;gene28270(XM_006588881.2):vacuolar amino acid transporter 1-like, transcript variant X3;gene28546(XM_006588994.2):WD repeat-containing protein 55-like, transcript variant X2;gene29318(XM_003536292.3):vacuolar amino acid transporter 1, transcript variant X1;gene32443(NM_001289285.1):glutamate decarboxylase;gene33143(XM_006591980.2):WD repeat-containing protein 55-like, transcript variant X1;gene38979(XM_003543643.3):probable sodium-coupled neutral amino acid transporter 6;gene39557(XM_003545608.3):probable sodium-coupled neutral amino acid transporter 6;gene39567(XM_003545615.3):putative sodium-coupled neutral amino acid transporter 10;gene41574(XM_003546875.3):probable sodium-coupled neutral amino acid transporter 6, transcript variant X1;gene4367(XM_014767555.1):vacuolar amino acid transporter 1, transcript variant X4;gene50011(XM_003551179.3):vacuolar amino acid transporter 1-like;gene8906(NM_001253962.2):guanine nucleotide-binding protein subunit beta-2-like</t>
  </si>
  <si>
    <t>map04930</t>
  </si>
  <si>
    <t>Type II diabetes mellitus</t>
  </si>
  <si>
    <t>gene13962(XM_003525239.3):hexokinase-1;gene18321(XM_003529947.3):probable polyol transporter 6;gene20682(XM_003530445.3):hexokinase-1;gene29245(XM_003536253.3):pyruvate kinase 1, cytosolic-like;gene29497(XM_006589440.2):ABC transporter C family member 10-like;gene29771(XM_003536517.3):pyruvate kinase isozyme A, chloroplastic-like;gene31122(XM_003537696.3):hexokinase-3-like;gene3296(XM_003520264.3):sugar transporter ERD6-like 6;gene41456(XM_003544986.3):hexokinase-2, chloroplastic-like;gene42500(XM_014768391.1):sugar transporter ERD6-like 16, transcript variant X2;gene4434(XM_014767698.1):pyruvate kinase 1, cytosolic;gene46204(XM_003548083.3):plastidial pyruvate kinase 2-like;gene49289(XM_014769742.1):sugar transporter ERD6-like 6;gene49354(XM_003550376.3):hexokinase-2, chloroplastic-like;gene54367(XM_003554185.3):sugar transporter ERD6-like 7;gene56956(XM_003555952.3):pyruvate kinase isozyme A, chloroplastic-like;gene5957(XM_006575702.2):monosaccharide-sensing protein 2-like, transcript variant X2;gene8018(XM_003521384.3):pyruvate kinase 1, cytosolic-like, transcript variant X1;gene8532(XM_014774004.1):sugar transporter ERD6-like 5, transcript variant X2;gene8915(XM_006577861.2):polyol transporter 5-like</t>
  </si>
  <si>
    <t>gene13520(XM_006580223.2):2,3-bisphosphoglycerate-dependent phosphoglycerate mutase-like, transcript variant X1;gene13771(XM_006580531.2):serine racemase-like, transcript variant X2;gene14371(NM_001249411.1):ornithine decarboxylase;gene14665(XM_003525953.3):glycine dehydrogenase (decarboxylating), mitochondrial-like;gene17668(XM_003530121.3):hydroxyphenylpyruvate reductase-like;gene19823(NM_001250152.2):uncharacterized LOC100305815;gene21405(NM_001251392.1):serine hydroxymethyltransferase 2;gene23161(XM_006584568.2):peroxisomal copper-containing amine oxidase, transcript variant X1;gene26157(XM_003534206.3):serine hydroxymethyltransferase, mitochondrial-like;gene26810(XM_003534568.3):2,3-bisphosphoglycerate-independent phosphoglycerate mutase-like;gene3124(XM_003519585.3):copper methylamine oxidase;gene3393(XM_006574407.2):precursor monofunctional aspartokinase, transcript variant X1;gene41643(NM_001255905.1):D-glycerate 3-kinase, chloroplastic-like;gene42594(XM_003546109.3):aminomethyltransferase, mitochondrial-like;gene45952(XM_006599349.2):aspartokinase 2, chloroplastic-like;gene46867(NM_001250282.1):copper amino oxidase;gene46989(XM_003550537.3):dihydrolipoyl dehydrogenase 2, chloroplastic-like;gene51865(XM_003552288.3):2,3-bisphosphoglycerate-independent phosphoglycerate mutase;gene55659(NM_001255478.1):glycine cleavage system H protein, mitochondrial-like;gene55660(XM_003556232.3):glycine cleavage system H protein 2, mitochondrial;gene56044(NM_001250134.1):homoserine dehydrogenase;gene57044(XM_003555995.3):primary amine oxidase-like, transcript variant X1;gene8979(XM_003523182.3):ornithine decarboxylase;gene9285(XM_003523595.3):glycine dehydrogenase (decarboxylating), mitochondrial-like;gene9527(XM_003522621.3):probable sarcosine oxidase</t>
  </si>
  <si>
    <t>gene13011(NM_001250725.1):beta-ketoacyl-ACP synthetase I-2;gene22083(NM_001253001.1):(3R)-hydroxymyristoyl-[acyl-carrier-protein] dehydratase-like;gene23792(XM_003532206.3):enoyl-[acyl-carrier-protein] reductase [NADH] 2, chloroplastic-like;gene31175(XM_003537728.3):enoyl-[acyl-carrier-protein] reductase [NADH], chloroplastic, transcript variant X1;gene33156(NM_001255145.2):enoyl-[acyl-carrier-protein] reductase [NADH], chloroplastic-like;gene42035(XM_003547566.3):3-hydroxyacyl-[acyl-carrier-protein] dehydratase FabZ;gene48298(XM_003550937.3):probable esterase D14L;gene51121(XM_006602393.2):enoyl-[acyl-carrier-protein] reductase [NADH], chloroplastic-like</t>
  </si>
  <si>
    <t>map04720</t>
  </si>
  <si>
    <t>Long-term potentiation</t>
  </si>
  <si>
    <t>gene15275(XM_003526592.3):probable L-ascorbate peroxidase 6, chloroplastic, transcript variant X1;gene15604(NM_001249537.1):ribonucleotide reductase large subunit B;gene16058(NM_001251779.1):glutathione S-transferase GST 12;gene17603(XM_014777636.1):glucose-6-phosphate 1-dehydrogenase, chloroplastic-like;gene20815(XM_006584434.1):uncharacterized LOC100306590, transcript variant X1;gene24555(XM_003533675.3):peroxidase 16-like;gene25707(XM_003534005.3):peroxidase 47-like;gene2981(XM_003519146.3):glutathione S-transferase U18-like;gene30109(XM_006588436.1):glutathione S-transferase DHAR2-like, transcript variant X1;gene30668(NM_001254701.2):peroxidase 51-like;gene36472(XM_014765145.1):uncharacterized LOC100306216, transcript variant X1;gene37049(XM_003541465.3):peroxidase 19;gene405(NM_001248839.1):uncharacterized LOC100500281;gene407(NM_001251698.1):glutathione S-transferase GST 5;gene46117(NM_001252802.2):peroxidase 12-like;gene46809(NM_001250672.2):cationic peroxidase 2;gene47131(NM_001249844.1):uncharacterized LOC100500610;gene47405(XM_006600480.2):leucine aminopeptidase 1-like;gene48279(XM_003549970.2):peroxidase 50;gene49000(XM_003550187.3):peroxidase 46-like;gene53738(XM_003553880.3):ribonucleoside-diphosphate reductase small chain;gene57720(XM_003556362.3):peroxidase 47;gene57973(NM_001250008.2):uncharacterized LOC100306061;gene58187(NM_001250856.1):ascorbate peroxidase 1, cytosolic;gene8071(XM_003521417.3):ribonucleoside-diphosphate reductase small chain-like</t>
  </si>
  <si>
    <t>map04070</t>
  </si>
  <si>
    <t>Phosphatidylinositol signaling system</t>
  </si>
  <si>
    <t>gene11519(XM_003522540.3):phosphatidylinositol 4-phosphate 5-kinase 1-like;gene11707(XM_003525586.3):probable calcium-binding protein CML15;gene2185(XM_003516560.3):uncharacterized LOC100801622;gene24108(NM_001255373.2):inositol monophosphatase 3-like;gene29030(NM_001250973.1):calmodulin;gene30701(XM_003538759.3):uncharacterized LOC100807702;gene32080(XM_003539115.3):probable calcium-binding protein CML17;gene33218(XM_014764459.1):probable CDP-diacylglycerol--inositol 3-phosphatidyltransferase 2, transcript variant X6;gene33734(XM_006592269.2):probable calcium-binding protein CML18;gene42182(XM_003545776.2):putative PAP-specific phosphatase, mitochondrial;gene42651(NM_001255695.2):inositol monophosphatase 3-like;gene57696(NM_001249241.1):uncharacterized LOC100500308;gene8914(XM_003522922.3):phosphatidylinositol 4-kinase alpha 1-like</t>
  </si>
  <si>
    <t>gene13526(XM_003524226.3):anthocyanidin 3-O-glucosyltransferase 5-like;gene19046(XM_003530241.3):beta-glucosidase 11-like;gene19792(XM_003528490.3):serine carboxypeptidase-like 50;gene20201(XM_003529575.3):beta-glucosidase 46;gene206(NM_001253293.2):probable mannitol dehydrogenase-like;gene21764(NM_001254303.2):probable mannitol dehydrogenase-like;gene23464(XM_003532062.3):spermidine hydroxycinnamoyl transferase-like;gene23465(XM_003532063.3):spermidine hydroxycinnamoyl transferase-like;gene23468(XM_003532066.3):spermidine hydroxycinnamoyl transferase-like;gene23469(XM_003532067.3):spermidine hydroxycinnamoyl transferase-like;gene23713(XM_003532145.3):hydroquinone glucosyltransferase-like;gene23715(XM_003530772.3):hydroquinone glucosyltransferase-like;gene23717(XM_006586099.2):hydroquinone glucosyltransferase-like;gene23718(XM_003530770.3):hydroquinone glucosyltransferase-like;gene23990(XM_003530872.3):hydroquinone glucosyltransferase-like;gene29344(XM_003536307.2):caffeoylshikimate esterase-like;gene33086(NM_001254611.2):bifunctional dihydroflavonol 4-reductase/flavanone 4-reductase-like, transcript variant X1;gene33087(NM_001255393.2):bifunctional dihydroflavonol 4-reductase/flavanone 4-reductase-like;gene33088(NM_001255332.1):dihydroflavonol-4-reductase-like;gene39471(XM_003545500.3):beta-glucosidase BoGH3B-like;gene41482(NM_001255385.2):probable cinnamyl alcohol dehydrogenase 6-like;gene42411(XM_006596969.2):serine carboxypeptidase-like 19-like, transcript variant X1;gene42775(XM_014767581.1):lysosomal beta glucosidase-like;gene44069(XM_006598064.2):spermidine hydroxycinnamoyl transferase-like;gene44789(XM_003548668.3):beta-glucosidase BoGH3B-like, transcript variant X2;gene46277(XM_003548120.3):BAHD acyltransferase DCR-like;gene4719(XM_014768235.1):beta-glucosidase BoGH3B-like;gene48171(XM_003549921.3):uncharacterized acetyltransferase At3g50280;gene48365(XM_003550007.3):uncharacterized acetyltransferase At3g50280-like;gene49378(NM_001255475.2):probable cinnamyl alcohol dehydrogenase 6-like;gene50458(XM_003551854.3):spermidine hydroxycinnamoyl transferase-like;gene50461(XM_003551855.3):spermidine hydroxycinnamoyl transferase-like;gene50466(XM_003553065.3):spermidine hydroxycinnamoyl transferase-like;gene50584(XM_003551889.3):spermidine hydroxycinnamoyl transferase-like;gene5119(XM_006575339.2):beta-glucosidase BoGH3B-like, transcript variant X1;gene5170(XM_003519219.3):cinnamoyl-CoA reductase 1, transcript variant X2;gene53986(XM_006604183.2):beta-glucosidase BoGH3B-like, transcript variant X1;gene53987(XM_006604185.2):beta-glucosidase BoGH3B-like;gene55924(XR_420172.2):serine carboxypeptidase-like 17, transcript variant X2;gene57351(NM_001254045.1):isoliquiritigenin 2'-O-methyltransferase-like;gene58612(XM_014773314.1):serine carboxypeptidase-like 50;gene6319(XM_003521935.3):UDP-glycosyltransferase 72D1-like;gene7149(XM_003520996.3):hydroquinone glucosyltransferase-like;gene7300(XM_003520399.2):hydroquinone glucosyltransferase-like;gene8589(XM_006577220.2):protein ECERIFERUM 1-like</t>
  </si>
  <si>
    <t>map00905</t>
  </si>
  <si>
    <t>Brassinosteroid biosynthesis</t>
  </si>
  <si>
    <t>gene17571(XM_003529849.3):3-epi-6-deoxocathasterone 23-monooxygenase-like;gene22221(XM_006585457.2):3-epi-6-deoxocathasterone 23-monooxygenase, transcript variant X2;gene22637(XM_003531775.3):cytochrome P450 72A15;gene3543(NM_001289370.1):steroid 5-alpha-reductase DET2-like;gene3544(XM_006574735.2):very-long-chain enoyl-CoA reductase-like;gene35852(XM_003543960.3):cytochrome P450 85A-like;gene44089(XM_003546700.3):11-oxo-beta-amyrin 30-oxidase, transcript variant X2;gene51858(XM_003551577.3):cytochrome P450 714A1-like;gene51859(XM_003551578.3):cytochrome P450 714A2-like;gene53037(XM_003554917.3):cytochrome P450 85A-like;gene5435(XM_003519345.3):cytochrome P450 90A1</t>
  </si>
  <si>
    <t>gene15232(XM_003526566.3):glycine-rich protein 2-like;gene2185(XM_003516560.3):uncharacterized LOC100801622;gene30701(XM_003538759.3):uncharacterized LOC100807702;gene31847(XM_003537258.3):uncharacterized LOC100819097;gene33582(XM_014764563.1):phototropin-1-like, transcript variant X2;gene41242(XM_003544847.3):mitogen-activated protein kinase kinase kinase 10-like;gene45223(XM_003547714.3):fimbrin-2-like, transcript variant X1;gene46893(NM_001254380.2):vesicle-associated protein 2-2-like;gene48063(XM_003549865.3):vesicle-associated protein 1-2-like;gene54876(XM_003554436.3):serine/threonine-protein phosphatase PP2A catalytic subunit</t>
  </si>
  <si>
    <t>gene33669(XM_003539751.3):serine carboxypeptidase-like 51;gene38514(XM_003543396.2):serine carboxypeptidase-like 51;gene49500(XM_006601843.2):probable thimet oligopeptidase, transcript variant X2;gene9979(XM_003523819.3):probable mitochondrial intermediate peptidase, mitochondrial</t>
  </si>
  <si>
    <t>gene12067(XM_003525501.3):protein FIZZY-RELATED 2-like;gene13729(XM_003524427.3):probable serine/threonine-protein kinase At1g54610;gene14589(XM_014777251.1):putative cyclin-A3-1, transcript variant X2;gene20125(XM_003528605.3):probable serine/threonine-protein kinase At1g54610;gene33050(XM_006591949.2):anaphase-promoting complex subunit 8-like, transcript variant X1;gene33582(XM_014764563.1):phototropin-1-like, transcript variant X2;gene5165(XM_003519215.3):serine/threonine-protein kinase STY8-like, transcript variant X1;gene5575(XM_006575528.2):serine/threonine-protein kinase TOUSLED-like, transcript variant X2;gene9211(XM_006577978.2):putative cyclin-A3-1;gene9212(XM_006577979.2):putative cyclin-A3-1, transcript variant X1</t>
  </si>
  <si>
    <t>gene13267(XM_003524894.3):actin-related protein 2/3 complex subunit 4-like;gene13888(XM_003525286.3):nephrocystin-3;gene17514(XM_014777604.1):ras-related protein Rab7, transcript variant X3;gene27361(XM_014762945.1):serine/threonine-protein kinase tricorner-like, transcript variant X1;gene32470(XM_014764210.1):kinesin light chain 3-like, transcript variant X1</t>
  </si>
  <si>
    <t>gene4265(XM_006575037.2):RNA-binding protein BRN1-like, transcript variant X2;gene54887(XM_014772169.1):RNA-binding protein BRN1, transcript variant X2</t>
  </si>
  <si>
    <t>gene14220(XM_003526930.3):actin-depolymerizing factor 5-like;gene18302(XM_006583325.2):rac-like GTP-binding protein ARAC7, transcript variant X2;gene26067(XM_006587464.2):rac-like GTP-binding protein ARAC7, transcript variant X2;gene27361(XM_014762945.1):serine/threonine-protein kinase tricorner-like, transcript variant X1;gene31905(XM_006591633.2):mitogen-activated protein kinase kinase kinase NPK1-like;gene34594(XM_003539338.3):probable serine/threonine-protein kinase At1g09600, transcript variant X1;gene8817(XM_006578955.2):actin-depolymerizing factor 5-like</t>
  </si>
  <si>
    <t>map04962</t>
  </si>
  <si>
    <t>Vasopressin-regulated water reabsorption</t>
  </si>
  <si>
    <t>gene12277(XM_014775310.1):uncharacterized LOC100527651, transcript variant X1;gene13997(XM_006579295.2):uncharacterized LOC100499739, transcript variant X1;gene20726(NM_001248781.1):uncharacterized LOC100500277;gene20779(NM_001249819.2):uncharacterized LOC100305536;gene23786(NM_001254056.1):ras-related protein RABA5b-like;gene23931(XM_003532273.3):ras-related protein RABA5e;gene27680(XM_006588322.2):uncharacterized LOC100306448, transcript variant X1;gene32732(NM_001250446.1):uncharacterized LOC100527786;gene33445(XM_003539480.3):ras-related protein Rab11C-like;gene3438(XM_003518144.3):dynein light chain LC6, flagellar outer arm-like;gene35262(NM_001252726.1):ras-related protein RABA1b-like;gene35329(XM_003540489.3):ras-related protein RABA4c;gene37014(XM_003541458.3):uncharacterized LOC100818075;gene38860(XM_003543585.3):aquaporin TIP2-1;gene41554(XM_003547244.3):aquaporin NIP6-1-like;gene42955(XM_006596929.2):uncharacterized LOC100527842, transcript variant X1;gene44429(NM_001248204.1):uncharacterized LOC100499980;gene47813(XM_003550779.3):uncharacterized LOC100791759;gene49446(NM_001254132.2):rho GDP-dissociation inhibitor 1-like;gene49556(XM_003551992.3):ras-related protein Rab11A-like;gene52662(XM_003552705.3):ras-related protein RABA5d-like</t>
  </si>
  <si>
    <t>gene12005(XM_003525611.3):nucleoside diphosphate kinase 2, chloroplastic;gene13218(XM_003524860.3):probable DNA primase large subunit;gene14760(XM_003527727.3):DNA-directed RNA polymerases IV and V subunit 2-like;gene15604(NM_001249537.1):ribonucleotide reductase large subunit B;gene17653(XM_014777328.1):uncharacterized LOC100527482, transcript variant X1;gene20584(XM_014778336.1):uncharacterized LOC100527141, transcript variant X1;gene21799(XM_003531371.3):DNA-directed RNA polymerases II, IV and V subunit 8B-like, transcript variant X2;gene23507(XM_003532078.3):reactive Intermediate Deaminase A, chloroplastic-like;gene24638(XM_006586955.2):5'-nucleotidase SurE, transcript variant X2;gene2665(XR_001389006.1):5'-nucleotidase SurE, transcript variant X4;gene30243(XM_014763719.1):5'-nucleotidase SurE-like, transcript variant X2;gene30450(XM_014763782.1):DNA-directed RNA polymerase IV subunit 1-like, transcript variant X2;gene31316(XM_003537813.3):bifunctional dihydrofolate reductase-thymidylate synthase-like;gene33277(XM_003540962.3):bifunctional dihydrofolate reductase-thymidylate synthase-like;gene39152(XM_006595616.2):uridine kinase-like protein 3;gene39272(NM_001249159.1):uncharacterized LOC100500302;gene43993(XM_006598046.2):DNA-directed RNA polymerase V subunit 1-like;gene44832(XM_006598922.2):apyrase 2;gene46708(XM_003550410.3):protein STICHEL;gene47925(NM_001254588.2):nucleoside diphosphate kinase 2, chloroplastic-like;gene49444(XM_003552981.3):30S ribosomal protein S1, transcript variant X1;gene49902(XM_003553110.3):deoxyuridine 5'-triphosphate nucleotidohydrolase;gene50147(XM_014770205.1):uncharacterized LOC100527893, transcript variant X1;gene50381(XM_003551836.3):reactive Intermediate Deaminase A, chloroplastic-like;gene53738(XM_003553880.3):ribonucleoside-diphosphate reductase small chain;gene53936(XM_006604152.2):apyrase 2-like;gene54320(XM_014771775.1):DNA polymerase delta small subunit-like, transcript variant X1;gene5723(XM_003519502.3):DNA primase small subunit;gene5877(XM_003518515.3):uridine kinase-like protein 3;gene7000(XM_014773653.1):dCTP pyrophosphatase 1-like;gene7214(NM_001248469.1):nucleoside diphosphate kinase;gene7430(NM_001249598.1):uncharacterized LOC100306033;gene8071(XM_003521417.3):ribonucleoside-diphosphate reductase small chain-like</t>
  </si>
  <si>
    <t>gene35897(XM_003543896.3):biotin carboxyl carrier protein of acetyl-CoA carboxylase 2, chloroplastic-like;gene51619(XM_014770176.1):carboxyl transferase alpha subunit, transcript variant X1;gene52308(NM_001248245.2):biotin carboxyl carrier protein subunit;gene52982(NM_001254594.2):biotin carboxyl carrier protein of acetyl-CoA carboxylase 2, chloroplastic-like</t>
  </si>
  <si>
    <t>gene14089(XM_003525174.3):glutamyl-tRNA(Gln) amidotransferase subunit B, chloroplastic/mitochondrial-like;gene21378(NM_001255134.1):putative amidase C869.01-like;gene37862(XM_014765847.1):fatty acid amide hydrolase, transcript variant X1;gene47501(XM_003549544.3):phenylalanine--tRNA ligase beta subunit, cytoplasmic-like, transcript variant X1;gene6998(XM_006576586.2):asparagine--tRNA ligase, cytoplasmic 2-like, transcript variant X1</t>
  </si>
  <si>
    <t>map05034</t>
  </si>
  <si>
    <t>Alcoholism</t>
  </si>
  <si>
    <t>gene11707(XM_003525586.3):probable calcium-binding protein CML15;gene13594(XM_006580810.2):histone H3-like centromeric protein CSE4;gene13631(XM_003525077.3):histone deacetylase 14, transcript variant X2;gene18057(XM_003528751.3):histone H3-like centromeric protein HTR12;gene19638(XM_003529307.3):histone H3.2;gene2729(XM_006573852.2):histone deacetylase 19-like, transcript variant X2;gene28546(XM_006588994.2):WD repeat-containing protein 55-like, transcript variant X2;gene29030(NM_001250973.1):calmodulin;gene30195(XR_001383390.1):histone deacetylase 19-like, transcript variant X6;gene31570(XM_003537964.3):probable histone H2B.1;gene32080(XM_003539115.3):probable calcium-binding protein CML17;gene33143(XM_006591980.2):WD repeat-containing protein 55-like, transcript variant X1;gene33734(XM_006592269.2):probable calcium-binding protein CML18;gene34754(XM_003540159.3):histone H2B.3;gene38513(XM_003543395.3):probable histone H2B.3;gene38637(NM_001252955.2):histone H2A-like;gene38638(XM_003543459.3):histone H2A-like;gene4180(XM_003518850.3):histone H2A variant 1;gene41918(XM_003547357.3):histone H2A-like;gene47860(XM_006600715.2):histone deacetylase 15, transcript variant X2;gene50061(XM_014770456.1):histone H4-like;gene5165(XM_003519215.3):serine/threonine-protein kinase STY8-like, transcript variant X1;gene54357(XM_003554182.3):histone H2AX-like;gene55179(XM_003554604.3):probable histone H2A.5;gene57696(NM_001249241.1):uncharacterized LOC100500308;gene7612(XM_003521181.3):histone H2AX;gene8777(XM_006593626.2):histone deacetylase 19-like, transcript variant X2;gene8906(NM_001253962.2):guanine nucleotide-binding protein subunit beta-2-like</t>
  </si>
  <si>
    <t>gene20345(XM_003529651.3):dynamin-2A-like, transcript variant X1;gene20808(XM_003530851.3):dynamin-related protein 1C-like;gene2083(XM_003516534.3):clathrin heavy chain 2-like;gene23786(NM_001254056.1):ras-related protein RABA5b-like;gene23931(XM_003532273.3):ras-related protein RABA5e;gene27680(XM_006588322.2):uncharacterized LOC100306448, transcript variant X1;gene30798(XM_003538785.3):clathrin heavy chain 1-like, transcript variant X1;gene32732(NM_001250446.1):uncharacterized LOC100527786;gene33105(XM_003540319.3):beta-adaptin-like protein C;gene33445(XM_003539480.3):ras-related protein Rab11C-like;gene35262(NM_001252726.1):ras-related protein RABA1b-like;gene35329(XM_003540489.3):ras-related protein RABA4c;gene41233(XM_003544252.3):clathrin heavy chain 1-like;gene44429(NM_001248204.1):uncharacterized LOC100499980;gene49556(XM_003551992.3):ras-related protein Rab11A-like;gene5150(XM_003518265.3):clathrin heavy chain 1-like;gene52662(XM_003552705.3):ras-related protein RABA5d-like</t>
  </si>
  <si>
    <t>gene31905(XM_006591633.2):mitogen-activated protein kinase kinase kinase NPK1-like;gene33582(XM_014764563.1):phototropin-1-like, transcript variant X2;gene35764(XM_003541312.3):plastidic glucose transporter 4-like;gene5165(XM_003519215.3):serine/threonine-protein kinase STY8-like, transcript variant X1</t>
  </si>
  <si>
    <t>gene14958(XM_014776247.1):D-amino-acid transaminase, chloroplastic-like, transcript variant X2;gene16058(NM_001251779.1):glutathione S-transferase GST 12;gene18149(XM_006582807.2):uncharacterized LOC100526908, transcript variant X2;gene2981(XM_003519146.3):glutathione S-transferase U18-like;gene30109(XM_006588436.1):glutathione S-transferase DHAR2-like, transcript variant X1;gene31316(XM_003537813.3):bifunctional dihydrofolate reductase-thymidylate synthase-like;gene33277(XM_003540962.3):bifunctional dihydrofolate reductase-thymidylate synthase-like;gene405(NM_001248839.1):uncharacterized LOC100500281;gene407(NM_001251698.1):glutathione S-transferase GST 5;gene49745(XM_003552685.3):folylpolyglutamate synthase-like, transcript variant X3;gene51164(XM_003552057.3):GTP cyclohydrolase 1-like;gene57973(NM_001250008.2):uncharacterized LOC100306061</t>
  </si>
  <si>
    <t>gene10922(XM_003523066.3):28 kDa ribonucleoprotein, chloroplastic-like;gene11278(XM_003523266.3):protein TRANSPARENT TESTA GLABRA 1-like;gene14118(XM_003524302.3):ATP-dependent RNA helicase DHX36-like;gene14832(XM_006581297.2):DEAD-box ATP-dependent RNA helicase 56, transcript variant X3;gene15492(XM_003526716.3):protein TRANSPARENT TESTA GLABRA 1-like;gene1697(XM_006573377.2):putative ATP-dependent RNA helicase PB1A10.06c, transcript variant X3;gene170(NM_001255879.2):29 kDa ribonucleoprotein, chloroplastic-like;gene17346(XM_003527485.3):U11/U12 small nuclear ribonucleoprotein 31 kDa protein;gene18845(XM_003529055.3):pre-mRNA-splicing factor SLU7-A-like;gene19440(XM_006583712.2):KH domain-containing protein At4g18375, transcript variant X2;gene19856(XM_003529399.3):DNA-damage-repair/toleration protein DRT111, chloroplastic-like;gene20306(XM_003529632.3):DEAD-box ATP-dependent RNA helicase 21-like;gene21012(XM_006584892.2):KH domain-containing protein At4g18375-like, transcript variant X2;gene22219(XM_003531571.3):DEAD-box ATP-dependent RNA helicase 20-like;gene23395(XM_003532027.3):WD repeat-containing protein 26-like;gene23672(XM_003530786.3):serine/arginine-rich splicing factor SR45a-like;gene24075(XM_014761820.1):probable splicing factor 3A subunit 1, transcript variant X6;gene26989(XM_014762855.1):U4/U6 small nuclear ribonucleoprotein PRP4-like protein, transcript variant X2;gene2843(XM_003518669.3):probable pre-mRNA-splicing factor ATP-dependent RNA helicase;gene29868(XR_001383313.1):probable splicing factor 3A subunit 1, transcript variant X5;gene31158(XM_003537718.3):thioredoxin-like protein YLS8, transcript variant X1;gene32744(XM_003537514.3):putative uncharacterized protein At4g01020, chloroplastic;gene33165(XM_003540594.3):pre-mRNA-processing protein 40C-like, transcript variant X1;gene35002(XM_003540308.3):protein STABILIZED1-like;gene36088(XM_014765339.1):zinc finger CCCH domain-containing protein 40-like;gene36341(XM_003542910.3):RNA-binding KH domain-containing protein PEPPER-like, transcript variant X2;gene36459(XM_006593894.2):oligouridylate-binding protein 1, transcript variant X2;gene37620(XM_003541654.3):splicing factor 3B subunit 1;gene38283(XM_003543290.3):protein STABILIZED1-like;gene38962(XM_003542071.3):pre-mRNA-processing-splicing factor 8;gene39144(XM_003545034.3):zinc finger CCCH domain-containing protein 25;gene41587(XM_003546876.3):pre-mRNA-processing-splicing factor 8-like;gene41840(XR_418256.2):pre-mRNA-splicing factor ATP-dependent RNA helicase PRP16, transcript variant X1;gene43197(XM_014768067.1):probable splicing factor 3A subunit 1;gene45026(XM_003547629.3):U4/U6 small nuclear ribonucleoprotein Prp31-like;gene46635(NM_001250179.1):uncharacterized LOC100305561;gene46729(XM_003551002.3):DEAD-box ATP-dependent RNA helicase 21-like;gene47250(XM_003549250.3):RNA-binding KH domain-containing protein PEPPER-like;gene49342(XR_001385770.1):probable pre-mRNA-splicing factor ATP-dependent RNA helicase, transcript variant X3;gene49547(XM_003552760.3):putative uncharacterized protein At4g01020, chloroplastic, transcript variant X1;gene51457(XM_003552132.3):pre-mRNA-splicing factor SLU7-A;gene52121(XM_003552417.3):RNA-binding KH domain-containing protein PEPPER-like, transcript variant X2;gene53643(XM_003553850.3):U4/U6 small nuclear ribonucleoprotein Prp31-like;gene54412(XM_003554207.3):pre-mRNA-splicing factor 18-like;gene55005(XM_003554506.3):DEAD-box ATP-dependent RNA helicase 24-like;gene55990(XM_014772905.1):zinc finger CCCH domain-containing protein 40-like;gene57988(XM_003555579.3):U4/U6 small nuclear ribonucleoprotein Prp3-like;gene7677(XM_003521199.3):pre-mRNA-splicing factor 18-like;gene8321(XM_003521549.3):DEAD-box ATP-dependent RNA helicase 24;gene8328(XM_003521552.3):probable pre-mRNA-splicing factor ATP-dependent RNA helicase, transcript variant X1</t>
  </si>
  <si>
    <t>gene10166(XM_003522834.2):eugenol synthase 1-like;gene1305(XM_003516894.3):BAHD acyltransferase DCR-like;gene13056(XM_014775650.1):1-Cys peroxiredoxin-like, transcript variant X1;gene14171(XM_014776070.1):caffeoylshikimate esterase-like;gene14623(XM_014777258.1):serine carboxypeptidase-like 11, transcript variant X5;gene17687(XM_006583021.2):shikimate O-hydroxycinnamoyltransferase, transcript variant X4;gene17968(XM_003528712.3):anthranilate N-methyltransferase;gene18690(XM_006583444.2):hydroquinone glucosyltransferase-like;gene2068(XM_006573532.2):UDP-glycosyltransferase 72E1-like;gene21202(XM_003531062.3):1-Cys peroxiredoxin;gene21718(XM_006585243.2):cytochrome P450 CYP736A12-like, transcript variant X2;gene22445(XM_003531687.3):cinnamoyl-CoA reductase 1-like;gene30113(XM_003536730.3):caffeoylshikimate esterase, transcript variant X3;gene30814(XM_003538793.3):UDP-glycosyltransferase 72E1-like;gene36347(XM_003542626.3):caffeoylshikimate esterase;gene36786(XM_003542493.3):phenylalanine ammonia-lyase class 2;gene39002(XM_003543652.3):cinnamoyl-CoA reductase 2;gene39641(XM_003545191.3):uncharacterized acetyltransferase At3g50280-like;gene41325(XM_003544886.3):trans-cinnamate 4-monooxygenase-like;gene41552(NM_001253129.2):bifunctional dihydroflavonol 4-reductase/flavanone 4-reductase-like;gene48320(XM_006600869.2):UDP-glycosyltransferase 84B2-like;gene49700(XM_006601893.2):uncharacterized acetyltransferase At3g50280-like;gene5230(NM_001250388.2):coumarate 4-hydroxylase;gene53207(XM_006603932.2):caffeoylshikimate esterase, transcript variant X3;gene5417(XM_003519332.3):uncharacterized acetyltransferase At3g50280;gene54654(XM_003554334.3):phenylalanine ammonia-lyase 1;gene56870(XM_003555912.3):putative UDP-glucose glucosyltransferase;gene57402(XM_003556190.3):phenylalanine ammonia-lyase 2;gene57976(XM_006606490.2):caffeoylshikimate esterase-like, transcript variant X1;gene5936(XM_003518532.3):phenylalanine ammonia-lyase class 3, transcript variant X1;gene6856(XM_003520879.3):BAHD acyltransferase DCR-like;gene7937(XM_003521348.3):phenylalanine ammonia-lyase 1-like;gene7938(XM_003521349.3):phenylalanine ammonia-lyase 1;gene807(XM_006606897.2):hydroquinone glucosyltransferase-like, transcript variant X1;gene9181(XM_003523906.3):uncharacterized acetyltransferase At3g50280</t>
  </si>
  <si>
    <t>gene11081(XM_014774855.1):translation factor GUF1 homolog, chloroplastic-like, transcript variant X1;gene13247(XM_003524879.3):heat stress transcription factor A-5-like;gene14093(XM_014775906.1):heat stress transcription factor A-8;gene15893(XM_003526945.3):elongation factor Tu, chloroplastic;gene1706(XM_003516418.3):heat stress transcription factor B-2a-like;gene20027(NM_001254236.1):GTP-binding protein SAR1A-like;gene20817(XM_003530878.3):heat stress transcription factor A-8;gene21402(XM_003531168.3):heat stress transcription factor A-5-like, transcript variant X1;gene2148(NM_001254668.1):heat shock factor;gene25558(XM_003533163.2):heat stress transcription factor B-2a-like;gene26046(XM_003534148.3):heat stress transcription factor C-1-like;gene2613(XM_006573786.2):heat stress transcription factor A-1b-like;gene27647(XM_006588762.2):heat stress transcription factor A-3-like;gene29361(XM_006589376.2):elongation factor 1-alpha-like, transcript variant X1;gene29595(XM_003535572.3):heat stress transcription factor B-2a-like;gene30304(XM_006590236.2):ADP-ribosylation factor-like, transcript variant X2;gene30735(XM_003537272.3):heat shock factor protein HSF24-like;gene35677(NM_001248900.2):uncharacterized LOC100499773;gene36388(XM_003541242.3):heat stress transcription factor A-2-like;gene36846(XM_003541397.3):heat stress transcription factor A-3-like;gene40014(XM_003544493.3):heat stress transcription factor A-2, transcript variant X1;gene42376(XM_003545997.3):heat stress transcription factor A-4a-like;gene42621(XM_003547222.3):cell division control protein 48;gene45070(XM_003547647.3):elongation factor 1-alpha;gene45343(NM_001249811.1):heat shock factor protein hsf8-related;gene46438(XM_003548161.3):heat stress transcription factor B-2a-like;gene46986(NM_001252987.1):GTP-binding protein SAR1A-like;gene47204(XM_003549180.3):heat stress transcription factor A-2-like;gene53512(XM_014771408.1):cell division cycle protein 48 homolog, transcript variant X4;gene54233(XM_003554122.3):heat stress transcription factor B-3-like, transcript variant X1;gene55657(XM_003556620.3):chaperonin 60 subunit alpha 2, chloroplastic-like, transcript variant X1;gene57165(XM_003555327.3):heat stress transcription factor B-2a-like;gene8032(XM_006576993.2):heat stress transcription factor A-3-like;gene9292(XR_413735.2):heat shock factor protein HSF30-like, transcript variant X3</t>
  </si>
  <si>
    <t>gene12713(XM_003525799.3):suppressor of RPS4-RLD 1-like;gene17273(XM_006582292.2):protein RRP6-like 3, transcript variant X1;gene18212(XM_003528822.3):DEAD-box ATP-dependent RNA helicase 13-like;gene21941(XM_006585342.2):DEAD-box ATP-dependent RNA helicase 36;gene23479(XM_006575103.2):DEAD-box ATP-dependent RNA helicase 28-like;gene23766(XM_003532193.3):poly(A)-specific ribonuclease PARN-like;gene28776(XM_003536024.3):DEAD-box ATP-dependent RNA helicase 16;gene31558(XM_003537949.3):heat shock cognate 70 kDa protein 2;gene32050(XM_003538049.3):probable CCR4-associated factor 1 homolog 11;gene33492(XM_003539632.3):heat shock cognate 70 kDa protein 2;gene33762(XM_003539794.2):probable CCR4-associated factor 1 homolog 11;gene34844(XM_003540212.3):probable CCR4-associated factor 1 homolog 11;gene3508(XM_003519926.3):DEAD-box ATP-dependent RNA helicase 39-like;gene36147(XM_006593527.2):DIS3-like exonuclease 2;gene3658(XM_006574794.1):heat shock cognate 70 kDa protein 2-like, transcript variant X2;gene39278(XM_003544888.3):DEAD-box ATP-dependent RNA helicase 32;gene39365(XM_003545336.3):DEAD-box ATP-dependent RNA helicase 53-like;gene40866(XM_006596235.2):DIS3-like exonuclease 2;gene42391(XM_014768202.1):heat shock 70 kDa protein-like;gene44268(XM_003545886.3):DEAD-box ATP-dependent RNA helicase 36-like, transcript variant X1;gene47389(XM_003549489.3):heat shock 70 kDa protein, transcript variant X1;gene4927(XM_003519113.3):heat shock 70 kDa protein-like;gene50135(XM_006603079.2):enhancer of mRNA-decapping protein 4-like;gene50169(XM_003552946.3):poly(A)-specific ribonuclease PARN-like, transcript variant X2;gene52546(XM_003552643.3):heat shock cognate 70 kDa protein 2;gene52550(XM_003552647.3):heat shock cognate 70 kDa protein 2-like;gene54718(XM_003554360.3):polyadenylate-binding protein 7-like;gene55657(XM_003556620.3):chaperonin 60 subunit alpha 2, chloroplastic-like, transcript variant X1;gene5673(XM_003518442.3):DEAD-box ATP-dependent RNA helicase 53;gene5760(XM_006575614.2):DEAD-box ATP-dependent RNA helicase 32-like, transcript variant X2;gene6168(XM_003521890.3):UTP:RNA uridylyltransferase 1-like;gene8003(XM_003521379.3):polyadenylate-binding protein 7-like;gene8116(XM_003521436.3):probable CCR4-associated factor 1 homolog 11;gene8799(XM_003522383.3):DEAD-box ATP-dependent RNA helicase 50-like</t>
  </si>
  <si>
    <t>map04912</t>
  </si>
  <si>
    <t>GnRH signaling pathway</t>
  </si>
  <si>
    <t>gene13408(XR_414448.2):phospholipase D delta-like, transcript variant X2;gene1573(XM_014774981.1):probable serine/threonine-protein kinase WNK5, transcript variant X2;gene18135(NM_001255435.1):mitogen-activated protein kinase homolog MMK2-like;gene24408(XM_003534784.3):phospholipase D zeta 1-like, transcript variant X1;gene26482(XM_003534396.3):probable calcium-binding protein CML45;gene26672(XM_003534498.3):mitogen-activated protein kinase homolog MMK2-like;gene33575(XM_003539692.3):mitogen-activated protein kinase 3;gene35395(XM_003542111.3):probable serine/threonine-protein kinase WNK10;gene36170(XM_003542702.3):probable calcium-binding protein CML29;gene3662(XM_003519977.3):phospholipase D gamma 1-like;gene39203(XM_003544665.3):probable serine/threonine-protein kinase WNK11, transcript variant X1;gene40240(XM_014767097.1):E3 ubiquitin-protein ligase KEG-like;gene42970(XM_003546322.3):phospholipase D zeta 1-like, transcript variant X1;gene45455(XM_003547807.3):probable calcium-binding protein CML16;gene47016(NM_001249793.2):uncharacterized LOC100527230;gene48438(XM_006600937.2):mitogen-activated protein kinase kinase kinase YODA-like, transcript variant X2;gene49955(XM_003553171.3):probable serine/threonine-protein kinase WNK4, transcript variant X1;gene5149(XM_006575352.2):mitogen-activated protein kinase kinase kinase NPK1-like;gene52035(NM_001255284.1):mitogen-activated protein kinase homolog MMK2-like;gene5221(XM_006574257.2):with no lysine kinase 12, transcript variant X1;gene52267(XM_014770290.1):probable calcium-binding protein CML45, transcript variant X2;gene5823(XM_003519569.3):probable serine/threonine-protein kinase WNK11;gene7706(NM_001250249.2):uncharacterized LOC100527005</t>
  </si>
  <si>
    <t>map00360</t>
  </si>
  <si>
    <t>Phenylalanine metabolism</t>
  </si>
  <si>
    <t>gene11465(XM_003523384.3):IAA-amino acid hydrolase ILR1-like 6;gene13056(XM_014775650.1):1-Cys peroxiredoxin-like, transcript variant X1;gene15284(XM_003526593.3):IAA-amino acid hydrolase ILR1-like 6;gene18281(XM_006583309.2):glyoxylate/hydroxypyruvate reductase HPR3-like, transcript variant X3;gene21202(XM_003531062.3):1-Cys peroxiredoxin;gene22250(XM_003531585.2):IAA-amino acid hydrolase ILR1-like 4;gene23271(XM_003531989.3):IAA-amino acid hydrolase ILR1-like 4;gene32698(XM_014763492.1):bifunctional aspartate aminotransferase and glutamate/aspartate-prephenate aminotransferase-like, transcript variant X1;gene36786(XM_003542493.3):phenylalanine ammonia-lyase class 2;gene37035(XM_003542652.3):aldehyde dehydrogenase family 2 member B4, mitochondrial-like, transcript variant X1;gene41325(XM_003544886.3):trans-cinnamate 4-monooxygenase-like;gene5230(NM_001250388.2):coumarate 4-hydroxylase;gene54654(XM_003554334.3):phenylalanine ammonia-lyase 1;gene57402(XM_003556190.3):phenylalanine ammonia-lyase 2;gene5936(XM_003518532.3):phenylalanine ammonia-lyase class 3, transcript variant X1;gene7937(XM_003521348.3):phenylalanine ammonia-lyase 1-like;gene7938(XM_003521349.3):phenylalanine ammonia-lyase 1</t>
  </si>
  <si>
    <t>gene10666(XM_003522959.3):putative phospholipid-transporting ATPase 9, transcript variant X1;gene11201(XM_014774893.1):E3 ubiquitin-protein ligase RKP-like, transcript variant X2;gene11628(XM_003525618.3):probable phospholipid-transporting ATPase 8;gene11706(XM_003525587.3):putative phospholipid-transporting ATPase 9;gene15579(XM_014776443.1):E3 ubiquitin-protein ligase RKP-like, transcript variant X2;gene17365(XM_003526318.3):phospholipid-transporting ATPase 1-like, transcript variant X1;gene22550(XM_003530326.3):phospholipid-transporting ATPase 1-like;gene24601(XM_014761961.1):calcium-transporting ATPase 8, plasma membrane-type, transcript variant X2;gene29209(XM_003536237.3):ras-related protein RABC2a;gene30659(XM_003539230.3):calcium-transporting ATPase 2, plasma membrane-type-like;gene4039(XM_003518774.3):putative phospholipid-transporting ATPase 9;gene4582(XM_014767935.1):ras-related protein RABA4d-like;gene53098(XM_003554903.3):putative calcium-transporting ATPase 13, plasma membrane-type;gene54217(XM_006604280.2):putative calcium-transporting ATPase 11, plasma membrane-type, transcript variant X3;gene54436(XM_006604404.2):calcium-transporting ATPase 12, plasma membrane-type-like;gene57507(XM_003556257.3):ras-related protein RABC2a-like</t>
  </si>
  <si>
    <t>gene13897(XM_003525278.3):WD repeat-containing protein 44-like;gene18466(XM_006583388.2):uncharacterized LOC100818474, transcript variant X1;gene18815(XM_003529047.3):myb-like protein A;gene25428(XM_003533929.3):heat shock protein 83;gene25924(XM_003533296.3):uncharacterized LOC778073, transcript variant X1;gene29040(XM_003536158.3):CBL-interacting serine/threonine-protein kinase 4;gene29981(XM_006589643.2):serine/threonine protein phosphatase 2A 57 kDa regulatory subunit B' beta isoform-like;gene39658(XM_003545194.3):myb-related protein 306-like;gene44181(XM_014767509.1):serine/threonine-protein kinase WAG1-like;gene46260(XM_006599486.2):heat shock protein 83-like;gene48882(XM_003549237.3):uncharacterized LOC100789098, transcript variant X3;gene5212(XM_006575382.2):CBL-interacting serine/threonine-protein kinase 10-like;gene52289(XM_003551700.3):probable serine/threonine-protein kinase At1g54610, transcript variant X1;gene57685(XM_003556343.3):CBL-interacting serine/threonine-protein kinase 4-like;gene8729(XM_014774058.1):CBL-interacting serine/threonine-protein kinase 9-like, transcript variant X2;gene9199(NM_001248786.1):MYB transcription factor MYB68</t>
  </si>
  <si>
    <t>gene11531(XM_006578928.2):serine hydroxymethyltransferase 7-like;gene15206(XM_003527873.3):serine hydroxymethyltransferase 7-like;gene17248(NM_001252940.1):isocitrate lyase 1-like;gene23059(XM_006584436.2):serine hydroxymethyltransferase 3, transcript variant X1;gene23381(XM_006584579.2):enzymatic resistance protein, transcript variant X1;gene30019(NM_001248824.1):oxidoreductase;gene30200(NM_001253968.1):kynurenine formamidase-like;gene30524(XM_014763800.1):formyltetrahydrofolate deformylase 2, mitochondrial;gene37018(XM_006593375.2):formate dehydrogenase 1, mitochondrial-like, transcript variant X1;gene39299(XM_006595420.2):peroxisomal citrate synthase, transcript variant X1;gene50622(NM_001289347.1):serine--glyoxylate aminotransferase-like;gene52768(XM_003553810.3):formate dehydrogenase 1, mitochondrial-like;gene56687(NM_001248059.2):conversion of hydroxypyruvate to glycerate;gene5740(XM_003519509.3):citrate synthase, glyoxysomal;gene58649(NA):NA;gene8950(NM_001250642.1):catalase</t>
  </si>
  <si>
    <t>gene2295(NM_001251709.2):uncharacterized LOC100306424;gene26668(XM_003534495.3):50S ribosomal protein L5, chloroplastic-like;gene32988(XM_003539808.3):50S ribosomal protein L1, chloroplastic-like;gene35346(XM_003540495.3):60S ribosomal protein L3;gene39814(XM_003544386.2):30S ribosomal protein S9, chloroplastic-like;gene49921(XM_003553138.3):60S ribosomal protein L10;gene50201(NM_001249510.2):uncharacterized LOC100526953;gene58642(NM_001248997.1):uncharacterized LOC100526915;gene58660(NA):NA;gene58682(NA):NA;gene58693(NA):NA;gene58708(NA):NA;gene58709(NA):NA;gene58721(NA):NA;gene58723(NA):NA</t>
  </si>
  <si>
    <t>gene10807(XM_003523017.3):U-box domain-containing protein 38-like;gene14608(XM_003525887.3):U-box domain-containing protein 4-like;gene2381(XM_006573662.2):autophagy-related protein 8f, transcript variant X3;gene24040(XM_006586693.2):autophagy-related protein 8C;gene29040(XM_003536158.3):CBL-interacting serine/threonine-protein kinase 4;gene29314(XM_003535472.3):U-box domain-containing protein 14;gene30502(XM_006590497.2):autophagy-related protein 8f, transcript variant X1;gene32499(XM_003538355.3):U-box domain-containing protein 4;gene39933(XM_006606949.2):U-box domain-containing protein 4-like;gene49145(XM_003550260.3):U-box domain-containing protein 4;gene5212(XM_006575382.2):CBL-interacting serine/threonine-protein kinase 10-like;gene57416(XM_003556197.3):U-box domain-containing protein 14-like;gene57685(XM_003556343.3):CBL-interacting serine/threonine-protein kinase 4-like;gene61(XM_003517587.3):phosphoinositide 3-kinase regulatory subunit 4-like;gene8729(XM_014774058.1):CBL-interacting serine/threonine-protein kinase 9-like, transcript variant X2</t>
  </si>
  <si>
    <t>map04612</t>
  </si>
  <si>
    <t>Antigen processing and presentation</t>
  </si>
  <si>
    <t>gene12117(NM_001251368.1):seed maturation protein PM40;gene23629(XM_006586075.2):nuclear transcription factor Y subunit B-3-like;gene23689(XM_006586118.2):nuclear transcription factor Y subunit A-1-like, transcript variant X2;gene24138(NM_001251469.1):uncharacterized LOC100305641;gene24683(XM_014761973.1):nuclear transcription factor Y subunit A-3-like, transcript variant X2;gene35309(XM_003540477.3):nuclear transcription factor Y subunit A-1;gene37337(NM_001255884.2):nuclear transcription factor Y subunit A-9-like;gene39972(NM_001249635.1):vacuolar processing enzyme 2;gene42677(XM_003546151.3):nuclear transcription factor Y subunit B-3;gene48029(NM_001249749.1):cysteine proteinase;gene4803(XM_006575221.2):nuclear transcription factor Y subunit A-10-like, transcript variant X5;gene49099(XM_003550235.3):vacuolar-processing enzyme;gene52106(XM_003551642.3):calreticulin-3-like;gene8514(XM_014774270.1):nuclear transcription factor Y subunit C-9-like;gene9271(XM_014774474.1):vacuolar-processing enzyme, transcript variant X1</t>
  </si>
  <si>
    <t>gene11319(XM_003523295.3):probable mitochondrial chaperone bcs1;gene12010(XM_003525483.3):transcription factor GTE10-like;gene12248(XM_006579594.2):putative casein kinase II subunit beta-4, transcript variant X1;gene13052(XM_006579999.2):E3 ubiquitin-protein ligase UPL1-like, transcript variant X1;gene15455(XM_003527947.3):mitochondrial chaperone BCS1-like;gene1910(XM_003517104.3):DNA-directed RNA polymerase II subunit 1-like, transcript variant X2;gene21198(XM_006584979.2):E3 ubiquitin-protein ligase UPL1-like, transcript variant X1;gene32272(XM_003538293.3):26S protease regulatory subunit 6B homolog;gene33575(XM_003539692.3):mitogen-activated protein kinase 3;gene52289(XM_003551700.3):probable serine/threonine-protein kinase At1g54610, transcript variant X1;gene52860(XM_014772177.1):probable mitochondrial chaperone BCS1-B, transcript variant X1;gene57377(XM_006606170.2):uncharacterized LOC100810588, transcript variant X3;gene7834(XM_003521283.3):26S proteasome regulatory subunit 4 homolog A</t>
  </si>
  <si>
    <t>map04970</t>
  </si>
  <si>
    <t>Salivary secretion</t>
  </si>
  <si>
    <t>gene11628(XM_003525618.3):probable phospholipid-transporting ATPase 8;gene17365(XM_003526318.3):phospholipid-transporting ATPase 1-like, transcript variant X1;gene24601(XM_014761961.1):calcium-transporting ATPase 8, plasma membrane-type, transcript variant X2;gene26482(XM_003534396.3):probable calcium-binding protein CML45;gene30659(XM_003539230.3):calcium-transporting ATPase 2, plasma membrane-type-like;gene36170(XM_003542702.3):probable calcium-binding protein CML29;gene45455(XM_003547807.3):probable calcium-binding protein CML16;gene47016(NM_001249793.2):uncharacterized LOC100527230;gene52267(XM_014770290.1):probable calcium-binding protein CML45, transcript variant X2;gene53098(XM_003554903.3):putative calcium-transporting ATPase 13, plasma membrane-type;gene54217(XM_006604280.2):putative calcium-transporting ATPase 11, plasma membrane-type, transcript variant X3;gene54436(XM_006604404.2):calcium-transporting ATPase 12, plasma membrane-type-like;gene7706(NM_001250249.2):uncharacterized LOC100527005</t>
  </si>
  <si>
    <t>gene26482(XM_003534396.3):probable calcium-binding protein CML45;gene29981(XM_006589643.2):serine/threonine protein phosphatase 2A 57 kDa regulatory subunit B' beta isoform-like;gene32620(NM_001248395.1):phosphoinositide-specific phospholipase C P25;gene36170(XM_003542702.3):probable calcium-binding protein CML29;gene45455(XM_003547807.3):probable calcium-binding protein CML16;gene45856(XM_006598652.2):uncharacterized LOC100526925, transcript variant X1;gene47016(NM_001249793.2):uncharacterized LOC100527230;gene49672(XM_003552305.3):phosphoinositide phospholipase C 2-like;gene52267(XM_014770290.1):probable calcium-binding protein CML45, transcript variant X2;gene52289(XM_003551700.3):probable serine/threonine-protein kinase At1g54610, transcript variant X1;gene6991(XM_006576584.2):serine/threonine-protein kinase OXI1-like;gene7706(NM_001250249.2):uncharacterized LOC100527005;gene9632(XM_006578182.2):serine/threonine-protein kinase Aurora-1, transcript variant X1</t>
  </si>
  <si>
    <t>gene12010(XM_003525483.3):transcription factor GTE10-like;gene13897(XM_003525278.3):WD repeat-containing protein 44-like;gene18304(XM_006583323.2):probable plastidic glucose transporter 2, transcript variant X3;gene21909(XM_006585324.2):nuclear-pore anchor-like;gene24654(XM_006586960.2):serine/threonine-protein kinase tricorner-like;gene25428(XM_003533929.3):heat shock protein 83;gene3024(XM_003519347.3):metalloendoproteinase 5-MMP-like;gene35045(XM_003540337.3):rac-like GTP-binding protein RAC2, transcript variant X2;gene43187(XM_003547436.3):serine/threonine-protein kinase tricorner-like;gene46260(XM_006599486.2):heat shock protein 83-like;gene52289(XM_003551700.3):probable serine/threonine-protein kinase At1g54610, transcript variant X1;gene57172(XM_006606042.2):DNA mismatch repair protein MSH3, transcript variant X2</t>
  </si>
  <si>
    <t>gene12010(XM_003525483.3):transcription factor GTE10-like;gene14230(NM_001251759.2):uncharacterized LOC100527355;gene23282(XM_006585919.2):paired amphipathic helix protein Sin3-like 3, transcript variant X4;gene23283(XM_014779333.1):paired amphipathic helix protein Sin3-like 3;gene30582(XM_006590533.2):cytochrome c oxidase subunit 6b-2;gene41074(XM_006596302.2):mitochondrial succinate-fumarate transporter 1, transcript variant X2;gene5178(XM_003519222.3):mitoferrin-like, transcript variant X1;gene5386(XM_006575457.2):mitochondrial substrate carrier family protein B-like, transcript variant X1;gene55365(XM_003554706.3):mitochondrial carrier protein MTM1-like, transcript variant X3;gene6602(XM_003520507.3):probable envelope ADP,ATP carrier protein, chloroplastic;gene8680(XM_003521748.3):mitochondrial carrier protein MTM1-like;gene9290(XM_003523597.3):probable ADP,ATP carrier protein At5g56450</t>
  </si>
  <si>
    <t>gene13226(XM_006580070.2):kinesin-like protein KIN12A;gene13897(XM_003525278.3):WD repeat-containing protein 44-like;gene26482(XM_003534396.3):probable calcium-binding protein CML45;gene29981(XM_006589643.2):serine/threonine protein phosphatase 2A 57 kDa regulatory subunit B' beta isoform-like;gene33575(XM_003539692.3):mitogen-activated protein kinase 3;gene36170(XM_003542702.3):probable calcium-binding protein CML29;gene36265(XM_003542237.3):glutamate receptor 2.8-like;gene45455(XM_003547807.3):probable calcium-binding protein CML16;gene47016(NM_001249793.2):uncharacterized LOC100527230;gene49440(XM_014771081.1):kinesin-like protein KIN12B;gene52267(XM_014770290.1):probable calcium-binding protein CML45, transcript variant X2;gene7706(NM_001250249.2):uncharacterized LOC100527005</t>
  </si>
  <si>
    <t>gene10069(XM_003522814.3):formin-like protein 14, transcript variant X1;gene13419(XM_014775732.1):phosphatidylinositol 4-phosphate 5-kinase 7-like, transcript variant X2;gene13460(XM_003524986.3):protein-tyrosine-phosphatase MKP1-like;gene17931(XM_006583124.2):1-phosphatidylinositol-3-phosphate 5-kinase FAB1B-like;gene21591(XM_003531255.2):phosphatidylinositol 4-phosphate 5-kinase 7, transcript variant X1;gene21625(XM_014778924.1):protein-tyrosine-phosphatase MKP1-like;gene24654(XM_006586960.2):serine/threonine-protein kinase tricorner-like;gene32761(XM_014764268.1):protein-tyrosine-phosphatase MKP1-like, transcript variant X1;gene35045(XM_003540337.3):rac-like GTP-binding protein RAC2, transcript variant X2;gene39091(XM_003545581.3):fimbrin-5-like;gene43187(XM_003547436.3):serine/threonine-protein kinase tricorner-like;gene47412(XM_006600482.2):formin-like protein 13, transcript variant X2</t>
  </si>
  <si>
    <t>gene11531(XM_006578928.2):serine hydroxymethyltransferase 7-like;gene15206(XM_003527873.3):serine hydroxymethyltransferase 7-like;gene223(XM_003517644.3):7-deoxyloganetic acid glucosyltransferase-like;gene22702(XM_003531803.3):UDP-glycosyltransferase 83A1-like;gene23059(XM_006584436.2):serine hydroxymethyltransferase 3, transcript variant X1;gene41262(XM_003544263.3):UDP-glycosyltransferase 87A1-like, transcript variant X1;gene46435(XM_003548157.3):cytochrome P450 71A26-like;gene52313(XM_003552514.3):UDP-glycosyltransferase 83A1-like;gene52987(XM_006603843.2):UDP-glycosyltransferase 83A1-like;gene56103(XM_003556792.3):7-deoxyloganetin glucosyltransferase;gene57860(XM_003556440.3):cysteine synthase-like, transcript variant X4</t>
  </si>
  <si>
    <t>gene1910(XM_003517104.3):DNA-directed RNA polymerase II subunit 1-like, transcript variant X2;gene21183(NM_001254291.2):aspartate carbamoyltransferase 2, chloroplastic-like;gene23481(XM_014779396.1):DNA polymerase I B, chloroplastic/mitochondrial-like, transcript variant X2;gene4118(XM_006574959.2):DNA polymerase I, thermostable-like, transcript variant X2;gene43185(XM_003547434.3):DNA-directed RNA polymerase II subunit RPB2;gene51139(XM_014770742.1):DNA polymerase epsilon catalytic subunit B-like, transcript variant X2;gene52778(XM_006603753.2):methyl-CpG-binding domain-containing protein 9-like;gene58679(NA):NA;gene58680(NA):NA;gene58681(NA):NA</t>
  </si>
  <si>
    <t>map00650</t>
  </si>
  <si>
    <t>Butanoate metabolism</t>
  </si>
  <si>
    <t>gene13084(NM_001254232.2):glutamate decarboxylase 1-like;gene15956(XM_003526978.3):aldehyde dehydrogenase family 2 member B4, mitochondrial;gene20196(NM_001254229.2):glucose and ribitol dehydrogenase-like;gene21237(XM_003531074.3):glutamate decarboxylase 1-like;gene21238(XM_003531075.3):glutamate decarboxylase 1-like;gene28803(NM_001255886.2):glucose and ribitol dehydrogenase homolog 1-like;gene324(XM_003517708.3):aldehyde dehydrogenase family 2 member B7, mitochondrial-like;gene37739(XM_003543011.3):acetolactate synthase 2, chloroplastic;gene42235(XM_003545859.3):acetolactate synthase 2, chloroplastic;gene57898(NM_001251356.1):seed maturation protein PM34</t>
  </si>
  <si>
    <t>gene12010(XM_003525483.3):transcription factor GTE10-like;gene14832(XM_006581297.2):DEAD-box ATP-dependent RNA helicase 56, transcript variant X3;gene21835(XM_006585286.2):nucleolin 2, transcript variant X2;gene33575(XM_003539692.3):mitogen-activated protein kinase 3;gene34042(NM_001254269.1):dnaJ homolog subfamily B member 4-like;gene42288(XM_003547110.3):dnaJ protein homolog 1-like;gene44378(XM_006598595.2):uncharacterized LOC100787464;gene49649(NM_001255279.1):eukaryotic translation initiation factor 2 subunit alpha-like;gene55597(NM_001250274.2):uncharacterized LOC100306079</t>
  </si>
  <si>
    <t>gene17476(XM_006582903.2):vinorine synthase-like;gene23846(XM_006586173.2):1-aminocyclopropane-1-carboxylate oxidase homolog 12-like;gene24704(XM_003533740.3):protein STRICTOSIDINE SYNTHASE-LIKE 4;gene30764(XM_006590603.2):methylesterase 3-like, transcript variant X2;gene3572(XM_003519945.3):1-aminocyclopropane-1-carboxylate oxidase homolog 4-like;gene45927(NM_001250887.1):uncharacterized LOC100527557;gene45928(NM_001253935.1):polyneuridine-aldehyde esterase-like;gene51241(NM_001254301.2):1-aminocyclopropane-1-carboxylate oxidase homolog 12-like;gene6295(XM_003521932.3):cytochrome P450 83B1-like</t>
  </si>
  <si>
    <t>gene16160(NM_001250086.2):flavonoid 3'-hydroxylase;gene18205(XM_006583266.2):(+)-neomenthol dehydrogenase, transcript variant X1;gene26007(XM_014762257.1):cytochrome P450 CYP736A12;gene27975(XM_006588848.2):cytochrome P450 93A3-like;gene30908(XM_003537574.3):cytochrome P450 84A1-like;gene34947(XM_003540278.3):probable terpene synthase 11;gene44489(XM_003547708.3):flavonoid 3'-monooxygenase-like;gene49339(XM_003550365.3):cytochrome P450 monooxygenase CYP83D1</t>
  </si>
  <si>
    <t>map04330</t>
  </si>
  <si>
    <t>Notch signaling pathway</t>
  </si>
  <si>
    <t>gene12010(XM_003525483.3):transcription factor GTE10-like;gene23527(XM_006586025.2):uncharacterized LOC100799986, transcript variant X2;gene54049(XM_003554017.3):presenilin-like protein At1g08700;gene54444(XM_003553429.3):histone acetyltransferase GCN5-like;gene57377(XM_006606170.2):uncharacterized LOC100810588, transcript variant X3;gene6030(XM_003520869.3):presenilin-like protein At1g08700;gene7711(XM_003520532.3):histone acetyltransferase GCN5-like;gene8943(XM_006577869.2):uncharacterized LOC100811115</t>
  </si>
  <si>
    <t>map04113</t>
  </si>
  <si>
    <t>Meiosis - yeast</t>
  </si>
  <si>
    <t>gene21479(XM_006585106.2):CBL-interacting serine/threonine-protein kinase 12;gene2668(XM_003517533.3):sugar transport protein 13;gene26869(XM_003534598.3):CBL-interacting serine/threonine-protein kinase 14-like;gene29981(XM_006589643.2):serine/threonine protein phosphatase 2A 57 kDa regulatory subunit B' beta isoform-like;gene41305(XM_003544879.3):CBL-interacting serine/threonine-protein kinase 11;gene43358(XM_014768353.1):CBL-interacting serine/threonine-protein kinase 1-like, transcript variant X2;gene45856(XM_006598652.2):uncharacterized LOC100526925, transcript variant X1</t>
  </si>
  <si>
    <t>gene24016(XM_014761542.1):uncharacterized LOC100810167, transcript variant X1;gene24654(XM_006586960.2):serine/threonine-protein kinase tricorner-like;gene34824(NM_001248030.1):uncharacterized LOC100499969;gene35045(XM_003540337.3):rac-like GTP-binding protein RAC2, transcript variant X2;gene39091(XM_003545581.3):fimbrin-5-like;gene43187(XM_003547436.3):serine/threonine-protein kinase tricorner-like;gene47412(XM_006600482.2):formin-like protein 13, transcript variant X2</t>
  </si>
  <si>
    <t>gene16926(NM_001249883.1):thiamin biosynthetic enzyme;gene23083(XM_003530543.3):probable 1-deoxy-D-xylulose-5-phosphate synthase 2, chloroplastic;gene29735(XM_003536502.3):thiamine thiazole synthase 2, chloroplastic-like;gene30624(XM_006590549.2):cysteine desulfurase, mitochondrial-like;gene34236(NM_001249895.1):thiamin biosynthetic enzyme;gene51020(XM_003552034.3):probable 1-deoxy-D-xylulose-5-phosphate synthase 2, chloroplastic;gene57012(XM_003555980.3):thiamine thiazole synthase 2, chloroplastic-like</t>
  </si>
  <si>
    <t>gene17931(XM_006583124.2):1-phosphatidylinositol-3-phosphate 5-kinase FAB1B-like;gene18373(NM_001252973.1):syntaxin-81-like;gene20566(XM_006584679.2):V-type proton ATPase subunit E-like;gene36486(XM_003542335.3):uncharacterized LOC100810604, transcript variant X1;gene36863(NM_001255224.1):ras-related protein RHN1-like, transcript variant X1;gene47119(XM_006600361.2):uncharacterized LOC100780209, transcript variant X2;gene52106(XM_003551642.3):calreticulin-3-like</t>
  </si>
  <si>
    <t>gene12248(XM_006579594.2):putative casein kinase II subunit beta-4, transcript variant X1;gene13899(XM_003525277.3):serine/threonine-protein kinase HT1, transcript variant X2;gene14812(XM_006581288.2):E3 ubiquitin-protein ligase KEG-like, transcript variant X1;gene2334(XM_006572739.2):uncharacterized LOC100305949, transcript variant X1;gene37714(XR_001384198.1):serine/threonine-protein kinase HT1, transcript variant X2;gene39091(XM_003545581.3):fimbrin-5-like;gene42487(NM_001254068.2):vesicle-associated protein 1-3-like</t>
  </si>
  <si>
    <t>gene32054(XM_003538052.3):secoisolariciresinol dehydrogenase;gene45164(XM_006599064.2):probable iron/ascorbate oxidoreductase DDB_G0283291-like, transcript variant X1;gene54802(XM_003554405.3):secoisolariciresinol dehydrogenase-like;gene5507(XM_003518389.3):taxadien-5-alpha-ol O-acetyltransferase-like;gene5755(NM_001255909.2):taxadiene 5-alpha hydroxylase-like;gene6302(XM_006576367.2):cytochrome P450 83B1-like</t>
  </si>
  <si>
    <t>gene12010(XM_003525483.3):transcription factor GTE10-like;gene14188(NM_001254692.2):cyclin-B2-3-like;gene37240(XM_006594303.2):retinoblastoma-related protein 1-like;gene45856(XM_006598652.2):uncharacterized LOC100526925, transcript variant X1;gene52289(XM_003551700.3):probable serine/threonine-protein kinase At1g54610, transcript variant X1</t>
  </si>
  <si>
    <t>gene30200(NM_001253968.1):kynurenine formamidase-like;gene30795(XM_003537407.3):cytochrome P450 71D8;gene5175(XM_003518275.3):UDP-glycosyltransferase 87A1-like;gene52942(XM_003554553.3):UDP-glycosyltransferase 74G1-like;gene8950(NM_001250642.1):catalase</t>
  </si>
  <si>
    <t>map00633</t>
  </si>
  <si>
    <t>Nitrotoluene degradation</t>
  </si>
  <si>
    <t>gene2638(XM_003517519.3):12-oxophytodienoate reductase 2;gene36432(XM_003542310.3):12-oxophytodienoate reductase 3;gene43841(NM_001255469.2):putative 12-oxophytodienoate reductase 11-like;gene48865(NM_001255777.2):putative 12-oxophytodienoate reductase 11-like;gene53308(XM_003553473.3):12-oxophytodienoate reductase 2-like</t>
  </si>
  <si>
    <t>gene14188(NM_001254692.2):cyclin-B2-3-like;gene33575(XM_003539692.3):mitogen-activated protein kinase 3;gene45856(XM_006598652.2):uncharacterized LOC100526925, transcript variant X1;gene52289(XM_003551700.3):probable serine/threonine-protein kinase At1g54610, transcript variant X1;gene6991(XM_006576584.2):serine/threonine-protein kinase OXI1-like</t>
  </si>
  <si>
    <t>gene15009(XM_006581394.2):NADP-dependent malic enzyme-like, transcript variant X1;gene20148(XM_014778241.1):pyruvate, phosphate dikinase, chloroplastic-like;gene46879(XM_006600266.2):pyruvate, phosphate dikinase, chloroplastic-like, transcript variant X1;gene58694(NA):NA;gene9622(XM_006578177.2):NADP-dependent malic enzyme, transcript variant X1</t>
  </si>
  <si>
    <t>gene16033(XM_003528137.3):aldose 1-epimerase-like;gene22286(XM_003532990.3):hexokinase-1-like;gene51704(XM_003552219.3):pyruvate decarboxylase 2;gene6605(XM_014774129.1):alcohol dehydrogenase-like 4</t>
  </si>
  <si>
    <t>gene12010(XM_003525483.3):transcription factor GTE10-like;gene25428(XM_003533929.3):heat shock protein 83;gene46260(XM_006599486.2):heat shock protein 83-like;gene52289(XM_003551700.3):probable serine/threonine-protein kinase At1g54610, transcript variant X1</t>
  </si>
  <si>
    <t>gene12010(XM_003525483.3):transcription factor GTE10-like;gene18304(XM_006583323.2):probable plastidic glucose transporter 2, transcript variant X3;gene22286(XM_003532990.3):hexokinase-1-like;gene44181(XM_014767509.1):serine/threonine-protein kinase WAG1-like</t>
  </si>
  <si>
    <t>gene18135(NM_001255435.1):mitogen-activated protein kinase homolog MMK2-like;gene26672(XM_003534498.3):mitogen-activated protein kinase homolog MMK2-like;gene5149(XM_006575352.2):mitogen-activated protein kinase kinase kinase NPK1-like;gene52035(NM_001255284.1):mitogen-activated protein kinase homolog MMK2-like</t>
  </si>
  <si>
    <t>gene12010(XM_003525483.3):transcription factor GTE10-like;gene12248(XM_006579594.2):putative casein kinase II subunit beta-4, transcript variant X1;gene35045(XM_003540337.3):rac-like GTP-binding protein RAC2, transcript variant X2;gene39091(XM_003545581.3):fimbrin-5-like</t>
  </si>
  <si>
    <t>gene12010(XM_003525483.3):transcription factor GTE10-like;gene5130(XM_006575342.2):protein DAMAGED DNA-BINDING 2-like, transcript variant X2;gene52289(XM_003551700.3):probable serine/threonine-protein kinase At1g54610, transcript variant X1</t>
  </si>
  <si>
    <t>map05145</t>
  </si>
  <si>
    <t>Toxoplasmosis</t>
  </si>
  <si>
    <t>gene14230(NM_001251759.2):uncharacterized LOC100527355;gene33575(XM_003539692.3):mitogen-activated protein kinase 3;gene57799(NM_001249731.1):phosphoenolpyruvate carboxylase kinase</t>
  </si>
  <si>
    <t>gene21717(XM_003532798.3):cytochrome P450 CYP736A12-like;gene5175(XM_003518275.3):UDP-glycosyltransferase 87A1-like;gene52942(XM_003554553.3):UDP-glycosyltransferase 74G1-like</t>
  </si>
  <si>
    <t>map00040</t>
  </si>
  <si>
    <t>Pentose and glucuronate interconversions</t>
  </si>
  <si>
    <t>gene27440(XM_014762592.1):probable pectate lyase 4;gene36681(XM_003542427.3):probable pectate lyase 4;gene53269(XM_006603938.2):pectate lyase</t>
  </si>
  <si>
    <t>gene20566(XM_006584679.2):V-type proton ATPase subunit E-like;gene30304(XM_006590236.2):ADP-ribosylation factor-like, transcript variant X2</t>
  </si>
  <si>
    <t>gene13963(XM_003525241.3):probable 3-hydroxyisobutyrate dehydrogenase-like 1, mitochondrial;gene9265(XM_006578007.2):branched-chain-amino-acid aminotransferase 2, chloroplastic-like, transcript variant X1</t>
  </si>
  <si>
    <t>gene33575(XM_003539692.3):mitogen-activated protein kinase 3;gene49649(NM_001255279.1):eukaryotic translation initiation factor 2 subunit alpha-like</t>
  </si>
  <si>
    <t>gene24654(XM_006586960.2):serine/threonine-protein kinase tricorner-like;gene43187(XM_003547436.3):serine/threonine-protein kinase tricorner-like</t>
  </si>
  <si>
    <t>map04610</t>
  </si>
  <si>
    <t>Complement and coagulation cascades</t>
  </si>
  <si>
    <t>gene58686(NA):NA;gene9136(XM_003523848.3):serpin-ZX-like</t>
  </si>
  <si>
    <t>map00020</t>
  </si>
  <si>
    <t>Citrate cycle (TCA cycle)</t>
  </si>
  <si>
    <t>gene39299(XM_006595420.2):peroxisomal citrate synthase, transcript variant X1;gene5740(XM_003519509.3):citrate synthase, glyoxysomal</t>
  </si>
  <si>
    <t>gene12010(XM_003525483.3):transcription factor GTE10-like;gene18304(XM_006583323.2):probable plastidic glucose transporter 2, transcript variant X3</t>
  </si>
  <si>
    <t>gene22183(XM_006585439.2):casein kinase I-like, transcript variant X1;gene22296(XM_003531603.3):uncharacterized LOC100799630</t>
  </si>
  <si>
    <t>gene35045(XM_003540337.3):rac-like GTP-binding protein RAC2, transcript variant X2;gene57172(XM_006606042.2):DNA mismatch repair protein MSH3, transcript variant X2</t>
  </si>
  <si>
    <t>gene54313(XM_006604321.2):3,9-dihydroxypterocarpan 6A-monooxygenase-like</t>
  </si>
  <si>
    <t>gene23462(XM_003532061.3):glutamyl-tRNA(Gln) amidotransferase subunit A, chloroplastic/mitochondrial-like</t>
  </si>
  <si>
    <t>gene3024(XM_003519347.3):metalloendoproteinase 5-MMP-like</t>
  </si>
  <si>
    <t>gene52289(XM_003551700.3):probable serine/threonine-protein kinase At1g54610, transcript variant X1</t>
  </si>
  <si>
    <t>gene58694(NA):NA</t>
  </si>
  <si>
    <t>gene33575(XM_003539692.3):mitogen-activated protein kinase 3</t>
  </si>
  <si>
    <t>gene35045(XM_003540337.3):rac-like GTP-binding protein RAC2, transcript variant X2</t>
  </si>
  <si>
    <t>map05212</t>
  </si>
  <si>
    <t>Pancreatic cancer</t>
  </si>
  <si>
    <t>gene44181(XM_014767509.1):serine/threonine-protein kinase WAG1-like</t>
  </si>
  <si>
    <t>gene42746(XM_003547264.3):protein argonaute 2-like</t>
  </si>
  <si>
    <t>enrichment down-regualted KEGG pathways in TW-1-M-2 vs TW-1-2 library</t>
    <phoneticPr fontId="18" type="noConversion"/>
  </si>
  <si>
    <t>enrichment KEGG pathways in TW-1-M-3 vs TW-1-3 library</t>
    <phoneticPr fontId="18" type="noConversion"/>
  </si>
  <si>
    <t>gene100(NM_001248742.1):NBS-LRR type disease resistance protein;gene10026(XM_006578300.2):U-box domain-containing protein 35-like, transcript variant X1;gene10764(XM_003522299.3):calcium-dependent protein kinase 10-like;gene10968(XM_014774816.1):calcium-binding protein CML38-like;gene11054(XM_003522407.3):respiratory burst oxidase homolog protein C-like, transcript variant X1;gene11179(XM_003523201.3):ethylene-responsive transcription factor ABR1;gene11969(XM_003525531.3):L-type lectin-domain containing receptor kinase S.1;gene12200(XM_003524022.3):ethylene-responsive transcription factor 1A-like;gene12584(XM_003525656.3):CDPK-related kinase 5-like, transcript variant X1;gene12612(XM_003525756.3):ethylene-responsive transcription factor ERF010-like;gene13069(XM_003524084.3):LRR receptor-like serine/threonine-protein kinase GSO1;gene13691(NM_001255033.1):calcium-dependent protein kinase SK5-like;gene13820(XM_006580488.2):probable WRKY transcription factor 29;gene14444(XM_003527831.2):dehydration-responsive element-binding protein 2D;gene14573(XR_001388590.1):dehydration-responsive element binding protein 2, transcript variant X2;gene15039(XM_003526471.3):receptor-like protein kinase HAIKU2;gene15603(XM_003527983.3):ethylene-responsive transcription factor ERF110-like;gene15742(XM_003526861.3):respiratory burst oxidase homolog protein C-like, transcript variant X2;gene15770(NM_001251778.1):inducer of CBF expression 4;gene15831(XM_006581812.2):calcium-binding protein CML38-like;gene16565(XM_003527181.3):ethylene-responsive transcription factor 4-like;gene16945(XM_003526153.3):cyclic nucleotide-gated ion channel 4-like;gene17215(XM_003527424.3):G-type lectin S-receptor-like serine/threonine-protein kinase At2g19130;gene17421(XM_006582356.2):serine/threonine-protein kinase BRI1-like 1;gene17703(XM_003530217.3):probable WRKY transcription factor 40;gene17998(XM_003528724.3):CDPK-related kinase 3-like;gene18154(XM_003528797.3):calmodulin-binding receptor-like cytoplasmic kinase 2;gene18832(XM_003530163.3):probable WRKY transcription factor 49;gene19250(XM_003529163.3):putative receptor-like protein kinase At4g00960;gene19497(XM_014778107.1):G-type lectin S-receptor-like serine/threonine-protein kinase B120, transcript variant X2;gene19726(NM_001289260.1):calmodulin-like protein 1-like;gene19953(XM_006582889.2):Pti1 kinase-like protein, transcript variant X1;gene20472(NM_001250081.1):WRKY25 protein;gene20544(XM_006584671.2):probable WRKY transcription factor 29;gene20944(XM_014778306.1):protein kinase, transcript variant X1;gene21477(NM_001251290.1):34 kDa maturing seed vacuolar thiol protease precursor;gene21736(NM_001250384.1):WRKY6;gene21759(XM_014778961.1):ethylene-responsive transcription factor ERF112-like;gene2176(NM_001251235.1):uncharacterized LOC100527066;gene22153(XM_006585424.2):probable receptor-like protein kinase At1g11050;gene224(XM_003517295.3):receptor-like cytosolic serine/threonine-protein kinase RBK1;gene22452(XM_006584393.2):transcription factor, transcript variant X1;gene22662(NM_001250726.1):transcription factor;gene22905(XM_006585788.2):ethylene-responsive transcription factor ERF118, transcript variant X1;gene23289(XM_006585928.2):TMV resistance protein N-like, transcript variant X3;gene23417(XM_006585996.2):disease resistance RPP13-like protein 4;gene23827(NM_001248323.1):RIN4d protein;gene23873(XM_003530826.3):putative receptor protein kinase ZmPK1;gene24190(XM_003534984.3):probable leucine-rich repeat receptor-like protein kinase At5g49770;gene24205(XM_014761852.1):putative disease resistance protein RGA3, transcript variant X2;gene24697(XM_003533738.3):serine/threonine-protein kinase At5g01020-like;gene25237(XM_003533882.3):probable serine/threonine-protein kinase At1g18390;gene2603(XM_003516698.3):ethylene-responsive transcription factor ERF020;gene26137(XM_003534198.3):receptor-like cytosolic serine/threonine-protein kinase RBK1;gene26645(XM_003534481.3):wall-associated receptor kinase-like 2;gene2688(NM_001251563.1):cysteine-rich protein;gene27220(XR_416204.2):receptor-like cytosolic serine/threonine-protein kinase RBK2, transcript variant X2;gene2739(XM_003518722.3):lysM domain receptor-like kinase 4;gene28400(XM_003535891.3):ethylene-responsive transcription factor ERF105;gene28401(NM_001248357.2):uncharacterized LOC100500502;gene2896(NM_001254494.2):ERF protein;gene29177(NM_001248324.2):uncharacterized LOC100499732;gene29815(NM_001251674.1):uncharacterized LOC100306422;gene29928(XM_014762502.1):wall-associated kinase, transcript variant X3;gene29933(XM_006589618.2):probable receptor-like protein kinase At1g67000, transcript variant X2;gene30204(XM_003537776.3):somatic embryogenesis receptor kinase 1-like;gene3041(XM_014764571.1):disease resistance RPP13-like protein 4;gene30710(XM_003539300.3):ethylene-responsive transcription factor ERF011;gene31057(XM_003538872.3):probable L-type lectin-domain containing receptor kinase S.5;gene31546(XM_006590274.2):protein kinase APK1A, chloroplastic-like, transcript variant X1;gene32591(NM_001251661.1):coronatine-insensitive 1;gene33482(XM_003539624.3):probable receptor-like protein kinase At5g47070;gene33581(XM_003539697.3):probable serine/threonine-protein kinase RLCKVII;gene33998(XM_003540864.3):probable L-type lectin-domain containing receptor kinase VII.2;gene35150(XM_003539532.3):cyclic nucleotide-gated ion channel 4-like;gene3534(XM_014765709.1):ethylene-responsive transcription factor ABR1-like, transcript variant X2;gene35620(XM_003542096.3):probable receptor-like protein kinase At1g11050;gene35666(XM_014765246.1):putative wall-associated receptor kinase-like 16;gene35867(XR_001383994.1):FERONIA receptor-like kinase, transcript variant X1;gene36170(XM_003542702.3):probable calcium-binding protein CML29;gene36948(XM_006593262.2):calmodulin-binding receptor-like cytoplasmic kinase, transcript variant X3;gene3738(NM_001251717.1):stress-induced receptor-like kinase;gene37669(XM_014765797.1):pathogenesis-related genes transcriptional activator PTI5-like;gene37678(XM_003542974.3):serine/threonine-protein kinase-like protein ACR4;gene37680(XM_003541674.3):receptor-like protein kinase HSL1;gene37696(XM_003542985.3):ethylene-responsive transcription factor 12;gene38664(XM_006593366.2):protein kinase APK1A, chloroplastic-like, transcript variant X1;gene39051(NM_001248157.1):protein kinase;gene39271(XM_014767109.1):calcium-dependent protein kinase 33-like;gene39598(XM_014766551.1):ethylene-responsive transcription factor ABI4-like;gene39834(XM_003544395.3):probable disease resistance protein At4g33300;gene4073(NM_001248751.2):uncharacterized LOC100499763;gene41278(XM_003544860.2):probable WRKY transcription factor 25;gene41428(XM_003544946.3):probable calcium-binding protein CML18;gene41431(XM_003544324.3):serine/threonine-protein kinase CDL1-like;gene4160(NM_001250675.1):transcription factor;gene41896(NM_001255741.1):protein kinase APK1A, chloroplastic-like;gene41967(XM_003547482.3):probable receptor-like protein kinase At1g11050;gene42135(XM_003545723.3):pathogenesis-related protein 1-like;gene42281(XM_003545948.3):ethylene-responsive transcription factor 12-like;gene42294(XM_014768343.1):serine/threonine-protein kinase-like protein ACR4;gene42302(XM_014767384.1):pathogenesis-related genes transcriptional activator PTI5, transcript variant X1;gene4253(XM_003520173.3):probable LRR receptor-like serine/threonine-protein kinase RKF3;gene4254(XM_003518889.3):receptor-like cytosolic serine/threonine-protein kinase RBK2, transcript variant X1;gene42549(XM_003547192.3):transcription factor MUTE-like;gene42969(XM_003546320.3):ethylene-responsive transcription factor RAP2-3-like;gene43062(XM_003547389.3):G-type lectin S-receptor-like serine/threonine-protein kinase At2g19130;gene44190(XM_006598119.2):putative serine/threonine-protein kinase;gene44939(XM_003549075.2):probable WRKY transcription factor 75;gene45455(XM_003547807.3):probable calcium-binding protein CML16;gene45527(XM_014768698.1):ervatamin-B-like;gene45902(NM_001249751.2):uncharacterized LOC100500092;gene46122(XM_014768463.1):ethylene-responsive transcription factor ABR1-like;gene46570(XM_003549117.3):receptor-like protein kinase HSL1;gene47066(XM_006600177.2):Pti1 kinase-like protein;gene47407(XM_003549497.3):probable WRKY transcription factor 32;gene47685(XM_003550746.3):probable LRR receptor-like serine/threonine-protein kinase At1g74360;gene48103(XM_003549886.3):ethylene-responsive transcription factor 1A-like;gene48873(XM_003549231.3):ethylene-responsive transcription factor SHINE 2-like;gene4907(XM_003519097.3):probable WRKY transcription factor 32;gene49187(XM_003550283.3):ethylene-responsive transcription factor RAP2-1-like;gene5053(XM_003519164.3):transcription factor bHLH93;gene51761(XM_006602627.2):probable WRKY transcription factor 33, transcript variant X2;gene52371(XM_003552548.3):receptor-like protein kinase ANXUR2;gene52525(XM_006601685.2):NBS-LRR disease-resistance protein scn3r1, transcript variant X1;gene5326(XM_003518330.3):serine/threonine-protein kinase CDL1-like;gene53519(XM_006604022.2):probable serine/threonine-protein kinase At1g18390, transcript variant X2;gene53773(NM_001250428.1):WRKY53;gene5413(XM_014769812.1):coronatine-insensitive protein 1-like;gene5508(NM_001249003.1):SGR;gene55972(XM_003555409.3):protein kinase 2A, chloroplastic-like;gene56006(XM_006605586.2):putative disease resistance RPP13-like protein 1, transcript variant X2;gene56055(XM_003555536.3):chitin elicitor receptor kinase 1-like;gene56269(XM_003555644.3):ethylene-responsive transcription factor ERF105;gene56270(NM_001248918.2):uncharacterized LOC100305726;gene56799(XM_014772966.1):probable serine/threonine-protein kinase At1g18390;gene57279(XM_006606105.2):ethylene-responsive transcription factor ERF110, transcript variant X1;gene57404(XM_003555392.3):lysM domain receptor-like kinase 3;gene57540(NM_001251016.2):uncharacterized LOC100306125;gene57544(XM_006606260.2):ethylene-responsive transcription factor 2-like;gene5758(XM_003519522.3):disease resistance protein RPP5-like;gene58342(XM_006590943.2):probable serine/threonine-protein kinase RLCKVII;gene6196(XM_003521585.3):calmodulin-like;gene6935(NM_001248292.1):RIN4a protein;gene6985(XM_006576137.2):uncharacterized LOC100527480, transcript variant X2;gene7249(XM_014773692.1):ethylene-responsive transcription factor 2-like;gene9188(XM_006577973.2):ethylene-responsive transcription factor RAP2-1, transcript variant X2;gene9201(XM_003523562.3):putative receptor protein kinase ZmPK1;gene9649(XM_003522684.3):receptor-like protein kinase HAIKU2</t>
  </si>
  <si>
    <t>gene10018(XM_003523842.3):F-box protein At5g07670-like;gene11074(XM_014774364.1):protein kinase, transcript variant X1;gene11507(XM_003522536.3):nodulation-signaling pathway 2 protein;gene12634(XM_003524603.3):transcription factor HEC1-like;gene13518(XM_003525016.3):putative ETHYLENE INSENSITIVE 3-like 4 protein;gene13581(XM_014775782.1):ethylene-responsive transcription factor ABR1-like;gene13657(XM_003524268.3):transcription factor TGA4-like;gene1486(XM_003516344.3):abscisic acid receptor PYL4-like;gene15083(XM_003526493.3):transport inhibitor response 1-like protein;gene1535(XM_003516363.3):F-box/LRR-repeat protein 3-like;gene15387(NM_001249120.2):uncharacterized LOC100526923;gene15770(NM_001251778.1):inducer of CBF expression 4;gene17215(XM_003527424.3):G-type lectin S-receptor-like serine/threonine-protein kinase At2g19130;gene18053(NM_001255075.2):abscisic acid receptor PYL9-like;gene18520(XM_003528937.3):mitogen-activated protein kinase kinase 9;gene20499(XM_006584653.2):probable serine/threonine-protein kinase At5g41260, transcript variant X2;gene21573(XM_003531244.3):serine/threonine-protein kinase CTR1-like, transcript variant X1;gene2168(NM_001250113.2):uncharacterized LOC100306324;gene21855(XM_003532832.3):transcription factor HEC3-like;gene21921(XM_006585328.2):myb family transcription factor APL-like, transcript variant X1;gene2195(XM_006573586.2):probable indole-3-acetic acid-amido synthetase GH3.1;gene22153(XM_006585424.2):probable receptor-like protein kinase At1g11050;gene22161(XM_006585434.2):serine/threonine-protein kinase SRK2A-like, transcript variant X2;gene22652(NM_001249535.2):uncharacterized LOC100527723;gene23833(XM_003530808.3):xyloglucan endotransglucosylase/hydrolase protein 2-like;gene27216(XM_003536295.3):gibberellin receptor GID1B-like;gene27220(XR_416204.2):receptor-like cytosolic serine/threonine-protein kinase RBK2, transcript variant X2;gene27706(XM_014763030.1):protein ABSCISIC ACID-INSENSITIVE 5, transcript variant X1;gene27981(XM_003537143.3):transcription factor bHLH130-like;gene29134(XM_006589249.2):DELLA protein RGA-like;gene29489(XM_006589430.2):serine/threonine-protein kinase STY46-like, transcript variant X1;gene29933(XM_006589618.2):probable receptor-like protein kinase At1g67000, transcript variant X2;gene30700(XM_003539283.3):F-box protein SKIP2-like;gene30756(XM_003538775.3):uncharacterized LOC100817326;gene32591(NM_001251661.1):coronatine-insensitive 1;gene32704(XM_014764250.1):putative ETHYLENE INSENSITIVE 3-like 4 protein;gene33070(XM_003540097.3):scarecrow-like protein 4;gene33458(XM_006592121.2):transcription factor PCL1-like, transcript variant X4;gene33998(XM_003540864.3):probable L-type lectin-domain containing receptor kinase VII.2;gene35666(XM_014765246.1):putative wall-associated receptor kinase-like 16;gene35681(XM_003541792.3):scarecrow-like protein 1, transcript variant X1;gene35736(XR_417452.2):abscisic acid receptor PYL8-like, transcript variant X2;gene36282(XM_003542118.3):xyloglucan endotransglucosylase/hydrolase protein 22;gene36283(NM_001255601.1):probable xyloglucan endotransglucosylase/hydrolase protein 23-like;gene36866(XM_014765566.1):protein ABSCISIC ACID-INSENSITIVE 5-like;gene3709(XM_006574815.2):transcription factor HBP-1b(c38)-like, transcript variant X2;gene38003(XM_006593430.2):bZIP transcription factor bZIP132, transcript variant X1;gene38154(XM_003543231.3):indole-3-acetic acid-amido synthetase GH3.6-like;gene38161(XM_003543235.3):chitin-inducible gibberellin-responsive protein 1-like;gene38461(XM_014766015.1):transcription factor TGA2, transcript variant X10;gene39199(XM_006595640.2):scarecrow-like protein 21;gene39352(XM_006595699.2):transcription factor PIF4-like;gene39582(XM_003544002.3):abscisic acid receptor PYL4-like;gene40248(XM_003544566.3):EIN3-binding F-box protein 1-like;gene41564(XR_418206.2):F-box/LRR-repeat protein 14-like, transcript variant X2;gene41967(XM_003547482.3):probable receptor-like protein kinase At1g11050;gene42135(XM_003545723.3):pathogenesis-related protein 1-like;gene42352(XM_003545987.3):probable LRR receptor-like serine/threonine-protein kinase At2g24230;gene4253(XM_003520173.3):probable LRR receptor-like serine/threonine-protein kinase RKF3;gene42549(XM_003547192.3):transcription factor MUTE-like;gene4258(XM_003518892.3):gibberellin receptor GID1B-like;gene42659(XM_003546144.3):scarecrow-like protein 13;gene43062(XM_003547389.3):G-type lectin S-receptor-like serine/threonine-protein kinase At2g19130;gene43728(XM_003546600.3):myb family transcription factor APL-like;gene44660(NM_001249399.1):uncharacterized LOC100500065;gene44669(XM_006598853.2):probable indole-3-acetic acid-amido synthetase GH3.5, transcript variant X1;gene4593(XM_003519005.3):transcription factor HBP-1b(c38)-like, transcript variant X1;gene46549(XM_003548220.3):probable carboxylesterase 18;gene4961(XM_003519127.3):serine/threonine-protein kinase SAPK2;gene5053(XM_003519164.3):transcription factor bHLH93;gene52848(XM_014771881.1):probable inactive receptor kinase At1g27190;gene5413(XM_014769812.1):coronatine-insensitive protein 1-like;gene54153(XM_006603700.2):bZIP transcription factor bZIP96, transcript variant X1;gene54359(XM_014771678.1):gibberellin receptor GID1B-like;gene54521(XM_006603678.2):auxin-responsive protein IAA13-like, transcript variant X2;gene5486(XM_003519372.3):abscisic acid receptor PYL4-like;gene55560(XM_003555668.3):uncharacterized LOC100809323, transcript variant X1;gene5693(XM_003519485.3):regulatory protein NPR3-like, transcript variant X1;gene56964(XM_003555264.3):probable xyloglucan endotransglucosylase/hydrolase protein 10;gene57611(XM_003556305.3):ethylene-responsive transcription factor 1B-like;gene57792(XM_003555519.3):protein EIN4-like;gene6692(XM_003544704.3):abscisic acid receptor PYL8-like;gene7414(XM_003521082.3):transcription factor HBP-1b(c38)-like, transcript variant X1;gene7555(XM_014773772.1):transcription factor HBP-1b(c38)-like, transcript variant X1;gene7615(XM_006576817.2):gibberellin receptor GID1B-like;gene7790(XM_006576893.2):protein PHR1-LIKE 1-like, transcript variant X3;gene9648(XM_003523714.3):receptor-like protein kinase HSL1</t>
  </si>
  <si>
    <t>gene11531(XM_006578928.2):serine hydroxymethyltransferase 7-like;gene11635(XM_003524495.3):L-aspartate oxidase, chloroplastic, transcript variant X1;gene13491(XM_003524212.3):monoacylglycerol lipase ABHD6;gene13774(NM_001249974.1):glutathione S-transferase GST 23;gene15525(XM_003526738.3):uncharacterized LOC100816311;gene15956(XM_003526978.3):aldehyde dehydrogenase family 2 member B4, mitochondrial;gene16708(XM_006582120.2):PAP-specific phosphatase HAL2-like;gene16824(XM_003527248.2):probable aldo-keto reductase 2;gene17248(NM_001252940.1):isocitrate lyase 1-like;gene17271(XM_003527445.3):aconitate hydratase, cytoplasmic-like;gene20000(XM_006582759.2):peroxisomal enoyl-CoA hydratase/isomerase family protein, transcript variant X1;gene20073(XM_003529513.3):peroxisomal fatty acid beta-oxidation multifunctional protein MFP2-like;gene20148(XM_014778241.1):pyruvate, phosphate dikinase, chloroplastic-like;gene20478(XM_003532543.3):bifunctional UDP-glucose 4-epimerase and UDP-xylose 4-epimerase 1-like;gene20590(XM_003530347.3):UDP-glucose 4-epimerase GEPI48;gene20980(NM_001251558.1):peroxisomal malate dehydrogenase;gene21013(XM_003532553.3):fructose-1,6-bisphosphatase, chloroplastic-like;gene21939(XM_003531434.3):phosphoglycerate kinase, cytosolic;gene22880(XM_014779251.1):probable aldo-keto reductase 2, transcript variant X2;gene23059(XM_006584436.2):serine hydroxymethyltransferase 3, transcript variant X1;gene23381(XM_006584579.2):enzymatic resistance protein, transcript variant X1;gene24500(XM_003533619.3):allantoate deiminase, transcript variant X1;gene26173(XM_003534218.3):phosphoenolpyruvate carboxykinase [ATP]-like;gene28467(NM_001251546.1):peroxisomal 3-ketoacyl-CoA thiolase;gene29646(NM_001248739.2):ATP sulfurylase;gene29877(XM_003536589.3):probable ribose-5-phosphate isomerase 2;gene30549(XM_014763812.1):FAD-dependent urate hydroxylase-like;gene30589(XM_006590538.2):haloacid dehalogenase-like hydrolase domain-containing protein Sgpp, transcript variant X12;gene30618(XR_416653.2):malate dehydrogenase, glyoxysomal, transcript variant X2;gene32037(XM_003538043.3):apoptosis-inducing factor homolog A;gene324(XM_003517708.3):aldehyde dehydrogenase family 2 member B7, mitochondrial-like;gene33753(NM_001254658.1):bifunctional nitrilase/nitrile hydratase NIT4B-like;gene34515(XM_006592497.2):homogentisate 1,2-dioxygenase-like;gene35483(XM_003542140.3):long chain acyl-CoA synthetase 8-like, transcript variant X1;gene35659(NM_001255213.2):alcohol dehydrogenase 1-like;gene36379(XM_003542284.3):malate dehydrogenase, cytoplasmic-like;gene36432(XM_003542310.3):12-oxophytodienoate reductase 3;gene37018(XM_006593375.2):formate dehydrogenase 1, mitochondrial-like, transcript variant X1;gene37178(XM_003542728.3):PAP-specific phosphatase HAL2-like;gene37546(XM_006593252.2):serine hydroxymethyltransferase 4, transcript variant X1;gene37829(XM_003543053.3):putative 4-hydroxy-4-methyl-2-oxoglutarate aldolase 3, transcript variant X1;gene39299(XM_006595420.2):peroxisomal citrate synthase, transcript variant X1;gene40749(XM_014767276.1):glutathione S-transferase TCHQD-like;gene40766(XM_003545616.3):alcohol dehydrogenase 1;gene40845(XM_006596233.2):probable 6-phosphogluconolactonase 4, chloroplastic;gene42049(XM_003547037.3):monoacylglycerol lipase ABHD6;gene42144(XM_006596897.2):uncharacterized LOC100500019, transcript variant X1;gene44611(XM_006598630.2):uncharacterized LOC100305546, transcript variant X2;gene46155(XM_003548071.3):fructose-1,6-bisphosphatase, cytosolic, transcript variant X2;gene46879(XM_006600266.2):pyruvate, phosphate dikinase, chloroplastic-like, transcript variant X1;gene47186(XM_006600387.2):threonine synthase 1, chloroplastic;gene47419(XM_003549502.3):NADP-dependent glyceraldehyde-3-phosphate dehydrogenase;gene4893(XM_003519093.3):NADP-dependent glyceraldehyde-3-phosphate dehydrogenase-like;gene50202(XM_003551439.3):serine O-acetyltransferase 1;gene50622(NM_001289347.1):serine--glyoxylate aminotransferase-like;gene5129(XM_003518256.3):dehydrodolichyl diphosphate synthase 2-like;gene53096(XM_003554990.2):6-phosphogluconate dehydrogenase, decarboxylating 3-like, transcript variant X2;gene53308(XM_003553473.3):12-oxophytodienoate reductase 2-like;gene53638(XM_006603688.2):glucose-6-phosphate 1-dehydrogenase, cytoplasmic isoform-like, transcript variant X1;gene54651(NM_001255053.1):diaminopimelate decarboxylase 2, chloroplastic-like;gene54950(XM_003554479.3):bifunctional epoxide hydrolase 2;gene55256(NM_001289249.1):cysteine synthase-like;gene57071(XM_014772203.1):cysteine synthase, transcript variant X1;gene57109(XM_003556023.3):ATP sulfurylase 1, chloroplastic;gene5740(XM_003519509.3):citrate synthase, glyoxysomal;gene57860(XM_003556440.3):cysteine synthase-like, transcript variant X4;gene58148(XM_003538008.3):pheophytinase, chloroplastic, transcript variant X1;gene58324(NM_001249762.1):nodulin 35;gene58694(NA):NA;gene637(NM_001255735.1):probable 6-phosphogluconolactonase 2-like;gene8467(XM_006577159.2):bifunctional epoxide hydrolase 2-like, transcript variant X1;gene8934(XM_006577787.2):glyceraldehyde-3-phosphate dehydrogenase B, chloroplastic-like, transcript variant X1;gene9217(XM_006577983.2):cytochrome b5-like</t>
  </si>
  <si>
    <t>map04712</t>
  </si>
  <si>
    <t>Circadian rhythm - plant</t>
  </si>
  <si>
    <t>gene12634(XM_003524603.3):transcription factor HEC1-like;gene14085(NM_001248957.1):circadian clock-associated FKF1;gene14130(NM_001249965.2):uncharacterized LOC100306314;gene15159(XM_006580949.2):cryptochrome-1-like, transcript variant X1;gene18129(NM_001250607.1):MYB transcription factor MYB133;gene18817(XM_006582896.2):phantastica transcription factor a, transcript variant X1;gene20809(XM_003530876.3):adagio protein 3-like;gene21855(XM_003532832.3):transcription factor HEC3-like;gene22652(NM_001249535.2):uncharacterized LOC100527723;gene24352(NM_001253168.1):phytochrome B-like;gene24545(XM_003533669.3):adagio protein 1-like;gene26471(XM_006587679.2):transcription factor MYB34-like;gene27089(XM_003536812.3):transcription factor MYB108-like;gene27981(XM_003537143.3):transcription factor bHLH130-like;gene2837(NM_001248832.1):MYB transcription factor MYB76;gene2955(XM_006574371.2):protein TWIN LOV 1-like, transcript variant X3;gene35284(XR_001383986.1):B-box zinc finger protein 22, transcript variant X3;gene35477(XM_006593813.2):zinc finger protein CONSTANS-LIKE 9-like, transcript variant X1;gene37963(XM_006594652.2):B-box zinc finger protein 22, transcript variant X3;gene41745(XM_003546605.3):dof zinc finger protein DOF3.1-like;gene44629(NM_001251342.2):MYB transcription factor MYB92;gene44726(XM_006598870.2):protein REVEILLE 5, transcript variant X2;gene47284(NM_001248927.2):PAS protein ZEITLUPE 1;gene51048(XM_014771240.1):transcription factor AS1-like, transcript variant X2;gene52042(XM_003551624.3):protein REVEILLE 6-like;gene52551(XM_006602975.2):dof zinc finger protein DOF2.4-like;gene54034(XM_003554007.3):cyclic dof factor 3-like;gene56643(XM_006605782.2):transcription factor TCP7-like;gene6910(XM_006576071.2):phantastica transcription factor b, transcript variant X1</t>
  </si>
  <si>
    <t>gene12156(NM_001248481.2):uncharacterized LOC100527390;gene14347(NM_001253092.1):catalase;gene14368(NM_001255771.2):enoyl-CoA hydratase 2, peroxisomal-like;gene16321(XM_003525845.3):nudix hydrolase 19, chloroplastic;gene17066(XM_003527352.3):acyl-coenzyme A oxidase 3, peroxisomal-like;gene23381(XM_006584579.2):enzymatic resistance protein, transcript variant X1;gene28467(NM_001251546.1):peroxisomal 3-ketoacyl-CoA thiolase;gene30532(NM_001248619.1):acyl-CoA oxidase;gene34074(XM_003539902.3):acyl-coenzyme A oxidase 3, peroxisomal-like;gene39876(XM_006595452.2):uncharacterized LOC100500301, transcript variant X1;gene40036(XM_003544503.3):peroxisome biogenesis factor 10-like;gene41352(XM_003544901.3):2-hydroxyacyl-CoA lyase;gene42313(XM_003545969.3):nudix hydrolase 15, mitochondrial-like;gene44159(XM_006596869.2):peroxisomal glycolate oxidase, transcript variant X1;gene48071(NM_001249227.2):uncharacterized LOC100500051;gene49209(NM_001250163.2):uncharacterized LOC100500120;gene50622(NM_001289347.1):serine--glyoxylate aminotransferase-like;gene54950(XM_003554479.3):bifunctional epoxide hydrolase 2;gene55634(XM_003556055.3):phytanoyl-CoA dioxygenase-like;gene7334(NM_001254662.2):delta(3,5)-Delta(2,4)-dienoyl-CoA isomerase, mitochondrial-like;gene8467(XM_006577159.2):bifunctional epoxide hydrolase 2-like, transcript variant X1;gene8950(NM_001250642.1):catalase;gene8973(XM_006577888.1):enoyl-CoA hydratase 2, peroxisomal, transcript variant X1;gene9316(XM_003522238.3):solute carrier family 25 member 44-like</t>
  </si>
  <si>
    <t>gene13254(XM_003524882.3):UDP-glucuronate 4-epimerase 6-like;gene17409(XM_014776878.1):probable glucan 1,3-beta-glucosidase A;gene23434(XM_003532045.3):probable sucrose-phosphate synthase 3;gene23641(XM_006586082.2):cellulose synthase-like protein E1;gene23671(XM_003532168.3):alpha-glucan phosphorylase, H isozyme;gene25816(XM_003533249.3):sucrose synthase 7-like;gene28181(XM_003537237.3):polygalacturonase-like;gene30589(XM_006590538.2):haloacid dehalogenase-like hydrolase domain-containing protein Sgpp, transcript variant X12;gene32442(XM_003537384.3):sucrose synthase 5-like;gene36257(XM_006593492.2):probable alpha,alpha-trehalose-phosphate synthase [UDP-forming] 11;gene38795(XM_003543542.3):beta-fructofuranosidase, cell wall isozyme-like;gene41373(XM_003544303.3):sucrose synthase 6-like;gene41765(XM_003546647.3):beta-fructofuranosidase, cell wall isozyme-like;gene42484(NM_001249435.1):inactive beta-amylase-like;gene42966(XM_006597671.2):sucrose synthase 2-like, transcript variant X2;gene47747(XM_003549687.3):probable sucrose-phosphate synthase;gene49210(XM_003550292.3):alpha-amylase-like, transcript variant X1;gene50514(XM_003553081.3):probable sucrose-phosphate synthase 3;gene5272(XM_003518313.3):sucrose synthase 7-like;gene57755(XM_003556383.3):granule-bound starch synthase 1, chloroplastic/amyloplastic-like</t>
  </si>
  <si>
    <t>gene11081(XM_014774855.1):translation factor GUF1 homolog, chloroplastic-like, transcript variant X1;gene11635(XM_003524495.3):L-aspartate oxidase, chloroplastic, transcript variant X1;gene13247(XM_003524879.3):heat stress transcription factor A-5-like;gene14093(XM_014775906.1):heat stress transcription factor A-8;gene1706(XM_003516418.3):heat stress transcription factor B-2a-like;gene20027(NM_001254236.1):GTP-binding protein SAR1A-like;gene20817(XM_003530878.3):heat stress transcription factor A-8;gene2613(XM_006573786.2):heat stress transcription factor A-1b-like;gene269(XM_003517479.3):F-box protein At1g70590-like;gene27573(XM_003535153.3):ras-related protein RABC2a, transcript variant X2;gene27647(XM_006588762.2):heat stress transcription factor A-3-like;gene29595(XM_003535572.3):heat stress transcription factor B-2a-like;gene30735(XM_003537272.3):heat shock factor protein HSF24-like;gene3121(XM_003519747.3):F-box protein At1g70590-like;gene36388(XM_003541242.3):heat stress transcription factor A-2-like;gene45343(NM_001249811.1):heat shock factor protein hsf8-related;gene52172(XM_003552442.3):ras-related protein RABD2a;gene57165(XM_003555327.3):heat stress transcription factor B-2a-like;gene8032(XM_006576993.2):heat stress transcription factor A-3-like</t>
  </si>
  <si>
    <t>map04974</t>
  </si>
  <si>
    <t>Protein digestion and absorption</t>
  </si>
  <si>
    <t>gene13085(XM_003524789.3):protein NRT1/ PTR FAMILY 8.3-like;gene13989(XM_003524350.3):protein NRT1/ PTR FAMILY 1.2-like;gene18978(XM_006583566.2):protein NRT1/ PTR FAMILY 8.1-like, transcript variant X2;gene21785(XM_003531363.3):protein NRT1/ PTR FAMILY 8.3-like;gene23583(XM_006586048.2):sodium/hydrogen exchanger 4, transcript variant X2;gene24495(XM_003533583.3):cationic amino acid transporter 5-like;gene30815(XM_003537509.3):probable Xaa-Pro aminopeptidase P;gene39494(XM_003545523.3):protein NRT1/ PTR FAMILY 6.4-like;gene418(XM_014773064.1):protein NRT1/ PTR FAMILY 2.13-like;gene45779(NM_001255855.2):probable serine protease EDA2-like;gene47614(XM_003549610.3):protein NRT1/ PTR FAMILY 2.11;gene48593(XM_006600977.2):protein NRT1/ PTR FAMILY 1.2-like;gene50067(XM_003551248.3):protein NRT1/ PTR FAMILY 8.1, transcript variant X1;gene50733(XM_003551941.3):protein NRT1/ PTR FAMILY 4.6;gene50747(XM_003551943.3):protein NRT1/ PTR FAMILY 2.13-like;gene51526(XM_006602551.2):protein NRT1/ PTR FAMILY 5.6-like;gene57640(XM_003556322.3):protein NRT1/ PTR FAMILY 5.2-like</t>
  </si>
  <si>
    <t>gene11531(XM_006578928.2):serine hydroxymethyltransferase 7-like;gene14347(NM_001253092.1):catalase;gene17248(NM_001252940.1):isocitrate lyase 1-like;gene17271(XM_003527445.3):aconitate hydratase, cytoplasmic-like;gene20980(NM_001251558.1):peroxisomal malate dehydrogenase;gene23059(XM_006584436.2):serine hydroxymethyltransferase 3, transcript variant X1;gene23381(XM_006584579.2):enzymatic resistance protein, transcript variant X1;gene30524(XM_014763800.1):formyltetrahydrofolate deformylase 2, mitochondrial;gene36379(XM_003542284.3):malate dehydrogenase, cytoplasmic-like;gene37018(XM_006593375.2):formate dehydrogenase 1, mitochondrial-like, transcript variant X1;gene37546(XM_006593252.2):serine hydroxymethyltransferase 4, transcript variant X1;gene39299(XM_006595420.2):peroxisomal citrate synthase, transcript variant X1;gene44159(XM_006596869.2):peroxisomal glycolate oxidase, transcript variant X1;gene50622(NM_001289347.1):serine--glyoxylate aminotransferase-like;gene5740(XM_003519509.3):citrate synthase, glyoxysomal;gene8950(NM_001250642.1):catalase</t>
  </si>
  <si>
    <t>gene14077(XM_003525183.3):ankyrin repeat-containing protein At2g01680-like;gene18303(NM_001251195.1):CDK-activating kinase;gene18304(XM_006583323.2):probable plastidic glucose transporter 2, transcript variant X3;gene20720(XM_006584759.2):cyclin-dependent kinase F-1-like, transcript variant X2;gene20801(XM_003530829.3):ankyrin repeat-containing protein At2g01680-like;gene24654(XM_006586960.2):serine/threonine-protein kinase tricorner-like;gene26066(XM_003534162.3):cyclin-dependent kinase F-1-like;gene29325(XM_006589354.2):probable lysine-specific demethylase ELF6;gene3024(XM_003519347.3):metalloendoproteinase 5-MMP-like;gene43187(XM_003547436.3):serine/threonine-protein kinase tricorner-like;gene45018(XM_003548491.3):transcription factor GTE8-like, transcript variant X1;gene45418(XM_003547818.3):phototropin-2-like, transcript variant X1;gene7872(XM_006576926.2):ankyrin repeat-containing protein At5g02620-like, transcript variant X2</t>
  </si>
  <si>
    <t>gene12986(NM_001254242.1):26S proteasome non-ATPase regulatory subunit RPN12A-like;gene18300(NM_001251115.1):uncharacterized LOC100499667;gene18303(NM_001251195.1):CDK-activating kinase;gene2038(XM_006573517.2):uncharacterized LOC102662353;gene20720(XM_006584759.2):cyclin-dependent kinase F-1-like, transcript variant X2;gene26066(XM_003534162.3):cyclin-dependent kinase F-1-like;gene32272(XM_003538293.3):26S protease regulatory subunit 6B homolog;gene4483(XM_006574281.2):uncharacterized LOC100499860, transcript variant X1;gene45018(XM_003548491.3):transcription factor GTE8-like, transcript variant X1;gene45418(XM_003547818.3):phototropin-2-like, transcript variant X1;gene46762(XM_003549516.3):E3 ubiquitin-protein ligase UPL5-like;gene52860(XM_014772177.1):probable mitochondrial chaperone BCS1-B, transcript variant X1</t>
  </si>
  <si>
    <t>gene11531(XM_006578928.2):serine hydroxymethyltransferase 7-like;gene21013(XM_003532553.3):fructose-1,6-bisphosphatase, chloroplastic-like;gene23059(XM_006584436.2):serine hydroxymethyltransferase 3, transcript variant X1;gene23381(XM_006584579.2):enzymatic resistance protein, transcript variant X1;gene35659(NM_001255213.2):alcohol dehydrogenase 1-like;gene37018(XM_006593375.2):formate dehydrogenase 1, mitochondrial-like, transcript variant X1;gene37546(XM_006593252.2):serine hydroxymethyltransferase 4, transcript variant X1;gene37829(XM_003543053.3):putative 4-hydroxy-4-methyl-2-oxoglutarate aldolase 3, transcript variant X1;gene40766(XM_003545616.3):alcohol dehydrogenase 1;gene42144(XM_006596897.2):uncharacterized LOC100500019, transcript variant X1;gene46155(XM_003548071.3):fructose-1,6-bisphosphatase, cytosolic, transcript variant X2;gene50622(NM_001289347.1):serine--glyoxylate aminotransferase-like</t>
  </si>
  <si>
    <t>gene13388(XM_003524944.3):nuclear transcription factor Y subunit A-7-like, transcript variant X2;gene21722(XM_014778954.1):nuclear transcription factor Y subunit B-10-like, transcript variant X2;gene23629(XM_006586075.2):nuclear transcription factor Y subunit B-3-like;gene24236(XM_006586771.2):nuclear transcription factor Y subunit A-7-like, transcript variant X4;gene37337(NM_001255884.2):nuclear transcription factor Y subunit A-9-like;gene39972(NM_001249635.1):vacuolar processing enzyme 2;gene42677(XM_003546151.3):nuclear transcription factor Y subunit B-3;gene48029(NM_001249749.1):cysteine proteinase;gene49099(XM_003550235.3):vacuolar-processing enzyme;gene50181(XM_006602071.2):nuclear transcription factor Y subunit B-3;gene55200(XM_006604765.2):nuclear transcription factor Y subunit C-3, transcript variant X1;gene8514(XM_014774270.1):nuclear transcription factor Y subunit C-9-like</t>
  </si>
  <si>
    <t>gene21013(XM_003532553.3):fructose-1,6-bisphosphatase, chloroplastic-like;gene29877(XM_003536589.3):probable ribose-5-phosphate isomerase 2;gene37829(XM_003543053.3):putative 4-hydroxy-4-methyl-2-oxoglutarate aldolase 3, transcript variant X1;gene40845(XM_006596233.2):probable 6-phosphogluconolactonase 4, chloroplastic;gene42144(XM_006596897.2):uncharacterized LOC100500019, transcript variant X1;gene46155(XM_003548071.3):fructose-1,6-bisphosphatase, cytosolic, transcript variant X2;gene47419(XM_003549502.3):NADP-dependent glyceraldehyde-3-phosphate dehydrogenase;gene4893(XM_003519093.3):NADP-dependent glyceraldehyde-3-phosphate dehydrogenase-like;gene53096(XM_003554990.2):6-phosphogluconate dehydrogenase, decarboxylating 3-like, transcript variant X2;gene53638(XM_006603688.2):glucose-6-phosphate 1-dehydrogenase, cytoplasmic isoform-like, transcript variant X1;gene637(NM_001255735.1):probable 6-phosphogluconolactonase 2-like</t>
  </si>
  <si>
    <t>gene11531(XM_006578928.2):serine hydroxymethyltransferase 7-like;gene22702(XM_003531803.3):UDP-glycosyltransferase 83A1-like;gene23059(XM_006584436.2):serine hydroxymethyltransferase 3, transcript variant X1;gene33753(NM_001254658.1):bifunctional nitrilase/nitrile hydratase NIT4B-like;gene35590(XM_003518955.3):7-deoxyloganetin glucosyltransferase-like;gene35890(XM_003543904.3):UDP-glycosyltransferase 83A1-like;gene37546(XM_006593252.2):serine hydroxymethyltransferase 4, transcript variant X1;gene52987(XM_006603843.2):UDP-glycosyltransferase 83A1-like;gene54290(NM_001254044.1):cytochrome P450 93A2-like;gene57860(XM_003556440.3):cysteine synthase-like, transcript variant X4</t>
  </si>
  <si>
    <t>gene20148(XM_014778241.1):pyruvate, phosphate dikinase, chloroplastic-like;gene20980(NM_001251558.1):peroxisomal malate dehydrogenase;gene21013(XM_003532553.3):fructose-1,6-bisphosphatase, chloroplastic-like;gene21939(XM_003531434.3):phosphoglycerate kinase, cytosolic;gene26173(XM_003534218.3):phosphoenolpyruvate carboxykinase [ATP]-like;gene29877(XM_003536589.3):probable ribose-5-phosphate isomerase 2;gene36379(XM_003542284.3):malate dehydrogenase, cytoplasmic-like;gene46155(XM_003548071.3):fructose-1,6-bisphosphatase, cytosolic, transcript variant X2;gene46879(XM_006600266.2):pyruvate, phosphate dikinase, chloroplastic-like, transcript variant X1;gene8934(XM_006577787.2):glyceraldehyde-3-phosphate dehydrogenase B, chloroplastic-like, transcript variant X1</t>
  </si>
  <si>
    <t>gene11635(XM_003524495.3):L-aspartate oxidase, chloroplastic, transcript variant X1;gene15956(XM_003526978.3):aldehyde dehydrogenase family 2 member B4, mitochondrial;gene20073(XM_003529513.3):peroxisomal fatty acid beta-oxidation multifunctional protein MFP2-like;gene20196(NM_001254229.2):glucose and ribitol dehydrogenase-like;gene28803(NM_001255886.2):glucose and ribitol dehydrogenase homolog 1-like;gene324(XM_003517708.3):aldehyde dehydrogenase family 2 member B7, mitochondrial-like;gene37739(XM_003543011.3):acetolactate synthase 2, chloroplastic;gene42235(XM_003545859.3):acetolactate synthase 2, chloroplastic;gene57898(NM_001251356.1):seed maturation protein PM34</t>
  </si>
  <si>
    <t>map00920</t>
  </si>
  <si>
    <t>Sulfur metabolism</t>
  </si>
  <si>
    <t>gene16708(XM_006582120.2):PAP-specific phosphatase HAL2-like;gene29646(NM_001248739.2):ATP sulfurylase;gene37178(XM_003542728.3):PAP-specific phosphatase HAL2-like;gene38752(NM_001254324.2):probable hydroxyacylglutathione hydrolase 2, chloroplast-like;gene50202(XM_003551439.3):serine O-acetyltransferase 1;gene55256(NM_001289249.1):cysteine synthase-like;gene57071(XM_014772203.1):cysteine synthase, transcript variant X1;gene57109(XM_003556023.3):ATP sulfurylase 1, chloroplastic;gene57860(XM_003556440.3):cysteine synthase-like, transcript variant X4</t>
  </si>
  <si>
    <t>gene11874(XM_014775434.1):serine/threonine-protein kinase AtPK2/AtPK19-like;gene18303(NM_001251195.1):CDK-activating kinase;gene20720(XM_006584759.2):cyclin-dependent kinase F-1-like, transcript variant X2;gene26066(XM_003534162.3):cyclin-dependent kinase F-1-like;gene36170(XM_003542702.3):probable calcium-binding protein CML29;gene39216(NM_001255273.2):serine/threonine-protein phosphatase PP-X isozyme 2-like;gene45455(XM_003547807.3):probable calcium-binding protein CML16;gene45856(XM_006598652.2):uncharacterized LOC100526925, transcript variant X1;gene9632(XM_006578182.2):serine/threonine-protein kinase Aurora-1, transcript variant X1</t>
  </si>
  <si>
    <t>gene22166(XM_003531546.3):cleavage and polyadenylation specificity factor subunit 3-I-like;gene22285(XM_006585501.2):nuclear poly(A) polymerase 4-like;gene25806(XM_006587367.2):eukaryotic peptide chain release factor subunit 1-3-like, transcript variant X3;gene29127(XR_416492.2):heterogeneous nuclear ribonucleoprotein 1-like, transcript variant X2;gene37709(XM_014765802.1):protein SMG7L-like, transcript variant X2;gene39216(NM_001255273.2):serine/threonine-protein phosphatase PP-X isozyme 2-like;gene44378(XM_006598595.2):uncharacterized LOC100787464;gene46621(XM_006599647.2):eukaryotic peptide chain release factor subunit 1-3, transcript variant X3;gene54718(XM_003554360.3):polyadenylate-binding protein 7-like</t>
  </si>
  <si>
    <t>gene12274(XM_003524285.3):lon protease homolog 2, peroxisomal-like;gene15417(XM_003526669.3):CLP protease regulatory subunit CLPX1, mitochondrial;gene17280(XM_006582299.2):membrane metalloprotease ARASP, chloroplastic-like;gene2313(XM_003517339.3):lon protease homolog 2, peroxisomal, transcript variant X1;gene3637(XM_003518592.3):ATP-dependent Clp protease proteolytic subunit 3, chloroplastic;gene36867(XM_006594152.2):cell division protein FtsZ homolog 2-1, chloroplastic-like, transcript variant X1;gene48159(XM_003549916.3):lon protease homolog 2, peroxisomal-like;gene52574(XM_003552658.3):ATP-dependent Clp protease proteolytic subunit 3, chloroplastic-like</t>
  </si>
  <si>
    <t>gene11586(NM_001255225.1):glucuronokinase 1-like;gene13254(XM_003524882.3):UDP-glucuronate 4-epimerase 6-like;gene21887(XM_003531414.3):beta-hexosaminidase 2-like;gene23641(XM_006586082.2):cellulose synthase-like protein E1;gene43623(XM_003546567.3):chitotriosidase-1-like;gene43801(XM_003546625.3):NADH--cytochrome b5 reductase 1;gene54182(XM_003554094.3):UDP-sulfoquinovose synthase, chloroplastic;gene57818(XM_003556419.3):GDP-mannose 3,5-epimerase 2, transcript variant X2</t>
  </si>
  <si>
    <t>gene17776(XM_003529755.3):palmitoyl-monogalactosyldiacylglycerol delta-7 desaturase, chloroplastic-like;gene19040(NM_001250432.1):chloroplast omega 3 fatty acid desaturase isoform 2;gene20073(XM_003529513.3):peroxisomal fatty acid beta-oxidation multifunctional protein MFP2-like;gene28467(NM_001251546.1):peroxisomal 3-ketoacyl-CoA thiolase;gene29990(NM_001251413.1):microsomal omega-6 desaturase;gene30532(NM_001248619.1):acyl-CoA oxidase;gene51678(NM_001250909.2):omega-3 fatty acid desaturase;gene7575(NM_001251429.1):microsomal omega-6 desaturase</t>
  </si>
  <si>
    <t>gene18917(XM_003529071.3):probable glutathione S-transferase;gene27455(XM_006588679.2):glutathione S-transferase L3, transcript variant X1;gene44166(NM_001249383.1):glutathione transferase;gene44168(NM_001250784.1):2,4-D inducible glutathione S-transferase;gene4723(NM_001248057.1):glutathione S-transferase GST 19;gene54605(XR_420015.2):glutathione S-transferase L3, transcript variant X2;gene55926(XM_003556749.3):molybdopterin synthase catalytic subunit-like, transcript variant X1;gene8155(NM_001248575.2):uncharacterized LOC100527653, transcript variant X1</t>
  </si>
  <si>
    <t>gene11635(XM_003524495.3):L-aspartate oxidase, chloroplastic, transcript variant X1;gene16639(XM_003527203.3):cytochrome c oxidase copper chaperone 2, transcript variant X1;gene20566(XM_006584679.2):V-type proton ATPase subunit E-like;gene30582(XM_006590533.2):cytochrome c oxidase subunit 6b-2;gene35982(XM_014765293.1):plasma membrane ATPase 2;gene40491(XM_003544593.3):plasma membrane ATPase 4-like;gene48720(XM_003550088.3):plasma membrane ATPase 4-like;gene52870(XM_003554240.3):plasma membrane ATPase 1-like</t>
  </si>
  <si>
    <t>gene13991(XM_003525226.3):cyclin-dependent kinase F-1-like;gene18303(NM_001251195.1):CDK-activating kinase;gene20720(XM_006584759.2):cyclin-dependent kinase F-1-like, transcript variant X2;gene26066(XM_003534162.3):cyclin-dependent kinase F-1-like;gene30294(XM_003537749.3):transcription factor-like protein DPB, transcript variant X4;gene45018(XM_003548491.3):transcription factor GTE8-like, transcript variant X1;gene45856(XM_006598652.2):uncharacterized LOC100526925, transcript variant X1</t>
  </si>
  <si>
    <t>gene14347(NM_001253092.1):catalase;gene20073(XM_003529513.3):peroxisomal fatty acid beta-oxidation multifunctional protein MFP2-like;gene33753(NM_001254658.1):bifunctional nitrilase/nitrile hydratase NIT4B-like;gene41858(XM_006598231.2):xanthine dehydrogenase 1-like;gene46096(XM_003533709.2):tryptophan aminotransferase-related protein 4;gene8950(NM_001250642.1):catalase</t>
  </si>
  <si>
    <t>map02010</t>
  </si>
  <si>
    <t>ABC transporters</t>
  </si>
  <si>
    <t>gene23759(XM_003530794.3):ABC transporter B family member 15-like;gene31105(XM_003537684.3):ABC transporter G family member 15-like;gene34732(XM_003540150.3):ABC transporter F family member 1, transcript variant X1;gene4740(XM_006575203.2):ABC transporter G family member 22, transcript variant X1;gene57659(XM_006606317.2):protein TRIGALACTOSYLDIACYLGLYCEROL 1, chloroplastic-like, transcript variant X4;gene7498(XM_006576752.2):ABC transporter A family member 1, transcript variant X1</t>
  </si>
  <si>
    <t>gene18303(NM_001251195.1):CDK-activating kinase;gene20720(XM_006584759.2):cyclin-dependent kinase F-1-like, transcript variant X2;gene26066(XM_003534162.3):cyclin-dependent kinase F-1-like;gene45018(XM_003548491.3):transcription factor GTE8-like, transcript variant X1;gene45418(XM_003547818.3):phototropin-2-like, transcript variant X1;gene5130(XM_006575342.2):protein DAMAGED DNA-BINDING 2-like, transcript variant X2</t>
  </si>
  <si>
    <t>gene16160(NM_001250086.2):flavonoid 3'-hydroxylase;gene27975(XM_006588848.2):cytochrome P450 93A3-like;gene34947(XM_003540278.3):probable terpene synthase 11;gene49339(XM_003550365.3):cytochrome P450 monooxygenase CYP83D1;gene5835(XM_006575645.2):cytochrome P450 71D10-like;gene7552(XM_003521148.3):cytochrome P450 93A3</t>
  </si>
  <si>
    <t>gene13226(XM_006580070.2):kinesin-like protein KIN12A;gene36170(XM_003542702.3):probable calcium-binding protein CML29;gene39216(NM_001255273.2):serine/threonine-protein phosphatase PP-X isozyme 2-like;gene45418(XM_003547818.3):phototropin-2-like, transcript variant X1;gene45455(XM_003547807.3):probable calcium-binding protein CML16</t>
  </si>
  <si>
    <t>gene11097(XM_006578705.2):cyclin-dependent kinase E-1-like, transcript variant X3;gene13658(XM_003525089.3):cyclin-dependent kinase E-1;gene30582(XM_006590533.2):cytochrome c oxidase subunit 6b-2;gene36170(XM_003542702.3):probable calcium-binding protein CML29;gene45455(XM_003547807.3):probable calcium-binding protein CML16</t>
  </si>
  <si>
    <t>gene24654(XM_006586960.2):serine/threonine-protein kinase tricorner-like;gene29572(XM_014762773.1):protein piccolo-like;gene36318(XM_014765374.1):villin-4-like, transcript variant X3;gene43187(XM_003547436.3):serine/threonine-protein kinase tricorner-like;gene54479(NM_001249074.1):uncharacterized LOC100527688</t>
  </si>
  <si>
    <t>gene11586(NM_001255225.1):glucuronokinase 1-like;gene30949(XM_003537596.3):L-ascorbate peroxidase 3, peroxisomal;gene39580(XM_003543997.3):laccase-5-like;gene5781(XM_003519540.3):GDP-L-galactose phosphorylase 1;gene57818(XM_003556419.3):GDP-mannose 3,5-epimerase 2, transcript variant X2</t>
  </si>
  <si>
    <t>gene24016(XM_014761542.1):uncharacterized LOC100810167, transcript variant X1;gene24654(XM_006586960.2):serine/threonine-protein kinase tricorner-like;gene43187(XM_003547436.3):serine/threonine-protein kinase tricorner-like;gene45418(XM_003547818.3):phototropin-2-like, transcript variant X1;gene9919(XM_003522779.3):serine/threonine-protein kinase D6PKL1-like</t>
  </si>
  <si>
    <t>gene21887(XM_003531414.3):beta-hexosaminidase 2-like;gene28990(XM_003535350.3):alpha-galactosidase-like;gene28991(XM_003535351.3):alpha-galactosidase-like;gene46563(XM_003548228.3):alpha-galactosidase-like;gene51832(XM_006602649.2):alpha-galactosidase 1, transcript variant X1</t>
  </si>
  <si>
    <t>gene13978(XM_003525235.3):sugar transport protein 14-like;gene21479(XM_006585106.2):CBL-interacting serine/threonine-protein kinase 12;gene39216(NM_001255273.2):serine/threonine-protein phosphatase PP-X isozyme 2-like;gene45856(XM_006598652.2):uncharacterized LOC100526925, transcript variant X1</t>
  </si>
  <si>
    <t>gene16824(XM_003527248.2):probable aldo-keto reductase 2;gene22880(XM_014779251.1):probable aldo-keto reductase 2, transcript variant X2;gene47186(XM_006600387.2):threonine synthase 1, chloroplastic;gene6616(NM_001254091.1):pyridoxal biosynthesis protein PDX2-like</t>
  </si>
  <si>
    <t>gene20566(XM_006584679.2):V-type proton ATPase subunit E-like;gene30583(XM_003539085.3):ras-related protein RABH1b;gene57415(XM_003556196.3):ras-related protein RABF1, transcript variant X1</t>
  </si>
  <si>
    <t>gene18304(XM_006583323.2):probable plastidic glucose transporter 2, transcript variant X3;gene45018(XM_003548491.3):transcription factor GTE8-like, transcript variant X1;gene45418(XM_003547818.3):phototropin-2-like, transcript variant X1</t>
  </si>
  <si>
    <t>gene47994(XM_003550837.3):geraniol 8-hydroxylase-like;gene54313(XM_006604321.2):3,9-dihydroxypterocarpan 6A-monooxygenase-like</t>
  </si>
  <si>
    <t>map00073</t>
  </si>
  <si>
    <t>Cutin, suberine and wax biosynthesis</t>
  </si>
  <si>
    <t>gene29131(NM_001250414.2):Ca+2-binding EF hand protein;gene31164(XM_003538912.3):cytochrome P450 86B1-like</t>
  </si>
  <si>
    <t>gene14812(XM_006581288.2):E3 ubiquitin-protein ligase KEG-like, transcript variant X1;gene9427(XM_006578075.2):E3 ubiquitin-protein ligase KEG-like, transcript variant X2</t>
  </si>
  <si>
    <t>gene36170(XM_003542702.3):probable calcium-binding protein CML29;gene45455(XM_003547807.3):probable calcium-binding protein CML16</t>
  </si>
  <si>
    <t>map00660</t>
  </si>
  <si>
    <t>C5-Branched dibasic acid metabolism</t>
  </si>
  <si>
    <t>gene37739(XM_003543011.3):acetolactate synthase 2, chloroplastic;gene42235(XM_003545859.3):acetolactate synthase 2, chloroplastic</t>
  </si>
  <si>
    <t>gene21863(XM_003531404.3):mitogen-activated protein kinase kinase kinase YODA-like, transcript variant X3</t>
  </si>
  <si>
    <t>gene20566(XM_006584679.2):V-type proton ATPase subunit E-like</t>
  </si>
  <si>
    <t>gene21717(XM_003532798.3):cytochrome P450 CYP736A12-like</t>
  </si>
  <si>
    <t>gene45018(XM_003548491.3):transcription factor GTE8-like, transcript variant X1</t>
  </si>
  <si>
    <t>gene2666(XM_003517531.3):heat shock 70 kDa protein 8, transcript variant X1</t>
  </si>
  <si>
    <t>gene29325(XM_006589354.2):probable lysine-specific demethylase ELF6</t>
  </si>
  <si>
    <t>enrichment up-regulated KEGG pathways in TW-1-M-3 vs TW-1-3 library</t>
    <phoneticPr fontId="18" type="noConversion"/>
  </si>
  <si>
    <t>gene10233(NM_001255250.1):two-component response regulator ARR9-like;gene11387(XM_003522503.3):probable inactive receptor kinase At4g23740;gene11670(XM_014775393.1):probable inactive receptor kinase At2g26730;gene12006(XM_003525617.3):scarecrow-like protein 21;gene12823(XM_006579906.2):transcription factor bHLH18-like;gene13364(XM_014776056.1):xyloglucan endotransglucosylase/hydrolase protein 15-like;gene13788(XM_003525347.3):transcription factor EGL1-like;gene14518(XM_006581165.2):probable transcription factor KAN4;gene14559(XM_003528244.3):ABSCISIC ACID-INSENSITIVE 5-like protein 5;gene15125(XM_003526518.3):transcription factor bHLH94-like;gene17314(XM_003527469.3):probable carboxylesterase 15;gene17617(XM_003530030.3):auxin-responsive protein IAA16-like;gene17748(XM_003529742.3):transcription factor bHLH18-like;gene17751(NM_001253182.1):transcription factor bHLH25-like;gene17869(XM_003529788.3):nodulation-signaling pathway 1 protein-like;gene18667(XM_003530075.3):transcription factor bHLH25-like;gene18990(XM_006583568.2):auxin transporter-like protein 2, transcript variant X1;gene20163(XM_003529553.3):mitogen-activated protein kinase 15-like, transcript variant X1;gene2157(XM_003517255.3):transcription factor HEC2;gene23134(XM_006585868.2):cyclin-D4-1-like;gene23278(NM_001248113.1):uncharacterized LOC100305926;gene23328(XM_014779347.1):probable LRR receptor-like serine/threonine-protein kinase At1g14390;gene23444(XM_003532049.3):mitogen-activated protein kinase 20;gene23796(XM_003532209.3):transcription factor bHLH62;gene24589(NM_001253022.2):transcription factor bHLH35-like;gene24657(XM_006586964.2):probable protein phosphatase 2C 53, transcript variant X1;gene25013(XM_003533839.3):transcription factor bHLH66-like;gene25173(XM_003533868.3):probable protein phosphatase 2C 43, transcript variant X1;gene25716(XM_003534012.3):probable carboxylesterase 18;gene25963(XM_006587432.2):probable receptor-like protein kinase At1g67000, transcript variant X1;gene27301(NM_001255466.2):auxin-induced protein 22D-like;gene27635(XM_003536986.3):leucine-rich repeat receptor-like protein kinase PXC1;gene28643(XM_003535253.3):auxin-responsive protein IAA30-like;gene29280(XM_003536265.3):probable transcription factor GLK2;gene3039(XM_003519410.3):cyclin-D1-1-like;gene31213(XM_014763962.1):inactive leucine-rich repeat receptor-like serine/threonine-protein kinase At1g60630, transcript variant X8;gene31716(XM_006591133.2):two-component response regulator ORR9-like;gene32859(NM_001289238.1):brassinosteroid-regulated protein BRU1-like;gene33295(XM_006592037.2):transcription factor bHLH63, transcript variant X1;gene33725(XM_014764618.1):transcription factor TGA6, transcript variant X3;gene3424(NM_001255296.2):xyloglucan endotransglucosylase/hydrolase protein A-like;gene34949(XM_003540279.3):xyloglucan endotransglucosylase/hydrolase protein 9;gene360(XM_003517795.3):cyclin-D1-1-like;gene36143(XM_003543744.3):nodulation-signaling pathway 2 protein-like;gene36275(NM_001248587.2):uncharacterized LOC100306470;gene36284(XM_003542112.3):probable xyloglucan endotransglucosylase/hydrolase protein 23;gene36285(XM_003542108.3):probable xyloglucan endotransglucosylase/hydrolase protein 23;gene36458(XM_003542320.2):protein TIFY 10A-like, transcript variant X1;gene36751(XM_003542473.3):probable xyloglucan endotransglucosylase/hydrolase protein 32;gene376(XM_003517698.3):two-component response regulator ARR5-like;gene38341(XM_003543324.3):xyloglucan endotransglucosylase/hydrolase protein 9;gene38711(XM_014766092.1):probable serine/threonine-protein kinase At5g41260, transcript variant X2;gene38912(NM_001249804.2):uncharacterized LOC100305535;gene38992(XM_006595118.2):transcription factor bHLH25-like;gene39730(XM_014766892.1):putative transcription factor bHLH086;gene40849(XM_006596234.2):probable protein phosphatase 2C 51;gene40911(XM_006596796.2):auxin response factor 17-like;gene41646(NM_001255364.2):auxin-induced protein 22C-like;gene4174(NM_001255800.2):auxin-induced protein 22D-like;gene42416(XM_006597447.2):auxin response factor 6-like, transcript variant X3;gene43118(XM_003546389.3):transcription factor bHLH35-like;gene43568(XM_003546620.3):transcription factor bHLH82-like;gene45951(NM_001254406.1):transcription factor ICE1-like;gene46862(XM_014769892.1):mitogen-activated protein kinase 15-like;gene47143(XM_006600089.2):uncharacterized LOC100527510, transcript variant X1;gene47313(XM_003549440.3):probable xyloglucan endotransglucosylase/hydrolase protein 23;gene47315(XM_003549442.3):probable xyloglucan endotransglucosylase/hydrolase protein 23;gene47774(NM_001252687.2):auxin-responsive protein IAA13-like;gene48202(XM_003549939.3):transcription factor bHLH18-like;gene48331(XM_003549988.3):probable LRR receptor-like serine/threonine-protein kinase At4g37250;gene4869(XM_003518156.3):B3 domain-containing protein At2g36080-like;gene48950(XM_003549264.3):two-component response regulator ARR12-like;gene49246(XM_003550308.3):inactive protein kinase SELMODRAFT_444075-like, transcript variant X1;gene49433(XM_003552564.3):xyloglucan endotransglucosylase/hydrolase 2;gene49801(XM_003552828.3):putative transcription factor bHLH086;gene4981(XM_003519136.3):transcription factor bHLH94-like;gene50170(XM_006603081.2):probable L-type lectin-domain containing receptor kinase S.7;gene50500(XM_003551869.3):mitogen-activated protein kinase 20, transcript variant X1;gene50713(XM_014770855.1):probable LRR receptor-like serine/threonine-protein kinase At1g14390;gene50799(NM_001251146.1):uncharacterized LOC100527828;gene50878(XM_003551969.3):probable xyloglucan endotransglucosylase/hydrolase protein 33;gene5090(XM_003519180.3):L-type lectin-domain containing receptor kinase VIII.1-like;gene51356(XR_419573.2):uncharacterized LOC100809991, transcript variant X2;gene51641(XM_006602584.2):auxin transporter-like protein 2, transcript variant X2;gene53467(XM_003553769.3):probable protein phosphatase 2C 8;gene53470(XM_006603976.2):probable receptor-like protein kinase At5g39020;gene53918(XM_003553944.3):xyloglucan endotransglucosylase/hydrolase 1-like;gene54175(XM_006603686.2):two-component response regulator ARR9-like, transcript variant X1;gene54323(XM_003554159.3):probable protein phosphatase 2C 25;gene54447(XM_006604417.2):auxin-induced protein 22E-like;gene54680(XM_003554346.3):probable xyloglucan endotransglucosylase/hydrolase protein 32;gene55205(XM_003554616.3):transcription factor bHLH94-like;gene5741(XM_003519510.3):probable LRR receptor-like serine/threonine-protein kinase At1g07650, transcript variant X1;gene57450(XM_003556218.3):uncharacterized LOC100789537;gene57680(XM_003556341.3):auxin-responsive protein IAA14-like;gene57681(XM_014772222.1):uncharacterized LOC100527777, transcript variant X1;gene58164(XM_006590962.2):auxin response factor 4-like, transcript variant X2;gene6657(XM_003522045.3):auxin transporter-like protein 4;gene6973(XM_006576574.2):transcription factor bHLH62-like;gene7435(NM_001253297.2):two-component response regulator ARR9-like;gene7714(XM_003521219.3):auxin-induced protein 22E-like;gene7966(NM_001255045.1):probable xyloglucan endotransglucosylase/hydrolase protein 32-like;gene8365(XM_003521574.3):auxin-responsive protein IAA20-like;gene9170(XM_006577964.2):bZIP transcription factor TRAB1, transcript variant X1;gene9196(XM_003523922.3):cyclin-D3-1-like</t>
  </si>
  <si>
    <t>gene13012(XM_006579975.2):DNA replication licensing factor MCM3 homolog 2-like;gene14589(XM_014777251.1):putative cyclin-A3-1, transcript variant X2;gene17115(XM_003526223.3):mitotic checkpoint serine/threonine-protein kinase BUB1-like;gene18461(XM_014777897.1):cyclin-dependent kinase D-3;gene18641(XM_003530086.3):probable serine/threonine-protein kinase cdc7;gene19993(XM_003529470.3):DNA replication licensing factor MCM2-like;gene20125(XM_003528605.3):probable serine/threonine-protein kinase At1g54610;gene20848(XM_014778702.1):cyclin-dependent kinase D-3-like;gene21166(XM_006584969.2):DNA replication licensing factor MCM3-like, transcript variant X1;gene22607(XM_006585666.2):putative cyclin-B3-1, transcript variant X1;gene23669(XM_006586129.2):cell division control protein 6 homolog B-like;gene23681(NM_001254624.2):proliferating cell nuclear antigen;gene23826(XM_003532230.3):cell division control protein 45 homolog;gene2428(XM_003517401.3):protein FIZZY-RELATED 2-like;gene24469(XM_006586874.2):DNA replication licensing factor MCM6;gene27781(XM_006588797.2):transcription factor E2FA-like;gene30457(XM_003538666.3):protein FIZZY-RELATED 2-like;gene31299(XM_003537806.3):DNA replication licensing factor MCM4-like;gene32045(XM_006591003.2):transcription factor E2FB-like;gene32798(XM_003537498.3):ankyrin repeat domain-containing protein 50-like;gene33262(XM_003540934.3):DNA replication licensing factor MCM4-like;gene36899(XM_003542571.3):DNA replication licensing factor MCM5-like;gene42998(XM_006597686.2):DNA replication licensing factor MCM6-like, transcript variant X1;gene47017(XM_006600317.2):DNA replication licensing factor MCM2-like;gene47691(XM_003549651.3):DNA replication licensing factor MCM5-like;gene49161(XM_006601208.2):putative cyclin-A3-1, transcript variant X1;gene49774(XM_006601935.2):anaphase-promoting complex subunit 2-like;gene50088(XM_006602040.2):cell division control protein 6 homolog B-like;gene50097(XM_003551280.3):proliferating cell nuclear antigen-like;gene51280(XM_003552078.3):cell division control protein 45 homolog;gene54990(XM_003554500.3):DNA replication licensing factor MCM7-like;gene5575(XM_006575528.2):serine/threonine-protein kinase TOUSLED-like, transcript variant X2;gene8306(XM_003521544.3):DNA replication licensing factor MCM7;gene9211(XM_006577978.2):putative cyclin-A3-1</t>
  </si>
  <si>
    <t>gene13622(XM_014775788.1):callose synthase 5-like;gene17455(XM_006582378.2):cellulose synthase-like protein G1;gene17555(NM_001249396.1):beta-fructofuranosidase;gene21207(XM_003532616.3):cellulose synthase A catalytic subunit 4 [UDP-forming]-like;gene21687(XM_003532784.3):probable trehalose-phosphate phosphatase J;gene22682(XM_006584578.2):UDP-glucose dehydrogenase, transcript variant X1;gene24744(XM_003533754.3):sucrose synthase, transcript variant X1;gene25066(XM_003533850.3):cellulose synthase A catalytic subunit 3 [UDP-forming]-like, transcript variant X3;gene2608(XM_003517500.3):cellulose synthase-like protein D2;gene26805(XM_003534569.3):probable galacturonosyltransferase 7;gene29465(XM_003536370.3):cellulose synthase A catalytic subunit 2 [UDP-forming]-like, transcript variant X1;gene34887(XM_003540225.3):cellulose synthase-like protein H1;gene3540(XM_003518544.3):cellulose synthase A catalytic subunit 2 [UDP-forming];gene35828(XM_006593647.2):probable galacturonosyltransferase 9;gene35900(XM_003543892.3):UDP-glucose 6-dehydrogenase 1-like;gene36206(XM_003542469.3):glucan 1,3-beta-glucosidase A-like;gene38947(XM_006595100.2):probable polygalacturonase At3g15720;gene3899(XM_003518715.3):UDP-glucose 6-dehydrogenase 4-like;gene42026(XM_003547550.3):beta-xylosidase/alpha-L-arabinofuranosidase 1-like;gene43299(XM_014768079.1):sucrose synthase-like, transcript variant X2;gene46941(XM_003550490.3):UDP-glucuronic acid decarboxylase 2-like;gene51913(XM_003551594.3):polygalacturonate 4-alpha-galacturonosyltransferase-like;gene52306(XM_003552511.3):UDP-glucose 6-dehydrogenase 1;gene52847(XM_003554145.3):glucose-6-phosphate isomerase, cytosolic-like;gene52975(XM_006603838.2):probable galacturonosyltransferase 13, transcript variant X2;gene52979(XM_003554751.3):UDP-glucose 6-dehydrogenase 1-like;gene53092(XM_006603881.2):probable galacturonosyltransferase 9;gene54782(XM_003553553.3):beta-fructofuranosidase, insoluble isoenzyme 1-like;gene55694(XM_014772378.1):polygalacturonase-like;gene56923(XM_006605935.2):probable beta-D-xylosidase 5, transcript variant X1;gene588(XM_003516297.3):UDP-glucose 6-dehydrogenase 4-like;gene6165(XM_006576328.2):polygalacturonate 4-alpha-galacturonosyltransferase-like, transcript variant X1;gene8891(XM_006577857.2):glucose-1-phosphate adenylyltransferase large subunit 1, transcript variant X3</t>
  </si>
  <si>
    <t>gene17455(XM_006582378.2):cellulose synthase-like protein G1;gene1965(XM_003517136.3):GDP-mannose 4,6 dehydratase 1;gene19986(XM_003529465.3):galactokinase-like;gene21207(XM_003532616.3):cellulose synthase A catalytic subunit 4 [UDP-forming]-like;gene22682(XM_006584578.2):UDP-glucose dehydrogenase, transcript variant X1;gene25066(XM_003533850.3):cellulose synthase A catalytic subunit 3 [UDP-forming]-like, transcript variant X3;gene2608(XM_003517500.3):cellulose synthase-like protein D2;gene26607(XM_003534457.3):glutamine--fructose-6-phosphate aminotransferase [isomerizing] 2-like;gene26805(XM_003534569.3):probable galacturonosyltransferase 7;gene29465(XM_003536370.3):cellulose synthase A catalytic subunit 2 [UDP-forming]-like, transcript variant X1;gene34767(XM_003540165.3):UDP-D-apiose/UDP-D-xylose synthase 2;gene34887(XM_003540225.3):cellulose synthase-like protein H1;gene35287(XM_003540466.3):trifunctional UDP-glucose 4,6-dehydratase/UDP-4-keto-6-deoxy-D-glucose 3,5-epimerase/UDP-4-keto-L-rhamnose-reductase RHM1, transcript variant X1;gene3540(XM_003518544.3):cellulose synthase A catalytic subunit 2 [UDP-forming];gene35828(XM_006593647.2):probable galacturonosyltransferase 9;gene35900(XM_003543892.3):UDP-glucose 6-dehydrogenase 1-like;gene3899(XM_003518715.3):UDP-glucose 6-dehydrogenase 4-like;gene42026(XM_003547550.3):beta-xylosidase/alpha-L-arabinofuranosidase 1-like;gene43670(XM_006597913.2):trifunctional UDP-glucose 4,6-dehydratase/UDP-4-keto-6-deoxy-D-glucose 3,5-epimerase/UDP-4-keto-L-rhamnose-reductase RHM1-like, transcript variant X1;gene46941(XM_003550490.3):UDP-glucuronic acid decarboxylase 2-like;gene50495(XM_003551866.3):trifunctional UDP-glucose 4,6-dehydratase/UDP-4-keto-6-deoxy-D-glucose 3,5-epimerase/UDP-4-keto-L-rhamnose-reductase RHM1-like, transcript variant X1;gene51913(XM_003551594.3):polygalacturonate 4-alpha-galacturonosyltransferase-like;gene52306(XM_003552511.3):UDP-glucose 6-dehydrogenase 1;gene52847(XM_003554145.3):glucose-6-phosphate isomerase, cytosolic-like;gene52975(XM_006603838.2):probable galacturonosyltransferase 13, transcript variant X2;gene52979(XM_003554751.3):UDP-glucose 6-dehydrogenase 1-like;gene53092(XM_006603881.2):probable galacturonosyltransferase 9;gene56923(XM_006605935.2):probable beta-D-xylosidase 5, transcript variant X1;gene588(XM_003516297.3):UDP-glucose 6-dehydrogenase 4-like;gene6165(XM_006576328.2):polygalacturonate 4-alpha-galacturonosyltransferase-like, transcript variant X1;gene8891(XM_006577857.2):glucose-1-phosphate adenylyltransferase large subunit 1, transcript variant X3</t>
  </si>
  <si>
    <t>gene11983(XM_006579366.2):serine/threonine-protein kinase AFC2-like, transcript variant X1;gene13012(XM_006579975.2):DNA replication licensing factor MCM3 homolog 2-like;gene15629(XM_006581693.2):WD repeat-containing protein YMR102C-like, transcript variant X1;gene17115(XM_003526223.3):mitotic checkpoint serine/threonine-protein kinase BUB1-like;gene17296(XM_006582308.2):condensin complex subunit 2-like, transcript variant X2;gene17681(XM_006583017.2):cell division control protein 2 homolog C, transcript variant X3;gene18641(XM_003530086.3):probable serine/threonine-protein kinase cdc7;gene19993(XM_003529470.3):DNA replication licensing factor MCM2-like;gene21166(XM_006584969.2):DNA replication licensing factor MCM3-like, transcript variant X1;gene23669(XM_006586129.2):cell division control protein 6 homolog B-like;gene23826(XM_003532230.3):cell division control protein 45 homolog;gene2428(XM_003517401.3):protein FIZZY-RELATED 2-like;gene24469(XM_006586874.2):DNA replication licensing factor MCM6;gene30457(XM_003538666.3):protein FIZZY-RELATED 2-like;gene31299(XM_003537806.3):DNA replication licensing factor MCM4-like;gene32472(XM_003537395.3):condensin complex subunit 3-like;gene33262(XM_003540934.3):DNA replication licensing factor MCM4-like;gene35307(XM_003540475.3):structural maintenance of chromosomes protein 2-1-like;gene35954(XM_006593613.2):structural maintenance of chromosomes protein 4-like, transcript variant X2;gene36899(XM_003542571.3):DNA replication licensing factor MCM5-like;gene37335(XM_003542798.3):structural maintenance of chromosomes protein 2-1-like;gene42998(XM_006597686.2):DNA replication licensing factor MCM6-like, transcript variant X1;gene47017(XM_006600317.2):DNA replication licensing factor MCM2-like;gene47691(XM_003549651.3):DNA replication licensing factor MCM5-like;gene49774(XM_006601935.2):anaphase-promoting complex subunit 2-like;gene50088(XM_006602040.2):cell division control protein 6 homolog B-like;gene51280(XM_003552078.3):cell division control protein 45 homolog;gene54990(XM_003554500.3):DNA replication licensing factor MCM7-like;gene8306(XM_003521544.3):DNA replication licensing factor MCM7</t>
  </si>
  <si>
    <t>gene13012(XM_006579975.2):DNA replication licensing factor MCM3 homolog 2-like;gene17115(XM_003526223.3):mitotic checkpoint serine/threonine-protein kinase BUB1-like;gene17681(XM_006583017.2):cell division control protein 2 homolog C, transcript variant X3;gene18641(XM_003530086.3):probable serine/threonine-protein kinase cdc7;gene19993(XM_003529470.3):DNA replication licensing factor MCM2-like;gene21166(XM_006584969.2):DNA replication licensing factor MCM3-like, transcript variant X1;gene23669(XM_006586129.2):cell division control protein 6 homolog B-like;gene23826(XM_003532230.3):cell division control protein 45 homolog;gene24469(XM_006586874.2):DNA replication licensing factor MCM6;gene25008(XM_003533838.3):CBL-interacting serine/threonine-protein kinase 6;gene30037(XM_003535710.3):serine/threonine protein phosphatase 2A 57 kDa regulatory subunit B' beta isoform-like;gene31299(XM_003537806.3):DNA replication licensing factor MCM4-like;gene33262(XM_003540934.3):DNA replication licensing factor MCM4-like;gene36899(XM_003542571.3):DNA replication licensing factor MCM5-like;gene37611(XM_003542934.3):CBL-interacting serine/threonine-protein kinase 12-like;gene42227(XM_003545843.3):probable polyol transporter 4, transcript variant X1;gene42998(XM_006597686.2):DNA replication licensing factor MCM6-like, transcript variant X1;gene47017(XM_006600317.2):DNA replication licensing factor MCM2-like;gene47073(XR_418935.2):CBL-interacting serine/threonine-protein kinase 1-like, transcript variant X1;gene47691(XM_003549651.3):DNA replication licensing factor MCM5-like;gene49774(XM_006601935.2):anaphase-promoting complex subunit 2-like;gene50088(XM_006602040.2):cell division control protein 6 homolog B-like;gene51280(XM_003552078.3):cell division control protein 45 homolog;gene51800(XM_006602639.2):CBL-interacting serine/threonine-protein kinase 14;gene54990(XM_003554500.3):DNA replication licensing factor MCM7-like;gene8306(XM_003521544.3):DNA replication licensing factor MCM7;gene8924(XM_006577865.2):monosaccharide-sensing protein 2</t>
  </si>
  <si>
    <t>gene11707(XM_003525586.3):probable calcium-binding protein CML15;gene13786(XM_006580516.2):kinesin-4-like, transcript variant X3;gene17521(XM_003529559.3):kinesin-13A-like;gene20508(XM_014778630.1):kinesin-4-like, transcript variant X3;gene22332(XM_014779141.1):kinesin-13A-like;gene26088(XM_003534171.3):kinesin-like calmodulin-binding protein homolog;gene2759(NM_001251325.1):calmodulin;gene28836(XM_006589105.2):kinesin-2-like, transcript variant X2;gene2890(XM_006574478.2):kinesin-4-like;gene29030(NM_001250973.1):calmodulin;gene30037(XM_003535710.3):serine/threonine protein phosphatase 2A 57 kDa regulatory subunit B' beta isoform-like;gene30918(XM_014763891.1):kinesin-like protein NACK2, transcript variant X3;gene38172(XM_006594745.2):kinesin-3-like, transcript variant X3;gene39898(XM_014767055.1):kinesin-like protein FRA1, transcript variant X3;gene44217(XM_006598137.2):kinesin-1-like protein PSS1, transcript variant X1;gene45572(XM_006599186.2):kinesin-like calmodulin-binding protein homolog, transcript variant X2;gene49120(XM_006601193.2):kinesin-related protein 11-like;gene49182(XM_006601211.2):kinesin-like protein FRA1, transcript variant X2;gene5016(XM_006575291.2):kinesin-like protein FRA1;gene54346(XM_006604334.2):kinesin-related protein 4, transcript variant X2;gene54781(XM_003554399.3):125 kDa kinesin-related protein-like;gene55316(XM_003554676.3):probable serine/threonine protein phosphatase 2A regulatory subunit B''delta;gene57696(NM_001249241.1):uncharacterized LOC100500308;gene58271(XM_003545301.3):kinesin-related protein 11-like;gene8088(XM_003521426.3):125 kDa kinesin-related protein-like;gene8633(XM_003521726.3):probable serine/threonine protein phosphatase 2A regulatory subunit B''delta, transcript variant X2</t>
  </si>
  <si>
    <t>gene10933(XM_006578607.2):protein STICHEL-like 2, transcript variant X3;gene11456(XM_003523379.3):replication factor C subunit 2-like, transcript variant X1;gene13012(XM_006579975.2):DNA replication licensing factor MCM3 homolog 2-like;gene13218(XM_003524860.3):probable DNA primase large subunit;gene15293(XM_014776348.1):replication factor C subunit 2, transcript variant X2;gene19993(XM_003529470.3):DNA replication licensing factor MCM2-like;gene21166(XM_006584969.2):DNA replication licensing factor MCM3-like, transcript variant X1;gene2164(XM_006573576.2):DNA polymerase alpha catalytic subunit;gene23681(NM_001254624.2):proliferating cell nuclear antigen;gene24469(XM_006586874.2):DNA replication licensing factor MCM6;gene31299(XM_003537806.3):DNA replication licensing factor MCM4-like;gene32800(XM_014764272.1):DNA polymerase alpha subunit B-like, transcript variant X3;gene33262(XM_003540934.3):DNA replication licensing factor MCM4-like;gene36899(XM_003542571.3):DNA replication licensing factor MCM5-like;gene40482(XM_003544589.3):replication protein A 32 kDa subunit A-like;gene42998(XM_006597686.2):DNA replication licensing factor MCM6-like, transcript variant X1;gene46647(XM_014769225.1):DNA polymerase epsilon subunit 2, transcript variant X1;gene47017(XM_006600317.2):DNA replication licensing factor MCM2-like;gene47691(XM_003549651.3):DNA replication licensing factor MCM5-like;gene49491(XM_003552742.3):DNA polymerase alpha subunit B-like;gene50097(XM_003551280.3):proliferating cell nuclear antigen-like;gene54990(XM_003554500.3):DNA replication licensing factor MCM7-like;gene5723(XM_003519502.3):DNA primase small subunit;gene8306(XM_003521544.3):DNA replication licensing factor MCM7</t>
  </si>
  <si>
    <t>gene17072(XM_003527357.3):trans-resveratrol di-O-methyltransferase-like;gene22467(XM_003531700.3):shikimate O-hydroxycinnamoyltransferase, transcript variant X1;gene23019(XM_006584490.2):bifunctional dihydroflavonol 4-reductase/flavanone 4-reductase-like, transcript variant X1;gene23464(XM_003532062.3):spermidine hydroxycinnamoyl transferase-like;gene23465(XM_003532063.3):spermidine hydroxycinnamoyl transferase-like;gene23468(XM_003532066.3):spermidine hydroxycinnamoyl transferase-like;gene23469(XM_003532067.3):spermidine hydroxycinnamoyl transferase-like;gene23713(XM_003532145.3):hydroquinone glucosyltransferase-like;gene23717(XM_006586099.2):hydroquinone glucosyltransferase-like;gene23718(XM_003530770.3):hydroquinone glucosyltransferase-like;gene23990(XM_003530872.3):hydroquinone glucosyltransferase-like;gene29389(XM_003536335.3):isoliquiritigenin 2'-O-methyltransferase-like;gene33087(NM_001255393.2):bifunctional dihydroflavonol 4-reductase/flavanone 4-reductase-like;gene36347(XM_003542626.3):caffeoylshikimate esterase;gene39002(XM_003543652.3):cinnamoyl-CoA reductase 2;gene48171(XM_003549921.3):uncharacterized acetyltransferase At3g50280;gene48365(XM_003550007.3):uncharacterized acetyltransferase At3g50280-like;gene50458(XM_003551854.3):spermidine hydroxycinnamoyl transferase-like;gene50461(XM_003551855.3):spermidine hydroxycinnamoyl transferase-like;gene50466(XM_003553065.3):spermidine hydroxycinnamoyl transferase-like;gene55610(XM_014772750.1):serine carboxypeptidase-like 50;gene6319(XM_003521935.3):UDP-glycosyltransferase 72D1-like;gene6321(NM_001253020.2):anthocyanidin 3-O-glucosyltransferase 5-like</t>
  </si>
  <si>
    <t>gene13943(NM_001255706.1):inositol oxygenase 4-like;gene22682(XM_006584578.2):UDP-glucose dehydrogenase, transcript variant X1;gene30865(XM_014763882.1):laccase-11-like;gene31139(XM_003537706.3):L-ascorbate oxidase homolog;gene33119(XM_006591972.2):L-ascorbate oxidase homolog;gene35900(XM_003543892.3):UDP-glucose 6-dehydrogenase 1-like;gene36022(XM_003543438.3):peroxidase 31-like;gene36095(XM_003543089.3):L-ascorbate oxidase;gene3899(XM_003518715.3):UDP-glucose 6-dehydrogenase 4-like;gene40099(XM_003544521.3):peroxidase 46-like;gene44601(XM_003548358.3):probable L-gulonolactone oxidase 6;gene48279(XM_003549970.2):peroxidase 50;gene49393(XM_003550396.3):L-ascorbate oxidase homolog;gene5117(XM_003518252.3):laccase-4-like;gene52306(XM_003552511.3):UDP-glucose 6-dehydrogenase 1;gene52979(XM_003554751.3):UDP-glucose 6-dehydrogenase 1-like;gene56026(XM_003555611.3):ascorbate oxidase;gene56028(XM_003555610.3):L-ascorbate oxidase-like;gene588(XM_003516297.3):UDP-glucose 6-dehydrogenase 4-like</t>
  </si>
  <si>
    <t>gene10933(XM_006578607.2):protein STICHEL-like 2, transcript variant X3;gene12034(XM_014775472.1):deoxycytidylate deaminase-like;gene13218(XM_003524860.3):probable DNA primase large subunit;gene13582(XM_003525048.3):ribonucleoside-diphosphate reductase large subunit;gene15604(NM_001249537.1):ribonucleotide reductase large subunit B;gene18709(XM_014777317.1):uncharacterized LOC100306603, transcript variant X2;gene2164(XM_006573576.2):DNA polymerase alpha catalytic subunit;gene32800(XM_014764272.1):DNA polymerase alpha subunit B-like, transcript variant X3;gene33277(XM_003540962.3):bifunctional dihydrofolate reductase-thymidylate synthase-like;gene44963(XM_003547597.3):ribonucleoside-diphosphate reductase small chain;gene46647(XM_014769225.1):DNA polymerase epsilon subunit 2, transcript variant X1;gene47942(XM_003550820.3):uridine kinase-like protein 1, chloroplastic;gene49491(XM_003552742.3):DNA polymerase alpha subunit B-like;gene49902(XM_003553110.3):deoxyuridine 5'-triphosphate nucleotidohydrolase;gene50147(XM_014770205.1):uncharacterized LOC100527893, transcript variant X1;gene53738(XM_003553880.3):ribonucleoside-diphosphate reductase small chain;gene54767(XM_006603647.2):uridine nucleosidase 1-like, transcript variant X1;gene5723(XM_003519502.3):DNA primase small subunit;gene8071(XM_003521417.3):ribonucleoside-diphosphate reductase small chain-like</t>
  </si>
  <si>
    <t>gene11707(XM_003525586.3):probable calcium-binding protein CML15;gene17266(XM_006582284.2):glutamate receptor 3.4-like, transcript variant X2;gene19638(XM_003529307.3):histone H3.2;gene2759(NM_001251325.1):calmodulin;gene29030(NM_001250973.1):calmodulin;gene29220(NM_001248992.2):uncharacterized LOC100305731;gene31570(XM_003537964.3):probable histone H2B.1;gene34754(XM_003540159.3):histone H2B.3;gene38513(XM_003543395.3):probable histone H2B.3;gene38638(XM_003543459.3):histone H2A-like;gene50061(XM_014770456.1):histone H4-like;gene5375(XM_003519312.3):histone acetyltransferase type B catalytic subunit-like;gene54357(XM_003554182.3):histone H2AX-like;gene55225(NM_001248841.2):uncharacterized LOC100305465;gene57696(NM_001249241.1):uncharacterized LOC100500308;gene7612(XM_003521181.3):histone H2AX</t>
  </si>
  <si>
    <t>gene11597(XM_003524510.3):galactinol--sucrose galactosyltransferase;gene15693(XM_006581723.2):beta-galactosidase 10;gene17555(NM_001249396.1):beta-fructofuranosidase;gene17568(XM_003529827.3):beta-galactosidase 1-like;gene19986(XM_003529465.3):galactokinase-like;gene30899(XM_003538819.3):beta-galactosidase 3-like;gene36932(XM_006594179.2):probable galactinol--sucrose galactosyltransferase 6, transcript variant X1;gene38808(XM_003543550.2):beta-galactosidase 1-like;gene39147(XM_003544506.3):probable galactinol--sucrose galactosyltransferase 1;gene41757(XM_003546628.3):beta-galactosidase 1;gene45792(XM_003548817.3):beta-galactosidase 3-like;gene47762(XM_006600678.2):probable galactinol--sucrose galactosyltransferase 6, transcript variant X1;gene49319(XM_014769912.1):beta-galactosidase 5-like;gene54782(XM_003553553.3):beta-fructofuranosidase, insoluble isoenzyme 1-like;gene55725(XM_003556614.3):beta-glucosidase 40</t>
  </si>
  <si>
    <t>gene10895(XM_014774802.1):DNA (cytosine-5)-methyltransferase 1-like;gene11450(NM_001289374.1):1-aminocyclopropane-1-carboxylate oxidase 5-like;gene12799(XM_003525828.3):1-aminocyclopropane-1-carboxylate synthase 3-like;gene13818(NM_001249929.1):1-aminocyclopropane 1-carboxylate synthase;gene15903(XM_014776536.1):DNA (cytosine-5)-methyltransferase 1-like;gene1887(XM_003516483.3):serine acetyltransferase 2-like;gene2190(XM_003517271.3):microtubule-associated protein RP/EB family member 1C-like;gene2383(XM_003517378.3):L-lactate dehydrogenase B-like;gene32867(XM_003538480.3):adenosylhomocysteinase-like;gene42627(NM_001254970.2):1-aminocyclopropane-1-carboxylate oxidase-like;gene48224(XM_006600844.2):1-aminocyclopropane-1-carboxylate synthase 3-like;gene54172(XM_003554086.3):cystathionine beta-lyase, chloroplastic;gene7962(XM_003521360.3):S-adenosylmethionine synthase 3;gene8979(XM_003523182.3):ornithine decarboxylase</t>
  </si>
  <si>
    <t>gene11456(XM_003523379.3):replication factor C subunit 2-like, transcript variant X1;gene15293(XM_014776348.1):replication factor C subunit 2, transcript variant X2;gene18461(XM_014777897.1):cyclin-dependent kinase D-3;gene20374(XM_003532309.3):protein CHROMATIN REMODELING 24-like;gene20848(XM_014778702.1):cyclin-dependent kinase D-3-like;gene23681(NM_001254624.2):proliferating cell nuclear antigen;gene33876(NM_001249473.2):uncharacterized LOC100527206;gene35137(NM_001251592.1):uncharacterized LOC100500465;gene36898(XM_003542570.3):WD repeat-containing protein 76-like;gene40482(XM_003544589.3):replication protein A 32 kDa subunit A-like;gene46647(XM_014769225.1):DNA polymerase epsilon subunit 2, transcript variant X1;gene47690(XM_003549650.3):WD repeat-containing protein 76-like;gene50097(XM_003551280.3):proliferating cell nuclear antigen-like</t>
  </si>
  <si>
    <t>map00942</t>
  </si>
  <si>
    <t>Anthocyanin biosynthesis</t>
  </si>
  <si>
    <t>gene17068(XM_003526201.3):anthocyanidin 3-O-glucoside 2''-O-glucosyltransferase-like;gene20155(NM_001250313.1):glucosyltransferase;gene22093(NM_001253928.1):UDP-glycosyltransferase 91A1-like;gene25378(XM_003533920.3):isoflavone 7-O-glucosyltransferase 1-like;gene28209(XM_003535851.3):soyasaponin III rhamnosyltransferase-like;gene38321(XM_003543316.3):coumaroyl-CoA:anthocyanidin 3-O-glucoside-6''-O-coumaroyltransferase 1-like;gene42025(XM_003547547.3):soyasaponin III rhamnosyltransferase-like;gene43806(XM_003546626.3):soyasapogenol B glucuronide galactosyltransferase-like;gene46227(NM_001292092.1):isoflavone 7-O-glucosyltransferase 1-like;gene46228(NM_001248232.1):UDP-glucose:isoflavone 7-O-glucosyltransferase;gene46583(XM_003549122.3):UDP-glycosyltransferase 708A6-like;gene473(XM_003517919.3):soyasapogenol B glucuronide galactosyltransferase-like</t>
  </si>
  <si>
    <t>gene19638(XM_003529307.3):histone H3.2;gene29220(NM_001248992.2):uncharacterized LOC100305731;gene31570(XM_003537964.3):probable histone H2B.1;gene34754(XM_003540159.3):histone H2B.3;gene38513(XM_003543395.3):probable histone H2B.3;gene38638(XM_003543459.3):histone H2A-like;gene50061(XM_014770456.1):histone H4-like;gene54357(XM_003554182.3):histone H2AX-like;gene55225(NM_001248841.2):uncharacterized LOC100305465;gene7004(XM_014773654.1):fimbrin-2-like, transcript variant X2;gene7612(XM_003521181.3):histone H2AX</t>
  </si>
  <si>
    <t>gene1102(XM_006572799.2):mitochondrial carnitine/acylcarnitine carrier-like protein-like, transcript variant X1;gene31044(XM_006590697.2):mitochondrial phosphate carrier protein 1, mitochondrial-like, transcript variant X1;gene36727(XM_006594069.2):polyubiquitin 11;gene470(XM_003517917.3):delta(8)-fatty-acid desaturase 2-like;gene47827(XM_003549725.3):protein kinase PINOID 2-like;gene50096(XM_003551279.3):mitochondrial uncoupling protein 2-like;gene55014(XM_006604687.2):long chain acyl-CoA synthetase 1-like, transcript variant X1;gene55542(XM_003555617.3):long chain acyl-CoA synthetase 2-like;gene8049(XM_003520641.3):serine/threonine-protein kinase D6PKL1, transcript variant X3;gene8330(XM_006577112.2):long chain acyl-CoA synthetase 1-like, transcript variant X1</t>
  </si>
  <si>
    <t>gene10857(XM_006578571.2):boron transporter 1-like, transcript variant X2;gene17544(XM_006582941.2):probable phospholipid-transporting ATPase 4, transcript variant X2;gene23786(NM_001254056.1):ras-related protein RABA5b-like;gene32732(NM_001250446.1):uncharacterized LOC100527786;gene35329(XM_003540489.3):ras-related protein RABA4c;gene38237(XM_003543268.3):ras-related protein RABA1f-like;gene43731(XM_003545675.3):phospholipid-transporting ATPase 1, transcript variant X1;gene49556(XM_003551992.3):ras-related protein Rab11A-like;gene7705(XM_003521214.3):calcium-transporting ATPase 12, plasma membrane-type-like;gene8722(NM_001252771.2):ras-related protein RABA3-like</t>
  </si>
  <si>
    <t>gene14124(XM_006579343.2):uncharacterized LOC100783885, transcript variant X1;gene15693(XM_006581723.2):beta-galactosidase 10;gene17568(XM_003529827.3):beta-galactosidase 1-like;gene30899(XM_003538819.3):beta-galactosidase 3-like;gene38808(XM_003543550.2):beta-galactosidase 1-like;gene41757(XM_003546628.3):beta-galactosidase 1;gene44887(XM_006598935.2):sialyltransferase-like protein 1, transcript variant X1;gene45792(XM_003548817.3):beta-galactosidase 3-like;gene49319(XM_014769912.1):beta-galactosidase 5-like</t>
  </si>
  <si>
    <t>map03430</t>
  </si>
  <si>
    <t>Mismatch repair</t>
  </si>
  <si>
    <t>gene10933(XM_006578607.2):protein STICHEL-like 2, transcript variant X3;gene11456(XM_003523379.3):replication factor C subunit 2-like, transcript variant X1;gene15293(XM_014776348.1):replication factor C subunit 2, transcript variant X2;gene18465(XM_003530004.3):exonuclease 1;gene21523(XM_006585119.2):exonuclease 1-like, transcript variant X2;gene23681(NM_001254624.2):proliferating cell nuclear antigen;gene40482(XM_003544589.3):replication protein A 32 kDa subunit A-like;gene47864(XM_003549757.3):DNA mismatch repair protein MSH2;gene50097(XM_003551280.3):proliferating cell nuclear antigen-like</t>
  </si>
  <si>
    <t>gene17530(XM_006582936.2):heat shock 70 kDa protein 15-like, transcript variant X1;gene29937(XM_003536627.3):chaperone protein dnaJ 15;gene33371(XM_006592073.2):calreticulin-3-like, transcript variant X2;gene33522(XM_003539661.3):protein disulfide isomerase-like 1-4;gene36295(XM_003541729.3):probable mitochondrial chaperone BCS1-B;gene4635(XM_003519014.3):chaperone protein dnaJ 6-like;gene57396(XM_003556187.3):dolichyl-diphosphooligosaccharide--protein glycosyltransferase subunit 1B-like, transcript variant X1;gene57871(XM_014772275.1):meiotically up-regulated gene 184 protein-like, transcript variant X3;gene7921(XM_003521336.3):dnaJ protein P58IPK homolog</t>
  </si>
  <si>
    <t>gene14023(XM_006580390.2):DENN domain and WD repeat-containing protein SCD1-like;gene2428(XM_003517401.3):protein FIZZY-RELATED 2-like;gene30457(XM_003538666.3):protein FIZZY-RELATED 2-like;gene32814(XM_003538509.3):F-box/kelch-repeat protein At1g67480-like, transcript variant X1;gene36898(XM_003542570.3):WD repeat-containing protein 76-like;gene38100(XM_003543204.3):probable E3 ubiquitin-protein ligase HERC3;gene42427(XM_006597450.2):protein BREAST CANCER SUSCEPTIBILITY 1 homolog, transcript variant X1;gene47690(XM_003549650.3):WD repeat-containing protein 76-like;gene49774(XM_006601935.2):anaphase-promoting complex subunit 2-like</t>
  </si>
  <si>
    <t>gene15693(XM_006581723.2):beta-galactosidase 10;gene17568(XM_003529827.3):beta-galactosidase 1-like;gene19731(XM_006583816.2):LAG1 longevity assurance homolog 2-like, transcript variant X1;gene30899(XM_003538819.3):beta-galactosidase 3-like;gene38808(XM_003543550.2):beta-galactosidase 1-like;gene41757(XM_003546628.3):beta-galactosidase 1;gene45792(XM_003548817.3):beta-galactosidase 3-like;gene48423(XM_003550024.3):3-ketodihydrosphingosine reductase-like;gene49319(XM_014769912.1):beta-galactosidase 5-like</t>
  </si>
  <si>
    <t>gene20808(XM_003530851.3):dynamin-related protein 1C-like;gene2083(XM_003516534.3):clathrin heavy chain 2-like;gene23786(NM_001254056.1):ras-related protein RABA5b-like;gene32732(NM_001250446.1):uncharacterized LOC100527786;gene35329(XM_003540489.3):ras-related protein RABA4c;gene38237(XM_003543268.3):ras-related protein RABA1f-like;gene49556(XM_003551992.3):ras-related protein Rab11A-like;gene50956(XM_003551989.3):AP-1 complex subunit mu-2;gene8722(NM_001252771.2):ras-related protein RABA3-like</t>
  </si>
  <si>
    <t>gene1260(XM_003516877.3):tubulin beta-2 chain-like;gene14403(XM_003527574.3):tubulin beta chain;gene29775(XM_003536522.3):tubulin alpha chain;gene36592(XR_417555.2):serine/threonine-protein kinase tricorner-like, transcript variant X2;gene41461(NM_001255921.2):tubulin beta-1 chain-like;gene44401(XM_003546842.3):actin-related protein 7-like;gene55366(XM_014772013.1):tubulin gamma-1 chain-like, transcript variant X1;gene8682(NM_001255009.1):tubulin gamma-1 chain-like;gene9016(XM_003523429.3):tubulin beta chain</t>
  </si>
  <si>
    <t>gene15693(XM_006581723.2):beta-galactosidase 10;gene17568(XM_003529827.3):beta-galactosidase 1-like;gene30899(XM_003538819.3):beta-galactosidase 3-like;gene38808(XM_003543550.2):beta-galactosidase 1-like;gene41757(XM_003546628.3):beta-galactosidase 1;gene45792(XM_003548817.3):beta-galactosidase 3-like;gene49319(XM_014769912.1):beta-galactosidase 5-like;gene52641(XM_003552689.3):heparan-alpha-glucosaminide N-acetyltransferase</t>
  </si>
  <si>
    <t>gene3144(XM_003519804.3):mitochondrial uncoupling protein 5-like;gene3473(XM_003518249.3):aquaporin PIP2-2-like;gene38630(NM_001251097.1):nodulin-26;gene38979(XM_003543643.3):probable sodium-coupled neutral amino acid transporter 6;gene46026(NM_001253110.1):aquaporin PIP2-2-like;gene46027(XM_003548023.2):aquaporin PIP2-2;gene5469(XM_003519362.3):probable sodium-coupled neutral amino acid transporter 6;gene57390(XM_003556184.3):aquaporin PIP2-1-like</t>
  </si>
  <si>
    <t>gene10423(XM_003522868.3):3-ketoacyl-CoA synthase 11-like;gene2752(XM_003518961.3):3-ketoacyl-CoA synthase 11-like;gene30116(XM_003536732.3):3-ketoacyl-CoA synthase 21-like;gene38615(XM_003543447.3):3-ketoacyl-CoA synthase 12-like;gene41938(XM_003546985.3):3-ketoacyl-CoA synthase 12-like;gene56754(XM_003555853.3):3-ketoacyl-CoA synthase 6;gene8730(XM_003521774.3):3-ketoacyl-CoA synthase 1</t>
  </si>
  <si>
    <t>gene15693(XM_006581723.2):beta-galactosidase 10;gene17568(XM_003529827.3):beta-galactosidase 1-like;gene30899(XM_003538819.3):beta-galactosidase 3-like;gene38808(XM_003543550.2):beta-galactosidase 1-like;gene41757(XM_003546628.3):beta-galactosidase 1;gene45792(XM_003548817.3):beta-galactosidase 3-like;gene49319(XM_014769912.1):beta-galactosidase 5-like</t>
  </si>
  <si>
    <t>gene35897(XM_003543896.3):biotin carboxyl carrier protein of acetyl-CoA carboxylase 2, chloroplastic-like;gene51619(XM_014770176.1):carboxyl transferase alpha subunit, transcript variant X1;gene52308(NM_001248245.2):biotin carboxyl carrier protein subunit;gene52982(NM_001254594.2):biotin carboxyl carrier protein of acetyl-CoA carboxylase 2, chloroplastic-like;gene55014(XM_006604687.2):long chain acyl-CoA synthetase 1-like, transcript variant X1;gene55542(XM_003555617.3):long chain acyl-CoA synthetase 2-like;gene8330(XM_006577112.2):long chain acyl-CoA synthetase 1-like, transcript variant X1</t>
  </si>
  <si>
    <t>gene14589(XM_014777251.1):putative cyclin-A3-1, transcript variant X2;gene20125(XM_003528605.3):probable serine/threonine-protein kinase At1g54610;gene22607(XM_006585666.2):putative cyclin-B3-1, transcript variant X1;gene26873(XM_014762461.1):TATA-box-binding protein-like, transcript variant X4;gene49161(XM_006601208.2):putative cyclin-A3-1, transcript variant X1;gene9211(XM_006577978.2):putative cyclin-A3-1</t>
  </si>
  <si>
    <t>gene19638(XM_003529307.3):histone H3.2;gene21373(XM_006585067.2):MADS-box transcription factor 1-like, transcript variant X2;gene32798(XM_003537498.3):ankyrin repeat domain-containing protein 50-like;gene57826(XM_003556424.3):E3 ubiquitin protein ligase DRIP2-like;gene8268(XM_006577091.2):histone-lysine N-methyltransferase ATX3-like, transcript variant X2;gene8871(XM_006577849.2):BEL1-like homeodomain protein 6, transcript variant X2</t>
  </si>
  <si>
    <t>map03460</t>
  </si>
  <si>
    <t>Fanconi anemia pathway</t>
  </si>
  <si>
    <t>gene15674(XM_006581715.2):DNA topoisomerase 3-alpha, transcript variant X4;gene17519(XM_014777607.1):probable ATP-dependent RNA helicase DDX11, transcript variant X1;gene35487(XM_003543973.3):protein BREAST CANCER SUSCEPTIBILITY 2 homolog B-like;gene40482(XM_003544589.3):replication protein A 32 kDa subunit A-like;gene42427(XM_006597450.2):protein BREAST CANCER SUSCEPTIBILITY 1 homolog, transcript variant X1;gene52494(XM_006602947.2):fanconi-associated nuclease 1 homolog, transcript variant X1</t>
  </si>
  <si>
    <t>map03440</t>
  </si>
  <si>
    <t>Homologous recombination</t>
  </si>
  <si>
    <t>gene10933(XM_006578607.2):protein STICHEL-like 2, transcript variant X3;gene15674(XM_006581715.2):DNA topoisomerase 3-alpha, transcript variant X4;gene35487(XM_003543973.3):protein BREAST CANCER SUSCEPTIBILITY 2 homolog B-like;gene40482(XM_003544589.3):replication protein A 32 kDa subunit A-like;gene54200(XM_006604273.2):DNA repair protein recA homolog 2, mitochondrial, transcript variant X2;gene56484(XM_014773059.1):putative SWI/SNF-related matrix-associated actin-dependent regulator of chromatin subfamily A member 3-like 3, transcript variant X2</t>
  </si>
  <si>
    <t>map04971</t>
  </si>
  <si>
    <t>Gastric acid secretion</t>
  </si>
  <si>
    <t>gene10857(XM_006578571.2):boron transporter 1-like, transcript variant X2;gene11707(XM_003525586.3):probable calcium-binding protein CML15;gene2759(NM_001251325.1):calmodulin;gene29030(NM_001250973.1):calmodulin;gene44620(XM_003548207.3):calcium-transporting ATPase, endoplasmic reticulum-type-like, transcript variant X2;gene57696(NM_001249241.1):uncharacterized LOC100500308</t>
  </si>
  <si>
    <t>gene33487(XM_003539627.3):actin, transcript variant X2;gene41904(XM_006597212.2):actin-like, transcript variant X3;gene44401(XM_003546842.3):actin-related protein 7-like;gene4537(XM_003518989.3):actin-like, transcript variant X1;gene54324(NM_001254249.1):actin-3-like, transcript variant X1</t>
  </si>
  <si>
    <t>gene20449(XM_006584633.2):CCA-adding enzyme-like, transcript variant X2;gene2747(XM_006574431.2):DNA-binding protein SMUBP-2-like, transcript variant X1;gene41710(NM_001254031.1):uncharacterized LOC100783752;gene52690(XM_003553212.3):eukaryotic translation initiation factor 5-like</t>
  </si>
  <si>
    <t>gene42699(NM_001255172.1):farnesyl pyrophosphate synthase 1-like;gene44401(XM_003546842.3):actin-related protein 7-like;gene46978(XM_003550482.3):importin subunit alpha-2-like;gene7921(XM_003521336.3):dnaJ protein P58IPK homolog</t>
  </si>
  <si>
    <t>map00564</t>
  </si>
  <si>
    <t>Glycerophospholipid metabolism</t>
  </si>
  <si>
    <t>gene14153(XM_003525137.3):phosphoethanolamine N-methyltransferase;gene25225(XM_006587157.2):lipid phosphate phosphatase 2-like, transcript variant X3;gene44916(XM_003548941.3):glycerophosphodiester phosphodiesterase GDPD1, chloroplastic;gene7875(XM_014773855.1):phosphatidate phosphatase PAH1-like, transcript variant X4</t>
  </si>
  <si>
    <t>gene11605(XM_003525625.3):denticleless protein homolog;gene43703(XM_003546596.3):peptidyl-prolyl cis-trans isomerase CYP59-like;gene52731(XM_003554765.3):denticleless protein homolog</t>
  </si>
  <si>
    <t>gene17873(XM_003528505.3):cytochrome P450 71A1;gene20738(XM_003530446.3):aldehyde dehydrogenase family 2 member C4-like;gene46055(XM_003548032.3):UDP-glycosyltransferase 74G1-like</t>
  </si>
  <si>
    <t>gene14727(XM_003527717.3):DNA cross-link repair protein SNM1;gene33880(XM_003540818.3):5' exonuclease Apollo-like;gene44853(XM_014768452.1):DNA cross-link repair protein SNM1, transcript variant X3</t>
  </si>
  <si>
    <t>gene47834(XM_003549733.3):cytochrome P450 734A1-like;gene55028(XM_003554520.3):short-chain dehydrogenase reductase 3b;gene6108(XM_006576289.2):(+)-neomenthol dehydrogenase-like, transcript variant X2</t>
  </si>
  <si>
    <t>map05340</t>
  </si>
  <si>
    <t>Primary immunodeficiency</t>
  </si>
  <si>
    <t>gene15510(XM_003526729.3):60S ribosomal protein L9-like;gene54614(XM_003554308.2):60S ribosomal protein L4-like</t>
  </si>
  <si>
    <t>gene20125(XM_003528605.3):probable serine/threonine-protein kinase At1g54610;gene26873(XM_014762461.1):TATA-box-binding protein-like, transcript variant X4</t>
  </si>
  <si>
    <t>gene23010(XM_003531907.3):protein STRICTOSIDINE SYNTHASE-LIKE 10-like;gene45335(XM_003547741.3):protein STRICTOSIDINE SYNTHASE-LIKE 10-like</t>
  </si>
  <si>
    <t>map00512</t>
  </si>
  <si>
    <t>Mucin type O-Glycan biosynthesis</t>
  </si>
  <si>
    <t>gene14124(XM_006579343.2):uncharacterized LOC100783885, transcript variant X1;gene35203(XM_014765085.1):beta-glucuronosyltransferase GlcAT14A-like, transcript variant X2</t>
  </si>
  <si>
    <t>gene17504(XM_003529459.3):D-3-phosphoglycerate dehydrogenase 2, chloroplastic;gene22497(XM_003531722.3):D-3-phosphoglycerate dehydrogenase 2, chloroplastic-like</t>
  </si>
  <si>
    <t>gene30855(XM_006590625.2):nucleolar protein 6-like, transcript variant X2</t>
  </si>
  <si>
    <t>gene44401(XM_003546842.3):actin-related protein 7-like</t>
  </si>
  <si>
    <t>gene20125(XM_003528605.3):probable serine/threonine-protein kinase At1g54610</t>
  </si>
  <si>
    <t>gene46055(XM_003548032.3):UDP-glycosyltransferase 74G1-like</t>
  </si>
</sst>
</file>

<file path=xl/styles.xml><?xml version="1.0" encoding="utf-8"?>
<styleSheet xmlns="http://schemas.openxmlformats.org/spreadsheetml/2006/main">
  <fonts count="2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name val="宋体"/>
      <family val="2"/>
      <charset val="134"/>
      <scheme val="minor"/>
    </font>
    <font>
      <sz val="11"/>
      <name val="宋体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9" fillId="0" borderId="0" xfId="0" applyFont="1">
      <alignment vertical="center"/>
    </xf>
    <xf numFmtId="0" fontId="20" fillId="0" borderId="0" xfId="0" applyNumberFormat="1" applyFont="1">
      <alignment vertical="center"/>
    </xf>
    <xf numFmtId="0" fontId="20" fillId="0" borderId="0" xfId="0" applyFont="1">
      <alignment vertical="center"/>
    </xf>
    <xf numFmtId="11" fontId="20" fillId="0" borderId="0" xfId="0" applyNumberFormat="1" applyFont="1">
      <alignment vertical="center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88"/>
  <sheetViews>
    <sheetView topLeftCell="A61" workbookViewId="0">
      <selection activeCell="C92" sqref="C92"/>
    </sheetView>
  </sheetViews>
  <sheetFormatPr defaultRowHeight="13.5"/>
  <cols>
    <col min="1" max="1" width="9" style="3"/>
    <col min="2" max="2" width="44.75" style="3" customWidth="1"/>
    <col min="3" max="3" width="16.5" style="3" customWidth="1"/>
    <col min="4" max="5" width="9.125" style="3" bestFit="1" customWidth="1"/>
    <col min="6" max="6" width="16.375" style="3" customWidth="1"/>
    <col min="7" max="7" width="15.125" style="3" customWidth="1"/>
    <col min="8" max="8" width="101.25" style="3" customWidth="1"/>
    <col min="9" max="9" width="93.25" style="3" customWidth="1"/>
    <col min="10" max="16384" width="9" style="3"/>
  </cols>
  <sheetData>
    <row r="1" spans="1:14" s="1" customFormat="1">
      <c r="B1" s="1" t="s">
        <v>741</v>
      </c>
    </row>
    <row r="2" spans="1:1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/>
      <c r="K2" s="1"/>
      <c r="L2" s="1"/>
      <c r="M2" s="1"/>
      <c r="N2" s="1"/>
    </row>
    <row r="3" spans="1:14">
      <c r="A3" s="3" t="s">
        <v>9</v>
      </c>
      <c r="B3" s="3" t="s">
        <v>10</v>
      </c>
      <c r="C3" s="3" t="s">
        <v>11</v>
      </c>
      <c r="D3" s="3">
        <v>284</v>
      </c>
      <c r="E3" s="3">
        <v>2383</v>
      </c>
      <c r="F3" s="4">
        <v>1.8922000000000001E-6</v>
      </c>
      <c r="G3" s="3">
        <v>2.6396189999999998E-4</v>
      </c>
      <c r="H3" s="2" t="s">
        <v>385</v>
      </c>
      <c r="I3" s="3" t="str">
        <f>HYPERLINK("0903html_all_TW-1-M-1_TW-1-1\Biosynthesis of secondary metabolites.html")</f>
        <v>0903html_all_TW-1-M-1_TW-1-1\Biosynthesis of secondary metabolites.html</v>
      </c>
    </row>
    <row r="4" spans="1:14">
      <c r="A4" s="1" t="s">
        <v>145</v>
      </c>
      <c r="B4" s="1" t="s">
        <v>146</v>
      </c>
      <c r="C4" s="1" t="s">
        <v>11</v>
      </c>
      <c r="D4" s="1">
        <v>226</v>
      </c>
      <c r="E4" s="1">
        <v>2854</v>
      </c>
      <c r="F4" s="1">
        <v>2.4978E-2</v>
      </c>
      <c r="G4" s="1">
        <v>0.13937724000000001</v>
      </c>
      <c r="H4" s="2" t="s">
        <v>386</v>
      </c>
      <c r="I4" s="1" t="str">
        <f>HYPERLINK("0903html_all_TW-1-M-1_TW-1-1\Plant-pathogen interaction.html")</f>
        <v>0903html_all_TW-1-M-1_TW-1-1\Plant-pathogen interaction.html</v>
      </c>
      <c r="J4" s="1"/>
      <c r="K4" s="1"/>
      <c r="L4" s="1"/>
      <c r="M4" s="1"/>
      <c r="N4" s="1"/>
    </row>
    <row r="5" spans="1:14">
      <c r="A5" s="1" t="s">
        <v>12</v>
      </c>
      <c r="B5" s="1" t="s">
        <v>13</v>
      </c>
      <c r="C5" s="1" t="s">
        <v>11</v>
      </c>
      <c r="D5" s="1">
        <v>193</v>
      </c>
      <c r="E5" s="1">
        <v>1584</v>
      </c>
      <c r="F5" s="4">
        <v>3.8022999999999998E-5</v>
      </c>
      <c r="G5" s="1">
        <v>1.359811125E-3</v>
      </c>
      <c r="H5" s="2" t="s">
        <v>387</v>
      </c>
      <c r="I5" s="1" t="str">
        <f>HYPERLINK("0903html_all_TW-1-M-1_TW-1-1\Plant hormone signal transduction.html")</f>
        <v>0903html_all_TW-1-M-1_TW-1-1\Plant hormone signal transduction.html</v>
      </c>
      <c r="J5" s="1"/>
      <c r="K5" s="1"/>
      <c r="L5" s="1"/>
      <c r="M5" s="1"/>
      <c r="N5" s="1"/>
    </row>
    <row r="6" spans="1:14">
      <c r="A6" s="1" t="s">
        <v>388</v>
      </c>
      <c r="B6" s="1" t="s">
        <v>389</v>
      </c>
      <c r="C6" s="1" t="s">
        <v>11</v>
      </c>
      <c r="D6" s="1">
        <v>94</v>
      </c>
      <c r="E6" s="1">
        <v>747</v>
      </c>
      <c r="F6" s="1">
        <v>1.869E-3</v>
      </c>
      <c r="G6" s="1">
        <v>2.4830999999999999E-2</v>
      </c>
      <c r="H6" s="2" t="s">
        <v>390</v>
      </c>
      <c r="I6" s="1" t="str">
        <f>HYPERLINK("0903html_all_TW-1-M-1_TW-1-1\Microbial metabolism in diverse environments.html")</f>
        <v>0903html_all_TW-1-M-1_TW-1-1\Microbial metabolism in diverse environments.html</v>
      </c>
      <c r="J6" s="1"/>
      <c r="K6" s="1"/>
      <c r="L6" s="1"/>
      <c r="M6" s="1"/>
      <c r="N6" s="1"/>
    </row>
    <row r="7" spans="1:14">
      <c r="A7" s="3" t="s">
        <v>14</v>
      </c>
      <c r="B7" s="3" t="s">
        <v>15</v>
      </c>
      <c r="C7" s="3" t="s">
        <v>11</v>
      </c>
      <c r="D7" s="3">
        <v>73</v>
      </c>
      <c r="E7" s="3">
        <v>475</v>
      </c>
      <c r="F7" s="4">
        <v>2.6322999999999999E-5</v>
      </c>
      <c r="G7" s="3">
        <v>1.2240195E-3</v>
      </c>
      <c r="H7" s="2" t="s">
        <v>391</v>
      </c>
      <c r="I7" s="3" t="str">
        <f>HYPERLINK("0903html_all_TW-1-M-1_TW-1-1\Starch and sucrose metabolism.html")</f>
        <v>0903html_all_TW-1-M-1_TW-1-1\Starch and sucrose metabolism.html</v>
      </c>
    </row>
    <row r="8" spans="1:14">
      <c r="A8" s="1" t="s">
        <v>16</v>
      </c>
      <c r="B8" s="1" t="s">
        <v>17</v>
      </c>
      <c r="C8" s="1" t="s">
        <v>11</v>
      </c>
      <c r="D8" s="1">
        <v>51</v>
      </c>
      <c r="E8" s="1">
        <v>282</v>
      </c>
      <c r="F8" s="4">
        <v>8.5145999999999998E-6</v>
      </c>
      <c r="G8" s="1">
        <v>5.9389334999999997E-4</v>
      </c>
      <c r="H8" s="2" t="s">
        <v>392</v>
      </c>
      <c r="I8" s="1" t="str">
        <f>HYPERLINK("0903html_all_TW-1-M-1_TW-1-1\Amino sugar and nucleotide sugar metabolism.html")</f>
        <v>0903html_all_TW-1-M-1_TW-1-1\Amino sugar and nucleotide sugar metabolism.html</v>
      </c>
      <c r="J8" s="1"/>
      <c r="K8" s="1"/>
      <c r="L8" s="1"/>
      <c r="M8" s="1"/>
      <c r="N8" s="1"/>
    </row>
    <row r="9" spans="1:14">
      <c r="A9" s="1" t="s">
        <v>20</v>
      </c>
      <c r="B9" s="1" t="s">
        <v>21</v>
      </c>
      <c r="C9" s="1" t="s">
        <v>11</v>
      </c>
      <c r="D9" s="1">
        <v>30</v>
      </c>
      <c r="E9" s="1">
        <v>167</v>
      </c>
      <c r="F9" s="1">
        <v>6.3862999999999995E-4</v>
      </c>
      <c r="G9" s="1">
        <v>9.6437084210526294E-3</v>
      </c>
      <c r="H9" s="2" t="s">
        <v>393</v>
      </c>
      <c r="I9" s="1" t="str">
        <f>HYPERLINK("0903html_all_TW-1-M-1_TW-1-1\Cysteine and methionine metabolism.html")</f>
        <v>0903html_all_TW-1-M-1_TW-1-1\Cysteine and methionine metabolism.html</v>
      </c>
      <c r="J9" s="1"/>
      <c r="K9" s="1"/>
      <c r="L9" s="1"/>
      <c r="M9" s="1"/>
      <c r="N9" s="1"/>
    </row>
    <row r="10" spans="1:14">
      <c r="A10" s="1" t="s">
        <v>24</v>
      </c>
      <c r="B10" s="1" t="s">
        <v>25</v>
      </c>
      <c r="C10" s="1" t="s">
        <v>11</v>
      </c>
      <c r="D10" s="1">
        <v>28</v>
      </c>
      <c r="E10" s="1">
        <v>190</v>
      </c>
      <c r="F10" s="1">
        <v>1.4636E-2</v>
      </c>
      <c r="G10" s="1">
        <v>0.1020861</v>
      </c>
      <c r="H10" s="2" t="s">
        <v>394</v>
      </c>
      <c r="I10" s="1" t="str">
        <f>HYPERLINK("0903html_all_TW-1-M-1_TW-1-1\Ascorbate and aldarate metabolism.html")</f>
        <v>0903html_all_TW-1-M-1_TW-1-1\Ascorbate and aldarate metabolism.html</v>
      </c>
      <c r="J10" s="1"/>
      <c r="K10" s="1"/>
      <c r="L10" s="1"/>
      <c r="M10" s="1"/>
      <c r="N10" s="1"/>
    </row>
    <row r="11" spans="1:14">
      <c r="A11" s="3" t="s">
        <v>22</v>
      </c>
      <c r="B11" s="3" t="s">
        <v>23</v>
      </c>
      <c r="C11" s="3" t="s">
        <v>11</v>
      </c>
      <c r="D11" s="3">
        <v>27</v>
      </c>
      <c r="E11" s="3">
        <v>135</v>
      </c>
      <c r="F11" s="3">
        <v>2.3362E-4</v>
      </c>
      <c r="G11" s="3">
        <v>5.9254527272727302E-3</v>
      </c>
      <c r="H11" s="2" t="s">
        <v>395</v>
      </c>
      <c r="I11" s="3" t="str">
        <f>HYPERLINK("0903html_all_TW-1-M-1_TW-1-1\Galactose metabolism.html")</f>
        <v>0903html_all_TW-1-M-1_TW-1-1\Galactose metabolism.html</v>
      </c>
    </row>
    <row r="12" spans="1:14">
      <c r="A12" s="1" t="s">
        <v>26</v>
      </c>
      <c r="B12" s="1" t="s">
        <v>27</v>
      </c>
      <c r="C12" s="1" t="s">
        <v>11</v>
      </c>
      <c r="D12" s="1">
        <v>22</v>
      </c>
      <c r="E12" s="1">
        <v>105</v>
      </c>
      <c r="F12" s="1">
        <v>4.2965000000000001E-4</v>
      </c>
      <c r="G12" s="1">
        <v>7.0513147058823503E-3</v>
      </c>
      <c r="H12" s="2" t="s">
        <v>396</v>
      </c>
      <c r="I12" s="1" t="str">
        <f>HYPERLINK("0903html_all_TW-1-M-1_TW-1-1\PPAR signaling pathway.html")</f>
        <v>0903html_all_TW-1-M-1_TW-1-1\PPAR signaling pathway.html</v>
      </c>
      <c r="J12" s="1"/>
      <c r="K12" s="1"/>
      <c r="L12" s="1"/>
      <c r="M12" s="1"/>
      <c r="N12" s="1"/>
    </row>
    <row r="13" spans="1:14">
      <c r="A13" s="1" t="s">
        <v>28</v>
      </c>
      <c r="B13" s="1" t="s">
        <v>29</v>
      </c>
      <c r="C13" s="1" t="s">
        <v>11</v>
      </c>
      <c r="D13" s="1">
        <v>21</v>
      </c>
      <c r="E13" s="1">
        <v>143</v>
      </c>
      <c r="F13" s="1">
        <v>3.4820999999999998E-2</v>
      </c>
      <c r="G13" s="1">
        <v>0.17043963157894701</v>
      </c>
      <c r="H13" s="2" t="s">
        <v>397</v>
      </c>
      <c r="I13" s="1" t="str">
        <f>HYPERLINK("0903html_all_TW-1-M-1_TW-1-1\Glycine, serine and threonine metabolism.html")</f>
        <v>0903html_all_TW-1-M-1_TW-1-1\Glycine, serine and threonine metabolism.html</v>
      </c>
      <c r="J13" s="1"/>
      <c r="K13" s="1"/>
      <c r="L13" s="1"/>
      <c r="M13" s="1"/>
      <c r="N13" s="1"/>
    </row>
    <row r="14" spans="1:14">
      <c r="A14" s="1" t="s">
        <v>36</v>
      </c>
      <c r="B14" s="1" t="s">
        <v>37</v>
      </c>
      <c r="C14" s="1" t="s">
        <v>11</v>
      </c>
      <c r="D14" s="1">
        <v>21</v>
      </c>
      <c r="E14" s="1">
        <v>147</v>
      </c>
      <c r="F14" s="1">
        <v>5.1830000000000001E-2</v>
      </c>
      <c r="G14" s="1">
        <v>0.22594640625000001</v>
      </c>
      <c r="H14" s="2" t="s">
        <v>398</v>
      </c>
      <c r="I14" s="1" t="str">
        <f>HYPERLINK("0903html_all_TW-1-M-1_TW-1-1\Stilbenoid, diarylheptanoid and gingerol biosynthesis.html")</f>
        <v>0903html_all_TW-1-M-1_TW-1-1\Stilbenoid, diarylheptanoid and gingerol biosynthesis.html</v>
      </c>
      <c r="J14" s="1"/>
      <c r="K14" s="1"/>
      <c r="L14" s="1"/>
      <c r="M14" s="1"/>
      <c r="N14" s="1"/>
    </row>
    <row r="15" spans="1:14">
      <c r="A15" s="1" t="s">
        <v>399</v>
      </c>
      <c r="B15" s="1" t="s">
        <v>400</v>
      </c>
      <c r="C15" s="1" t="s">
        <v>11</v>
      </c>
      <c r="D15" s="1">
        <v>20</v>
      </c>
      <c r="E15" s="1">
        <v>114</v>
      </c>
      <c r="F15" s="1">
        <v>6.8688000000000004E-3</v>
      </c>
      <c r="G15" s="1">
        <v>6.5245079999999997E-2</v>
      </c>
      <c r="H15" s="2" t="s">
        <v>401</v>
      </c>
      <c r="I15" s="1" t="str">
        <f>HYPERLINK("0903html_all_TW-1-M-1_TW-1-1\Glyoxylate and dicarboxylate metabolism.html")</f>
        <v>0903html_all_TW-1-M-1_TW-1-1\Glyoxylate and dicarboxylate metabolism.html</v>
      </c>
      <c r="J15" s="1"/>
      <c r="K15" s="1"/>
      <c r="L15" s="1"/>
      <c r="M15" s="1"/>
      <c r="N15" s="1"/>
    </row>
    <row r="16" spans="1:14">
      <c r="A16" s="1" t="s">
        <v>234</v>
      </c>
      <c r="B16" s="1" t="s">
        <v>235</v>
      </c>
      <c r="C16" s="1" t="s">
        <v>11</v>
      </c>
      <c r="D16" s="1">
        <v>20</v>
      </c>
      <c r="E16" s="1">
        <v>335</v>
      </c>
      <c r="F16" s="1">
        <v>5.4413000000000003E-2</v>
      </c>
      <c r="G16" s="1">
        <v>0.232833705882353</v>
      </c>
      <c r="H16" s="2" t="s">
        <v>402</v>
      </c>
      <c r="I16" s="1" t="str">
        <f>HYPERLINK("0903html_all_TW-1-M-1_TW-1-1\Pathways in cancer.html")</f>
        <v>0903html_all_TW-1-M-1_TW-1-1\Pathways in cancer.html</v>
      </c>
      <c r="J16" s="1"/>
      <c r="K16" s="1"/>
      <c r="L16" s="1"/>
      <c r="M16" s="1"/>
      <c r="N16" s="1"/>
    </row>
    <row r="17" spans="1:14">
      <c r="A17" s="1" t="s">
        <v>403</v>
      </c>
      <c r="B17" s="1" t="s">
        <v>404</v>
      </c>
      <c r="C17" s="1" t="s">
        <v>11</v>
      </c>
      <c r="D17" s="1">
        <v>20</v>
      </c>
      <c r="E17" s="1">
        <v>326</v>
      </c>
      <c r="F17" s="1">
        <v>7.7465000000000006E-2</v>
      </c>
      <c r="G17" s="1">
        <v>0.29261444594594599</v>
      </c>
      <c r="H17" s="2" t="s">
        <v>405</v>
      </c>
      <c r="I17" s="1" t="str">
        <f>HYPERLINK("0903html_all_TW-1-M-1_TW-1-1\Purine metabolism.html")</f>
        <v>0903html_all_TW-1-M-1_TW-1-1\Purine metabolism.html</v>
      </c>
      <c r="J17" s="1"/>
      <c r="K17" s="1"/>
      <c r="L17" s="1"/>
      <c r="M17" s="1"/>
      <c r="N17" s="1"/>
    </row>
    <row r="18" spans="1:14">
      <c r="A18" s="1" t="s">
        <v>32</v>
      </c>
      <c r="B18" s="1" t="s">
        <v>33</v>
      </c>
      <c r="C18" s="1" t="s">
        <v>11</v>
      </c>
      <c r="D18" s="1">
        <v>20</v>
      </c>
      <c r="E18" s="1">
        <v>149</v>
      </c>
      <c r="F18" s="1">
        <v>9.8261000000000001E-2</v>
      </c>
      <c r="G18" s="1">
        <v>0.34268523750000002</v>
      </c>
      <c r="H18" s="2" t="s">
        <v>406</v>
      </c>
      <c r="I18" s="1" t="str">
        <f>HYPERLINK("0903html_all_TW-1-M-1_TW-1-1\alpha-Linolenic acid metabolism.html")</f>
        <v>0903html_all_TW-1-M-1_TW-1-1\alpha-Linolenic acid metabolism.html</v>
      </c>
      <c r="J18" s="1"/>
      <c r="K18" s="1"/>
      <c r="L18" s="1"/>
      <c r="M18" s="1"/>
      <c r="N18" s="1"/>
    </row>
    <row r="19" spans="1:14">
      <c r="A19" s="1" t="s">
        <v>40</v>
      </c>
      <c r="B19" s="1" t="s">
        <v>41</v>
      </c>
      <c r="C19" s="1" t="s">
        <v>11</v>
      </c>
      <c r="D19" s="1">
        <v>19</v>
      </c>
      <c r="E19" s="1">
        <v>436</v>
      </c>
      <c r="F19" s="1">
        <v>3.7200999999999998E-4</v>
      </c>
      <c r="G19" s="1">
        <v>6.8426493749999999E-3</v>
      </c>
      <c r="H19" s="2" t="s">
        <v>407</v>
      </c>
      <c r="I19" s="1" t="str">
        <f>HYPERLINK("0903html_all_TW-1-M-1_TW-1-1\Protein processing in endoplasmic reticulum.html")</f>
        <v>0903html_all_TW-1-M-1_TW-1-1\Protein processing in endoplasmic reticulum.html</v>
      </c>
      <c r="J19" s="1"/>
      <c r="K19" s="1"/>
      <c r="L19" s="1"/>
      <c r="M19" s="1"/>
      <c r="N19" s="1"/>
    </row>
    <row r="20" spans="1:14">
      <c r="A20" s="1" t="s">
        <v>46</v>
      </c>
      <c r="B20" s="1" t="s">
        <v>47</v>
      </c>
      <c r="C20" s="1" t="s">
        <v>11</v>
      </c>
      <c r="D20" s="1">
        <v>19</v>
      </c>
      <c r="E20" s="1">
        <v>396</v>
      </c>
      <c r="F20" s="1">
        <v>2.9856000000000001E-3</v>
      </c>
      <c r="G20" s="1">
        <v>3.2639780769230797E-2</v>
      </c>
      <c r="H20" s="2" t="s">
        <v>408</v>
      </c>
      <c r="I20" s="1" t="str">
        <f>HYPERLINK("0903html_all_TW-1-M-1_TW-1-1\Endocytosis.html")</f>
        <v>0903html_all_TW-1-M-1_TW-1-1\Endocytosis.html</v>
      </c>
      <c r="J20" s="1"/>
      <c r="K20" s="1"/>
      <c r="L20" s="1"/>
      <c r="M20" s="1"/>
      <c r="N20" s="1"/>
    </row>
    <row r="21" spans="1:14">
      <c r="A21" s="1" t="s">
        <v>70</v>
      </c>
      <c r="B21" s="1" t="s">
        <v>71</v>
      </c>
      <c r="C21" s="1" t="s">
        <v>11</v>
      </c>
      <c r="D21" s="1">
        <v>18</v>
      </c>
      <c r="E21" s="1">
        <v>407</v>
      </c>
      <c r="F21" s="1">
        <v>8.1026000000000004E-4</v>
      </c>
      <c r="G21" s="1">
        <v>1.1303127E-2</v>
      </c>
      <c r="H21" s="2" t="s">
        <v>409</v>
      </c>
      <c r="I21" s="1" t="str">
        <f>HYPERLINK("0903html_all_TW-1-M-1_TW-1-1\Ribosome.html")</f>
        <v>0903html_all_TW-1-M-1_TW-1-1\Ribosome.html</v>
      </c>
      <c r="J21" s="1"/>
      <c r="K21" s="1"/>
      <c r="L21" s="1"/>
      <c r="M21" s="1"/>
      <c r="N21" s="1"/>
    </row>
    <row r="22" spans="1:14">
      <c r="A22" s="1" t="s">
        <v>226</v>
      </c>
      <c r="B22" s="1" t="s">
        <v>227</v>
      </c>
      <c r="C22" s="1" t="s">
        <v>11</v>
      </c>
      <c r="D22" s="1">
        <v>18</v>
      </c>
      <c r="E22" s="1">
        <v>323</v>
      </c>
      <c r="F22" s="1">
        <v>3.1731000000000002E-2</v>
      </c>
      <c r="G22" s="1">
        <v>0.16062926785714299</v>
      </c>
      <c r="H22" s="2" t="s">
        <v>410</v>
      </c>
      <c r="I22" s="1" t="str">
        <f>HYPERLINK("0903html_all_TW-1-M-1_TW-1-1\Huntington's disease.html")</f>
        <v>0903html_all_TW-1-M-1_TW-1-1\Huntington's disease.html</v>
      </c>
      <c r="J22" s="1"/>
      <c r="K22" s="1"/>
      <c r="L22" s="1"/>
      <c r="M22" s="1"/>
      <c r="N22" s="1"/>
    </row>
    <row r="23" spans="1:14">
      <c r="A23" s="1" t="s">
        <v>159</v>
      </c>
      <c r="B23" s="1" t="s">
        <v>160</v>
      </c>
      <c r="C23" s="1" t="s">
        <v>11</v>
      </c>
      <c r="D23" s="1">
        <v>18</v>
      </c>
      <c r="E23" s="1">
        <v>302</v>
      </c>
      <c r="F23" s="1">
        <v>8.1592999999999999E-2</v>
      </c>
      <c r="G23" s="1">
        <v>0.30352595999999998</v>
      </c>
      <c r="H23" s="2" t="s">
        <v>411</v>
      </c>
      <c r="I23" s="1" t="str">
        <f>HYPERLINK("0903html_all_TW-1-M-1_TW-1-1\Transcriptional misregulation in cancer.html")</f>
        <v>0903html_all_TW-1-M-1_TW-1-1\Transcriptional misregulation in cancer.html</v>
      </c>
      <c r="J23" s="1"/>
      <c r="K23" s="1"/>
      <c r="L23" s="1"/>
      <c r="M23" s="1"/>
      <c r="N23" s="1"/>
    </row>
    <row r="24" spans="1:14">
      <c r="A24" s="1" t="s">
        <v>147</v>
      </c>
      <c r="B24" s="1" t="s">
        <v>148</v>
      </c>
      <c r="C24" s="1" t="s">
        <v>11</v>
      </c>
      <c r="D24" s="1">
        <v>17</v>
      </c>
      <c r="E24" s="1">
        <v>80</v>
      </c>
      <c r="F24" s="1">
        <v>2.0585E-3</v>
      </c>
      <c r="G24" s="1">
        <v>2.49705E-2</v>
      </c>
      <c r="H24" s="2" t="s">
        <v>412</v>
      </c>
      <c r="I24" s="1" t="str">
        <f>HYPERLINK("0903html_all_TW-1-M-1_TW-1-1\Proximal tubule bicarbonate reclamation.html")</f>
        <v>0903html_all_TW-1-M-1_TW-1-1\Proximal tubule bicarbonate reclamation.html</v>
      </c>
      <c r="J24" s="1"/>
      <c r="K24" s="1"/>
      <c r="L24" s="1"/>
      <c r="M24" s="1"/>
      <c r="N24" s="1"/>
    </row>
    <row r="25" spans="1:14">
      <c r="A25" s="1" t="s">
        <v>48</v>
      </c>
      <c r="B25" s="1" t="s">
        <v>49</v>
      </c>
      <c r="C25" s="1" t="s">
        <v>11</v>
      </c>
      <c r="D25" s="1">
        <v>17</v>
      </c>
      <c r="E25" s="1">
        <v>348</v>
      </c>
      <c r="F25" s="1">
        <v>6.7291E-3</v>
      </c>
      <c r="G25" s="1">
        <v>6.5245079999999997E-2</v>
      </c>
      <c r="H25" s="2" t="s">
        <v>413</v>
      </c>
      <c r="I25" s="1" t="str">
        <f>HYPERLINK("0903html_all_TW-1-M-1_TW-1-1\MAPK signaling pathway.html")</f>
        <v>0903html_all_TW-1-M-1_TW-1-1\MAPK signaling pathway.html</v>
      </c>
      <c r="J25" s="1"/>
      <c r="K25" s="1"/>
      <c r="L25" s="1"/>
      <c r="M25" s="1"/>
      <c r="N25" s="1"/>
    </row>
    <row r="26" spans="1:14">
      <c r="A26" s="1" t="s">
        <v>414</v>
      </c>
      <c r="B26" s="1" t="s">
        <v>415</v>
      </c>
      <c r="C26" s="1" t="s">
        <v>11</v>
      </c>
      <c r="D26" s="1">
        <v>17</v>
      </c>
      <c r="E26" s="1">
        <v>102</v>
      </c>
      <c r="F26" s="1">
        <v>1.8953999999999999E-2</v>
      </c>
      <c r="G26" s="1">
        <v>0.12018559090909101</v>
      </c>
      <c r="H26" s="2" t="s">
        <v>416</v>
      </c>
      <c r="I26" s="1" t="str">
        <f>HYPERLINK("0903html_all_TW-1-M-1_TW-1-1\Methane metabolism.html")</f>
        <v>0903html_all_TW-1-M-1_TW-1-1\Methane metabolism.html</v>
      </c>
      <c r="J26" s="1"/>
      <c r="K26" s="1"/>
      <c r="L26" s="1"/>
      <c r="M26" s="1"/>
      <c r="N26" s="1"/>
    </row>
    <row r="27" spans="1:14">
      <c r="A27" s="1" t="s">
        <v>30</v>
      </c>
      <c r="B27" s="1" t="s">
        <v>31</v>
      </c>
      <c r="C27" s="1" t="s">
        <v>11</v>
      </c>
      <c r="D27" s="1">
        <v>17</v>
      </c>
      <c r="E27" s="1">
        <v>121</v>
      </c>
      <c r="F27" s="1">
        <v>9.2126E-2</v>
      </c>
      <c r="G27" s="1">
        <v>0.333807194805195</v>
      </c>
      <c r="H27" s="2" t="s">
        <v>417</v>
      </c>
      <c r="I27" s="1" t="str">
        <f>HYPERLINK("0903html_all_TW-1-M-1_TW-1-1\Gap junction.html")</f>
        <v>0903html_all_TW-1-M-1_TW-1-1\Gap junction.html</v>
      </c>
      <c r="J27" s="1"/>
      <c r="K27" s="1"/>
      <c r="L27" s="1"/>
      <c r="M27" s="1"/>
      <c r="N27" s="1"/>
    </row>
    <row r="28" spans="1:14">
      <c r="A28" s="3" t="s">
        <v>34</v>
      </c>
      <c r="B28" s="3" t="s">
        <v>35</v>
      </c>
      <c r="C28" s="3" t="s">
        <v>11</v>
      </c>
      <c r="D28" s="3">
        <v>16</v>
      </c>
      <c r="E28" s="3">
        <v>55</v>
      </c>
      <c r="F28" s="4">
        <v>6.5491E-5</v>
      </c>
      <c r="G28" s="3">
        <v>2.030221E-3</v>
      </c>
      <c r="H28" s="2" t="s">
        <v>418</v>
      </c>
      <c r="I28" s="3" t="str">
        <f>HYPERLINK("0903html_all_TW-1-M-1_TW-1-1\Biosynthesis of unsaturated fatty acids.html")</f>
        <v>0903html_all_TW-1-M-1_TW-1-1\Biosynthesis of unsaturated fatty acids.html</v>
      </c>
    </row>
    <row r="29" spans="1:14">
      <c r="A29" s="1" t="s">
        <v>42</v>
      </c>
      <c r="B29" s="1" t="s">
        <v>43</v>
      </c>
      <c r="C29" s="1" t="s">
        <v>11</v>
      </c>
      <c r="D29" s="1">
        <v>15</v>
      </c>
      <c r="E29" s="1">
        <v>342</v>
      </c>
      <c r="F29" s="1">
        <v>1.9629999999999999E-3</v>
      </c>
      <c r="G29" s="1">
        <v>2.4894409090909099E-2</v>
      </c>
      <c r="H29" s="2" t="s">
        <v>419</v>
      </c>
      <c r="I29" s="1" t="str">
        <f>HYPERLINK("0903html_all_TW-1-M-1_TW-1-1\Epstein-Barr virus infection.html")</f>
        <v>0903html_all_TW-1-M-1_TW-1-1\Epstein-Barr virus infection.html</v>
      </c>
      <c r="J29" s="1"/>
      <c r="K29" s="1"/>
      <c r="L29" s="1"/>
      <c r="M29" s="1"/>
      <c r="N29" s="1"/>
    </row>
    <row r="30" spans="1:14">
      <c r="A30" s="3" t="s">
        <v>38</v>
      </c>
      <c r="B30" s="3" t="s">
        <v>39</v>
      </c>
      <c r="C30" s="3" t="s">
        <v>11</v>
      </c>
      <c r="D30" s="3">
        <v>14</v>
      </c>
      <c r="E30" s="3">
        <v>69</v>
      </c>
      <c r="F30" s="3">
        <v>7.0156000000000003E-3</v>
      </c>
      <c r="G30" s="3">
        <v>6.5245079999999997E-2</v>
      </c>
      <c r="H30" s="2" t="s">
        <v>420</v>
      </c>
      <c r="I30" s="3" t="str">
        <f>HYPERLINK("0903html_all_TW-1-M-1_TW-1-1\Fatty acid biosynthesis.html")</f>
        <v>0903html_all_TW-1-M-1_TW-1-1\Fatty acid biosynthesis.html</v>
      </c>
    </row>
    <row r="31" spans="1:14">
      <c r="A31" s="1" t="s">
        <v>50</v>
      </c>
      <c r="B31" s="1" t="s">
        <v>51</v>
      </c>
      <c r="C31" s="1" t="s">
        <v>11</v>
      </c>
      <c r="D31" s="1">
        <v>14</v>
      </c>
      <c r="E31" s="1">
        <v>270</v>
      </c>
      <c r="F31" s="1">
        <v>3.1711000000000003E-2</v>
      </c>
      <c r="G31" s="1">
        <v>0.16062926785714299</v>
      </c>
      <c r="H31" s="2" t="s">
        <v>421</v>
      </c>
      <c r="I31" s="1" t="str">
        <f>HYPERLINK("0903html_all_TW-1-M-1_TW-1-1\Cell cycle.html")</f>
        <v>0903html_all_TW-1-M-1_TW-1-1\Cell cycle.html</v>
      </c>
      <c r="J31" s="1"/>
      <c r="K31" s="1"/>
      <c r="L31" s="1"/>
      <c r="M31" s="1"/>
      <c r="N31" s="1"/>
    </row>
    <row r="32" spans="1:14">
      <c r="A32" s="1" t="s">
        <v>44</v>
      </c>
      <c r="B32" s="1" t="s">
        <v>45</v>
      </c>
      <c r="C32" s="1" t="s">
        <v>11</v>
      </c>
      <c r="D32" s="1">
        <v>13</v>
      </c>
      <c r="E32" s="1">
        <v>44</v>
      </c>
      <c r="F32" s="1">
        <v>2.6374999999999999E-4</v>
      </c>
      <c r="G32" s="1">
        <v>6.1321874999999996E-3</v>
      </c>
      <c r="H32" s="2" t="s">
        <v>422</v>
      </c>
      <c r="I32" s="1" t="str">
        <f>HYPERLINK("0903html_all_TW-1-M-1_TW-1-1\Fatty acid elongation.html")</f>
        <v>0903html_all_TW-1-M-1_TW-1-1\Fatty acid elongation.html</v>
      </c>
      <c r="J32" s="1"/>
      <c r="K32" s="1"/>
      <c r="L32" s="1"/>
      <c r="M32" s="1"/>
      <c r="N32" s="1"/>
    </row>
    <row r="33" spans="1:14">
      <c r="A33" s="1" t="s">
        <v>83</v>
      </c>
      <c r="B33" s="1" t="s">
        <v>84</v>
      </c>
      <c r="C33" s="1" t="s">
        <v>11</v>
      </c>
      <c r="D33" s="1">
        <v>12</v>
      </c>
      <c r="E33" s="1">
        <v>433</v>
      </c>
      <c r="F33" s="4">
        <v>6.2094999999999996E-7</v>
      </c>
      <c r="G33" s="1">
        <v>1.7324505E-4</v>
      </c>
      <c r="H33" s="2" t="s">
        <v>423</v>
      </c>
      <c r="I33" s="1" t="str">
        <f>HYPERLINK("0903html_all_TW-1-M-1_TW-1-1\Spliceosome.html")</f>
        <v>0903html_all_TW-1-M-1_TW-1-1\Spliceosome.html</v>
      </c>
      <c r="J33" s="1"/>
      <c r="K33" s="1"/>
      <c r="L33" s="1"/>
      <c r="M33" s="1"/>
      <c r="N33" s="1"/>
    </row>
    <row r="34" spans="1:14">
      <c r="A34" s="1" t="s">
        <v>77</v>
      </c>
      <c r="B34" s="1" t="s">
        <v>78</v>
      </c>
      <c r="C34" s="1" t="s">
        <v>11</v>
      </c>
      <c r="D34" s="1">
        <v>12</v>
      </c>
      <c r="E34" s="1">
        <v>385</v>
      </c>
      <c r="F34" s="4">
        <v>1.0871E-5</v>
      </c>
      <c r="G34" s="1">
        <v>6.0660179999999996E-4</v>
      </c>
      <c r="H34" s="2" t="s">
        <v>424</v>
      </c>
      <c r="I34" s="1" t="str">
        <f>HYPERLINK("0903html_all_TW-1-M-1_TW-1-1\Ubiquitin mediated proteolysis.html")</f>
        <v>0903html_all_TW-1-M-1_TW-1-1\Ubiquitin mediated proteolysis.html</v>
      </c>
      <c r="J34" s="1"/>
      <c r="K34" s="1"/>
      <c r="L34" s="1"/>
      <c r="M34" s="1"/>
      <c r="N34" s="1"/>
    </row>
    <row r="35" spans="1:14">
      <c r="A35" s="1" t="s">
        <v>62</v>
      </c>
      <c r="B35" s="1" t="s">
        <v>63</v>
      </c>
      <c r="C35" s="1" t="s">
        <v>11</v>
      </c>
      <c r="D35" s="1">
        <v>12</v>
      </c>
      <c r="E35" s="1">
        <v>292</v>
      </c>
      <c r="F35" s="1">
        <v>2.3008999999999998E-3</v>
      </c>
      <c r="G35" s="1">
        <v>2.67479625E-2</v>
      </c>
      <c r="H35" s="2" t="s">
        <v>425</v>
      </c>
      <c r="I35" s="1" t="str">
        <f>HYPERLINK("0903html_all_TW-1-M-1_TW-1-1\Cell cycle - yeast.html")</f>
        <v>0903html_all_TW-1-M-1_TW-1-1\Cell cycle - yeast.html</v>
      </c>
      <c r="J35" s="1"/>
      <c r="K35" s="1"/>
      <c r="L35" s="1"/>
      <c r="M35" s="1"/>
      <c r="N35" s="1"/>
    </row>
    <row r="36" spans="1:14">
      <c r="A36" s="3" t="s">
        <v>102</v>
      </c>
      <c r="B36" s="3" t="s">
        <v>103</v>
      </c>
      <c r="C36" s="3" t="s">
        <v>11</v>
      </c>
      <c r="D36" s="3">
        <v>12</v>
      </c>
      <c r="E36" s="3">
        <v>245</v>
      </c>
      <c r="F36" s="3">
        <v>2.4541E-2</v>
      </c>
      <c r="G36" s="3">
        <v>0.13937724000000001</v>
      </c>
      <c r="H36" s="2" t="s">
        <v>426</v>
      </c>
      <c r="I36" s="3" t="str">
        <f>HYPERLINK("0903html_all_TW-1-M-1_TW-1-1\Isoflavonoid biosynthesis.html")</f>
        <v>0903html_all_TW-1-M-1_TW-1-1\Isoflavonoid biosynthesis.html</v>
      </c>
    </row>
    <row r="37" spans="1:14">
      <c r="A37" s="1" t="s">
        <v>157</v>
      </c>
      <c r="B37" s="1" t="s">
        <v>158</v>
      </c>
      <c r="C37" s="1" t="s">
        <v>11</v>
      </c>
      <c r="D37" s="1">
        <v>12</v>
      </c>
      <c r="E37" s="1">
        <v>234</v>
      </c>
      <c r="F37" s="1">
        <v>4.7905999999999997E-2</v>
      </c>
      <c r="G37" s="1">
        <v>0.21557699999999999</v>
      </c>
      <c r="H37" s="2" t="s">
        <v>427</v>
      </c>
      <c r="I37" s="1" t="str">
        <f>HYPERLINK("0903html_all_TW-1-M-1_TW-1-1\Alzheimer's disease.html")</f>
        <v>0903html_all_TW-1-M-1_TW-1-1\Alzheimer's disease.html</v>
      </c>
      <c r="J37" s="1"/>
      <c r="K37" s="1"/>
      <c r="L37" s="1"/>
      <c r="M37" s="1"/>
      <c r="N37" s="1"/>
    </row>
    <row r="38" spans="1:14">
      <c r="A38" s="1" t="s">
        <v>79</v>
      </c>
      <c r="B38" s="1" t="s">
        <v>80</v>
      </c>
      <c r="C38" s="1" t="s">
        <v>11</v>
      </c>
      <c r="D38" s="1">
        <v>11</v>
      </c>
      <c r="E38" s="1">
        <v>246</v>
      </c>
      <c r="F38" s="1">
        <v>1.3577000000000001E-2</v>
      </c>
      <c r="G38" s="1">
        <v>9.9073615384615399E-2</v>
      </c>
      <c r="H38" s="2" t="s">
        <v>428</v>
      </c>
      <c r="I38" s="1" t="str">
        <f>HYPERLINK("0903html_all_TW-1-M-1_TW-1-1\mRNA surveillance pathway.html")</f>
        <v>0903html_all_TW-1-M-1_TW-1-1\mRNA surveillance pathway.html</v>
      </c>
      <c r="J38" s="1"/>
      <c r="K38" s="1"/>
      <c r="L38" s="1"/>
      <c r="M38" s="1"/>
      <c r="N38" s="1"/>
    </row>
    <row r="39" spans="1:14">
      <c r="A39" s="1" t="s">
        <v>429</v>
      </c>
      <c r="B39" s="1" t="s">
        <v>430</v>
      </c>
      <c r="C39" s="1" t="s">
        <v>11</v>
      </c>
      <c r="D39" s="1">
        <v>11</v>
      </c>
      <c r="E39" s="1">
        <v>58</v>
      </c>
      <c r="F39" s="1">
        <v>2.4115999999999999E-2</v>
      </c>
      <c r="G39" s="1">
        <v>0.13937724000000001</v>
      </c>
      <c r="H39" s="2" t="s">
        <v>431</v>
      </c>
      <c r="I39" s="1" t="str">
        <f>HYPERLINK("0903html_all_TW-1-M-1_TW-1-1\Linoleic acid metabolism.html")</f>
        <v>0903html_all_TW-1-M-1_TW-1-1\Linoleic acid metabolism.html</v>
      </c>
      <c r="J39" s="1"/>
      <c r="K39" s="1"/>
      <c r="L39" s="1"/>
      <c r="M39" s="1"/>
      <c r="N39" s="1"/>
    </row>
    <row r="40" spans="1:14">
      <c r="A40" s="1" t="s">
        <v>189</v>
      </c>
      <c r="B40" s="1" t="s">
        <v>190</v>
      </c>
      <c r="C40" s="1" t="s">
        <v>11</v>
      </c>
      <c r="D40" s="1">
        <v>11</v>
      </c>
      <c r="E40" s="1">
        <v>229</v>
      </c>
      <c r="F40" s="1">
        <v>2.6738999999999999E-2</v>
      </c>
      <c r="G40" s="1">
        <v>0.14627805882352901</v>
      </c>
      <c r="H40" s="2" t="s">
        <v>432</v>
      </c>
      <c r="I40" s="1" t="str">
        <f>HYPERLINK("0903html_all_TW-1-M-1_TW-1-1\Regulation of actin cytoskeleton.html")</f>
        <v>0903html_all_TW-1-M-1_TW-1-1\Regulation of actin cytoskeleton.html</v>
      </c>
      <c r="J40" s="1"/>
      <c r="K40" s="1"/>
      <c r="L40" s="1"/>
      <c r="M40" s="1"/>
      <c r="N40" s="1"/>
    </row>
    <row r="41" spans="1:14">
      <c r="A41" s="1" t="s">
        <v>87</v>
      </c>
      <c r="B41" s="1" t="s">
        <v>88</v>
      </c>
      <c r="C41" s="1" t="s">
        <v>11</v>
      </c>
      <c r="D41" s="1">
        <v>10</v>
      </c>
      <c r="E41" s="1">
        <v>232</v>
      </c>
      <c r="F41" s="1">
        <v>1.1243E-2</v>
      </c>
      <c r="G41" s="1">
        <v>8.47782972972973E-2</v>
      </c>
      <c r="H41" s="2" t="s">
        <v>433</v>
      </c>
      <c r="I41" s="1" t="str">
        <f>HYPERLINK("0903html_all_TW-1-M-1_TW-1-1\RNA transport.html")</f>
        <v>0903html_all_TW-1-M-1_TW-1-1\RNA transport.html</v>
      </c>
      <c r="J41" s="1"/>
      <c r="K41" s="1"/>
      <c r="L41" s="1"/>
      <c r="M41" s="1"/>
      <c r="N41" s="1"/>
    </row>
    <row r="42" spans="1:14">
      <c r="A42" s="1" t="s">
        <v>54</v>
      </c>
      <c r="B42" s="1" t="s">
        <v>55</v>
      </c>
      <c r="C42" s="1" t="s">
        <v>11</v>
      </c>
      <c r="D42" s="1">
        <v>10</v>
      </c>
      <c r="E42" s="1">
        <v>55</v>
      </c>
      <c r="F42" s="1">
        <v>3.8075999999999999E-2</v>
      </c>
      <c r="G42" s="1">
        <v>0.18005430508474601</v>
      </c>
      <c r="H42" s="2" t="s">
        <v>434</v>
      </c>
      <c r="I42" s="1" t="str">
        <f>HYPERLINK("0903html_all_TW-1-M-1_TW-1-1\Steroid biosynthesis.html")</f>
        <v>0903html_all_TW-1-M-1_TW-1-1\Steroid biosynthesis.html</v>
      </c>
      <c r="J42" s="1"/>
      <c r="K42" s="1"/>
      <c r="L42" s="1"/>
      <c r="M42" s="1"/>
      <c r="N42" s="1"/>
    </row>
    <row r="43" spans="1:14">
      <c r="A43" s="1" t="s">
        <v>56</v>
      </c>
      <c r="B43" s="1" t="s">
        <v>57</v>
      </c>
      <c r="C43" s="1" t="s">
        <v>11</v>
      </c>
      <c r="D43" s="1">
        <v>10</v>
      </c>
      <c r="E43" s="1">
        <v>62</v>
      </c>
      <c r="F43" s="1">
        <v>8.4031999999999996E-2</v>
      </c>
      <c r="G43" s="1">
        <v>0.30848589473684201</v>
      </c>
      <c r="H43" s="2" t="s">
        <v>435</v>
      </c>
      <c r="I43" s="1" t="str">
        <f>HYPERLINK("0903html_all_TW-1-M-1_TW-1-1\Other glycan degradation.html")</f>
        <v>0903html_all_TW-1-M-1_TW-1-1\Other glycan degradation.html</v>
      </c>
      <c r="J43" s="1"/>
      <c r="K43" s="1"/>
      <c r="L43" s="1"/>
      <c r="M43" s="1"/>
      <c r="N43" s="1"/>
    </row>
    <row r="44" spans="1:14">
      <c r="A44" s="1" t="s">
        <v>68</v>
      </c>
      <c r="B44" s="1" t="s">
        <v>69</v>
      </c>
      <c r="C44" s="1" t="s">
        <v>11</v>
      </c>
      <c r="D44" s="1">
        <v>9</v>
      </c>
      <c r="E44" s="1">
        <v>223</v>
      </c>
      <c r="F44" s="1">
        <v>9.4748999999999996E-3</v>
      </c>
      <c r="G44" s="1">
        <v>7.9390270588235307E-2</v>
      </c>
      <c r="H44" s="2" t="s">
        <v>436</v>
      </c>
      <c r="I44" s="1" t="str">
        <f>HYPERLINK("0903html_all_TW-1-M-1_TW-1-1\Oxidative phosphorylation.html")</f>
        <v>0903html_all_TW-1-M-1_TW-1-1\Oxidative phosphorylation.html</v>
      </c>
      <c r="J44" s="1"/>
      <c r="K44" s="1"/>
      <c r="L44" s="1"/>
      <c r="M44" s="1"/>
      <c r="N44" s="1"/>
    </row>
    <row r="45" spans="1:14">
      <c r="A45" s="1" t="s">
        <v>60</v>
      </c>
      <c r="B45" s="1" t="s">
        <v>61</v>
      </c>
      <c r="C45" s="1" t="s">
        <v>11</v>
      </c>
      <c r="D45" s="1">
        <v>9</v>
      </c>
      <c r="E45" s="1">
        <v>39</v>
      </c>
      <c r="F45" s="1">
        <v>1.0485E-2</v>
      </c>
      <c r="G45" s="1">
        <v>8.1258750000000005E-2</v>
      </c>
      <c r="H45" s="2" t="s">
        <v>437</v>
      </c>
      <c r="I45" s="1" t="str">
        <f>HYPERLINK("0903html_all_TW-1-M-1_TW-1-1\Lysine biosynthesis.html")</f>
        <v>0903html_all_TW-1-M-1_TW-1-1\Lysine biosynthesis.html</v>
      </c>
      <c r="J45" s="1"/>
      <c r="K45" s="1"/>
      <c r="L45" s="1"/>
      <c r="M45" s="1"/>
      <c r="N45" s="1"/>
    </row>
    <row r="46" spans="1:14">
      <c r="A46" s="1" t="s">
        <v>261</v>
      </c>
      <c r="B46" s="1" t="s">
        <v>262</v>
      </c>
      <c r="C46" s="1" t="s">
        <v>11</v>
      </c>
      <c r="D46" s="1">
        <v>9</v>
      </c>
      <c r="E46" s="1">
        <v>184</v>
      </c>
      <c r="F46" s="1">
        <v>6.3367000000000007E-2</v>
      </c>
      <c r="G46" s="1">
        <v>0.25186626760563402</v>
      </c>
      <c r="H46" s="2" t="s">
        <v>438</v>
      </c>
      <c r="I46" s="1" t="str">
        <f>HYPERLINK("0903html_all_TW-1-M-1_TW-1-1\Focal adhesion.html")</f>
        <v>0903html_all_TW-1-M-1_TW-1-1\Focal adhesion.html</v>
      </c>
      <c r="J46" s="1"/>
      <c r="K46" s="1"/>
      <c r="L46" s="1"/>
      <c r="M46" s="1"/>
      <c r="N46" s="1"/>
    </row>
    <row r="47" spans="1:14">
      <c r="A47" s="1" t="s">
        <v>81</v>
      </c>
      <c r="B47" s="1" t="s">
        <v>82</v>
      </c>
      <c r="C47" s="1" t="s">
        <v>11</v>
      </c>
      <c r="D47" s="1">
        <v>8</v>
      </c>
      <c r="E47" s="1">
        <v>189</v>
      </c>
      <c r="F47" s="1">
        <v>2.0702999999999999E-2</v>
      </c>
      <c r="G47" s="1">
        <v>0.12835859999999999</v>
      </c>
      <c r="H47" s="2" t="s">
        <v>439</v>
      </c>
      <c r="I47" s="1" t="str">
        <f>HYPERLINK("0903html_all_TW-1-M-1_TW-1-1\Hepatitis B.html")</f>
        <v>0903html_all_TW-1-M-1_TW-1-1\Hepatitis B.html</v>
      </c>
      <c r="J47" s="1"/>
      <c r="K47" s="1"/>
      <c r="L47" s="1"/>
      <c r="M47" s="1"/>
      <c r="N47" s="1"/>
    </row>
    <row r="48" spans="1:14">
      <c r="A48" s="1" t="s">
        <v>85</v>
      </c>
      <c r="B48" s="1" t="s">
        <v>86</v>
      </c>
      <c r="C48" s="1" t="s">
        <v>11</v>
      </c>
      <c r="D48" s="1">
        <v>7</v>
      </c>
      <c r="E48" s="1">
        <v>245</v>
      </c>
      <c r="F48" s="1">
        <v>3.6210000000000002E-4</v>
      </c>
      <c r="G48" s="1">
        <v>6.8426493749999999E-3</v>
      </c>
      <c r="H48" s="2" t="s">
        <v>440</v>
      </c>
      <c r="I48" s="1" t="str">
        <f>HYPERLINK("0903html_all_TW-1-M-1_TW-1-1\Tryptophan metabolism.html")</f>
        <v>0903html_all_TW-1-M-1_TW-1-1\Tryptophan metabolism.html</v>
      </c>
      <c r="J48" s="1"/>
      <c r="K48" s="1"/>
      <c r="L48" s="1"/>
      <c r="M48" s="1"/>
      <c r="N48" s="1"/>
    </row>
    <row r="49" spans="1:14">
      <c r="A49" s="1" t="s">
        <v>89</v>
      </c>
      <c r="B49" s="1" t="s">
        <v>90</v>
      </c>
      <c r="C49" s="1" t="s">
        <v>11</v>
      </c>
      <c r="D49" s="1">
        <v>7</v>
      </c>
      <c r="E49" s="1">
        <v>187</v>
      </c>
      <c r="F49" s="1">
        <v>1.0005999999999999E-2</v>
      </c>
      <c r="G49" s="1">
        <v>7.9762114285714295E-2</v>
      </c>
      <c r="H49" s="2" t="s">
        <v>441</v>
      </c>
      <c r="I49" s="1" t="str">
        <f>HYPERLINK("0903html_all_TW-1-M-1_TW-1-1\Monoterpenoid biosynthesis.html")</f>
        <v>0903html_all_TW-1-M-1_TW-1-1\Monoterpenoid biosynthesis.html</v>
      </c>
      <c r="J49" s="1"/>
      <c r="K49" s="1"/>
      <c r="L49" s="1"/>
      <c r="M49" s="1"/>
      <c r="N49" s="1"/>
    </row>
    <row r="50" spans="1:14">
      <c r="A50" s="1" t="s">
        <v>72</v>
      </c>
      <c r="B50" s="1" t="s">
        <v>73</v>
      </c>
      <c r="C50" s="1" t="s">
        <v>11</v>
      </c>
      <c r="D50" s="1">
        <v>7</v>
      </c>
      <c r="E50" s="1">
        <v>32</v>
      </c>
      <c r="F50" s="1">
        <v>2.8812999999999998E-2</v>
      </c>
      <c r="G50" s="1">
        <v>0.15167598113207501</v>
      </c>
      <c r="H50" s="2" t="s">
        <v>74</v>
      </c>
      <c r="I50" s="1" t="str">
        <f>HYPERLINK("0903html_all_TW-1-M-1_TW-1-1\Dilated cardiomyopathy (DCM).html")</f>
        <v>0903html_all_TW-1-M-1_TW-1-1\Dilated cardiomyopathy (DCM).html</v>
      </c>
      <c r="J50" s="1"/>
      <c r="K50" s="1"/>
      <c r="L50" s="1"/>
      <c r="M50" s="1"/>
      <c r="N50" s="1"/>
    </row>
    <row r="51" spans="1:14">
      <c r="A51" s="1" t="s">
        <v>93</v>
      </c>
      <c r="B51" s="1" t="s">
        <v>94</v>
      </c>
      <c r="C51" s="1" t="s">
        <v>11</v>
      </c>
      <c r="D51" s="1">
        <v>5</v>
      </c>
      <c r="E51" s="1">
        <v>203</v>
      </c>
      <c r="F51" s="1">
        <v>3.9240999999999999E-4</v>
      </c>
      <c r="G51" s="1">
        <v>6.8426493749999999E-3</v>
      </c>
      <c r="H51" s="2" t="s">
        <v>442</v>
      </c>
      <c r="I51" s="1" t="str">
        <f>HYPERLINK("0903html_all_TW-1-M-1_TW-1-1\Influenza A.html")</f>
        <v>0903html_all_TW-1-M-1_TW-1-1\Influenza A.html</v>
      </c>
      <c r="J51" s="1"/>
      <c r="K51" s="1"/>
      <c r="L51" s="1"/>
      <c r="M51" s="1"/>
      <c r="N51" s="1"/>
    </row>
    <row r="52" spans="1:14">
      <c r="A52" s="1" t="s">
        <v>179</v>
      </c>
      <c r="B52" s="1" t="s">
        <v>180</v>
      </c>
      <c r="C52" s="1" t="s">
        <v>11</v>
      </c>
      <c r="D52" s="1">
        <v>5</v>
      </c>
      <c r="E52" s="1">
        <v>152</v>
      </c>
      <c r="F52" s="1">
        <v>1.3849E-2</v>
      </c>
      <c r="G52" s="1">
        <v>9.9073615384615399E-2</v>
      </c>
      <c r="H52" s="2" t="s">
        <v>443</v>
      </c>
      <c r="I52" s="1" t="str">
        <f>HYPERLINK("0903html_all_TW-1-M-1_TW-1-1\Sesquiterpenoid and triterpenoid biosynthesis.html")</f>
        <v>0903html_all_TW-1-M-1_TW-1-1\Sesquiterpenoid and triterpenoid biosynthesis.html</v>
      </c>
      <c r="J52" s="1"/>
      <c r="K52" s="1"/>
      <c r="L52" s="1"/>
      <c r="M52" s="1"/>
      <c r="N52" s="1"/>
    </row>
    <row r="53" spans="1:14">
      <c r="A53" s="1" t="s">
        <v>91</v>
      </c>
      <c r="B53" s="1" t="s">
        <v>92</v>
      </c>
      <c r="C53" s="1" t="s">
        <v>11</v>
      </c>
      <c r="D53" s="1">
        <v>5</v>
      </c>
      <c r="E53" s="1">
        <v>16</v>
      </c>
      <c r="F53" s="1">
        <v>1.6376000000000002E-2</v>
      </c>
      <c r="G53" s="1">
        <v>0.108783428571429</v>
      </c>
      <c r="H53" s="2" t="s">
        <v>444</v>
      </c>
      <c r="I53" s="1" t="str">
        <f>HYPERLINK("0903html_all_TW-1-M-1_TW-1-1\Polyketide sugar unit biosynthesis.html")</f>
        <v>0903html_all_TW-1-M-1_TW-1-1\Polyketide sugar unit biosynthesis.html</v>
      </c>
      <c r="J53" s="1"/>
      <c r="K53" s="1"/>
      <c r="L53" s="1"/>
      <c r="M53" s="1"/>
      <c r="N53" s="1"/>
    </row>
    <row r="54" spans="1:14">
      <c r="A54" s="1" t="s">
        <v>113</v>
      </c>
      <c r="B54" s="1" t="s">
        <v>114</v>
      </c>
      <c r="C54" s="1" t="s">
        <v>11</v>
      </c>
      <c r="D54" s="1">
        <v>5</v>
      </c>
      <c r="E54" s="1">
        <v>131</v>
      </c>
      <c r="F54" s="1">
        <v>4.0601999999999999E-2</v>
      </c>
      <c r="G54" s="1">
        <v>0.1887993</v>
      </c>
      <c r="H54" s="2" t="s">
        <v>445</v>
      </c>
      <c r="I54" s="1" t="str">
        <f>HYPERLINK("0903html_all_TW-1-M-1_TW-1-1\Glycerolipid metabolism.html")</f>
        <v>0903html_all_TW-1-M-1_TW-1-1\Glycerolipid metabolism.html</v>
      </c>
      <c r="J54" s="1"/>
      <c r="K54" s="1"/>
      <c r="L54" s="1"/>
      <c r="M54" s="1"/>
      <c r="N54" s="1"/>
    </row>
    <row r="55" spans="1:14">
      <c r="A55" s="1" t="s">
        <v>142</v>
      </c>
      <c r="B55" s="1" t="s">
        <v>143</v>
      </c>
      <c r="C55" s="1" t="s">
        <v>11</v>
      </c>
      <c r="D55" s="1">
        <v>4</v>
      </c>
      <c r="E55" s="1">
        <v>180</v>
      </c>
      <c r="F55" s="1">
        <v>6.5673999999999995E-4</v>
      </c>
      <c r="G55" s="1">
        <v>9.6437084210526294E-3</v>
      </c>
      <c r="H55" s="1" t="s">
        <v>446</v>
      </c>
      <c r="I55" s="1" t="str">
        <f>HYPERLINK("0903html_all_TW-1-M-1_TW-1-1\Indole alkaloid biosynthesis.html")</f>
        <v>0903html_all_TW-1-M-1_TW-1-1\Indole alkaloid biosynthesis.html</v>
      </c>
      <c r="J55" s="1"/>
      <c r="K55" s="1"/>
      <c r="L55" s="1"/>
      <c r="M55" s="1"/>
      <c r="N55" s="1"/>
    </row>
    <row r="56" spans="1:14">
      <c r="A56" s="1" t="s">
        <v>115</v>
      </c>
      <c r="B56" s="1" t="s">
        <v>116</v>
      </c>
      <c r="C56" s="1" t="s">
        <v>11</v>
      </c>
      <c r="D56" s="1">
        <v>4</v>
      </c>
      <c r="E56" s="1">
        <v>114</v>
      </c>
      <c r="F56" s="1">
        <v>4.1942E-2</v>
      </c>
      <c r="G56" s="1">
        <v>0.19183308196721299</v>
      </c>
      <c r="H56" s="2" t="s">
        <v>447</v>
      </c>
      <c r="I56" s="1" t="str">
        <f>HYPERLINK("0903html_all_TW-1-M-1_TW-1-1\Measles.html")</f>
        <v>0903html_all_TW-1-M-1_TW-1-1\Measles.html</v>
      </c>
      <c r="J56" s="1"/>
      <c r="K56" s="1"/>
      <c r="L56" s="1"/>
      <c r="M56" s="1"/>
      <c r="N56" s="1"/>
    </row>
    <row r="57" spans="1:14">
      <c r="A57" s="1" t="s">
        <v>308</v>
      </c>
      <c r="B57" s="1" t="s">
        <v>309</v>
      </c>
      <c r="C57" s="1" t="s">
        <v>11</v>
      </c>
      <c r="D57" s="1">
        <v>4</v>
      </c>
      <c r="E57" s="1">
        <v>106</v>
      </c>
      <c r="F57" s="1">
        <v>7.3233000000000006E-2</v>
      </c>
      <c r="G57" s="1">
        <v>0.28377787500000001</v>
      </c>
      <c r="H57" s="2" t="s">
        <v>448</v>
      </c>
      <c r="I57" s="1" t="str">
        <f>HYPERLINK("0903html_all_TW-1-M-1_TW-1-1\Hepatitis C.html")</f>
        <v>0903html_all_TW-1-M-1_TW-1-1\Hepatitis C.html</v>
      </c>
      <c r="J57" s="1"/>
      <c r="K57" s="1"/>
      <c r="L57" s="1"/>
      <c r="M57" s="1"/>
      <c r="N57" s="1"/>
    </row>
    <row r="58" spans="1:14">
      <c r="A58" s="1" t="s">
        <v>449</v>
      </c>
      <c r="B58" s="1" t="s">
        <v>450</v>
      </c>
      <c r="C58" s="1" t="s">
        <v>11</v>
      </c>
      <c r="D58" s="1">
        <v>4</v>
      </c>
      <c r="E58" s="1">
        <v>19</v>
      </c>
      <c r="F58" s="1">
        <v>9.6829999999999999E-2</v>
      </c>
      <c r="G58" s="1">
        <v>0.34268523750000002</v>
      </c>
      <c r="H58" s="2" t="s">
        <v>451</v>
      </c>
      <c r="I58" s="1" t="str">
        <f>HYPERLINK("0903html_all_TW-1-M-1_TW-1-1\Sulfur relay system.html")</f>
        <v>0903html_all_TW-1-M-1_TW-1-1\Sulfur relay system.html</v>
      </c>
      <c r="J58" s="1"/>
      <c r="K58" s="1"/>
      <c r="L58" s="1"/>
      <c r="M58" s="1"/>
      <c r="N58" s="1"/>
    </row>
    <row r="59" spans="1:14">
      <c r="A59" s="1" t="s">
        <v>121</v>
      </c>
      <c r="B59" s="1" t="s">
        <v>122</v>
      </c>
      <c r="C59" s="1" t="s">
        <v>11</v>
      </c>
      <c r="D59" s="1">
        <v>3</v>
      </c>
      <c r="E59" s="1">
        <v>111</v>
      </c>
      <c r="F59" s="1">
        <v>1.7170000000000001E-2</v>
      </c>
      <c r="G59" s="1">
        <v>0.111405348837209</v>
      </c>
      <c r="H59" s="1" t="s">
        <v>452</v>
      </c>
      <c r="I59" s="1" t="str">
        <f>HYPERLINK("0903html_all_TW-1-M-1_TW-1-1\Glucosinolate biosynthesis.html")</f>
        <v>0903html_all_TW-1-M-1_TW-1-1\Glucosinolate biosynthesis.html</v>
      </c>
      <c r="J59" s="1"/>
      <c r="K59" s="1"/>
      <c r="L59" s="1"/>
      <c r="M59" s="1"/>
      <c r="N59" s="1"/>
    </row>
    <row r="60" spans="1:14">
      <c r="A60" s="1" t="s">
        <v>117</v>
      </c>
      <c r="B60" s="1" t="s">
        <v>118</v>
      </c>
      <c r="C60" s="1" t="s">
        <v>11</v>
      </c>
      <c r="D60" s="1">
        <v>3</v>
      </c>
      <c r="E60" s="1">
        <v>105</v>
      </c>
      <c r="F60" s="1">
        <v>3.2240999999999999E-2</v>
      </c>
      <c r="G60" s="1">
        <v>0.16062926785714299</v>
      </c>
      <c r="H60" s="1" t="s">
        <v>453</v>
      </c>
      <c r="I60" s="1" t="str">
        <f>HYPERLINK("0903html_all_TW-1-M-1_TW-1-1\Adherens junction.html")</f>
        <v>0903html_all_TW-1-M-1_TW-1-1\Adherens junction.html</v>
      </c>
      <c r="J60" s="1"/>
      <c r="K60" s="1"/>
      <c r="L60" s="1"/>
      <c r="M60" s="1"/>
      <c r="N60" s="1"/>
    </row>
    <row r="61" spans="1:14">
      <c r="A61" s="1" t="s">
        <v>168</v>
      </c>
      <c r="B61" s="1" t="s">
        <v>169</v>
      </c>
      <c r="C61" s="1" t="s">
        <v>11</v>
      </c>
      <c r="D61" s="1">
        <v>3</v>
      </c>
      <c r="E61" s="1">
        <v>93</v>
      </c>
      <c r="F61" s="1">
        <v>5.6748E-2</v>
      </c>
      <c r="G61" s="1">
        <v>0.232833705882353</v>
      </c>
      <c r="H61" s="1" t="s">
        <v>454</v>
      </c>
      <c r="I61" s="1" t="str">
        <f>HYPERLINK("0903html_all_TW-1-M-1_TW-1-1\Shigellosis.html")</f>
        <v>0903html_all_TW-1-M-1_TW-1-1\Shigellosis.html</v>
      </c>
      <c r="J61" s="1"/>
      <c r="K61" s="1"/>
      <c r="L61" s="1"/>
      <c r="M61" s="1"/>
      <c r="N61" s="1"/>
    </row>
    <row r="62" spans="1:14">
      <c r="A62" s="1" t="s">
        <v>205</v>
      </c>
      <c r="B62" s="1" t="s">
        <v>206</v>
      </c>
      <c r="C62" s="1" t="s">
        <v>11</v>
      </c>
      <c r="D62" s="1">
        <v>3</v>
      </c>
      <c r="E62" s="1">
        <v>93</v>
      </c>
      <c r="F62" s="1">
        <v>5.6748E-2</v>
      </c>
      <c r="G62" s="1">
        <v>0.232833705882353</v>
      </c>
      <c r="H62" s="1" t="s">
        <v>455</v>
      </c>
      <c r="I62" s="1" t="str">
        <f>HYPERLINK("0903html_all_TW-1-M-1_TW-1-1\Endocrine and other factor-regulated calcium reabsorption.html")</f>
        <v>0903html_all_TW-1-M-1_TW-1-1\Endocrine and other factor-regulated calcium reabsorption.html</v>
      </c>
      <c r="J62" s="1"/>
      <c r="K62" s="1"/>
      <c r="L62" s="1"/>
      <c r="M62" s="1"/>
      <c r="N62" s="1"/>
    </row>
    <row r="63" spans="1:14">
      <c r="A63" s="1" t="s">
        <v>95</v>
      </c>
      <c r="B63" s="1" t="s">
        <v>96</v>
      </c>
      <c r="C63" s="1" t="s">
        <v>11</v>
      </c>
      <c r="D63" s="1">
        <v>3</v>
      </c>
      <c r="E63" s="1">
        <v>10</v>
      </c>
      <c r="F63" s="1">
        <v>6.4094999999999999E-2</v>
      </c>
      <c r="G63" s="1">
        <v>0.25186626760563402</v>
      </c>
      <c r="H63" s="1" t="s">
        <v>97</v>
      </c>
      <c r="I63" s="1" t="str">
        <f>HYPERLINK("0903html_all_TW-1-M-1_TW-1-1\Nonribosomal peptide structures.html")</f>
        <v>0903html_all_TW-1-M-1_TW-1-1\Nonribosomal peptide structures.html</v>
      </c>
      <c r="J63" s="1"/>
      <c r="K63" s="1"/>
      <c r="L63" s="1"/>
      <c r="M63" s="1"/>
      <c r="N63" s="1"/>
    </row>
    <row r="64" spans="1:14">
      <c r="A64" s="1" t="s">
        <v>456</v>
      </c>
      <c r="B64" s="1" t="s">
        <v>457</v>
      </c>
      <c r="C64" s="1" t="s">
        <v>11</v>
      </c>
      <c r="D64" s="1">
        <v>3</v>
      </c>
      <c r="E64" s="1">
        <v>10</v>
      </c>
      <c r="F64" s="1">
        <v>6.4094999999999999E-2</v>
      </c>
      <c r="G64" s="1">
        <v>0.25186626760563402</v>
      </c>
      <c r="H64" s="1" t="s">
        <v>458</v>
      </c>
      <c r="I64" s="1" t="str">
        <f>HYPERLINK("0903html_all_TW-1-M-1_TW-1-1\Ethylbenzene degradation.html")</f>
        <v>0903html_all_TW-1-M-1_TW-1-1\Ethylbenzene degradation.html</v>
      </c>
      <c r="J64" s="1"/>
      <c r="K64" s="1"/>
      <c r="L64" s="1"/>
      <c r="M64" s="1"/>
      <c r="N64" s="1"/>
    </row>
    <row r="65" spans="1:14">
      <c r="A65" s="1" t="s">
        <v>459</v>
      </c>
      <c r="B65" s="1" t="s">
        <v>460</v>
      </c>
      <c r="C65" s="1" t="s">
        <v>11</v>
      </c>
      <c r="D65" s="1">
        <v>3</v>
      </c>
      <c r="E65" s="1">
        <v>12</v>
      </c>
      <c r="F65" s="1">
        <v>9.7387000000000001E-2</v>
      </c>
      <c r="G65" s="1">
        <v>0.34268523750000002</v>
      </c>
      <c r="H65" s="1" t="s">
        <v>461</v>
      </c>
      <c r="I65" s="1" t="str">
        <f>HYPERLINK("0903html_all_TW-1-M-1_TW-1-1\Biosynthesis of type II polyketide products.html")</f>
        <v>0903html_all_TW-1-M-1_TW-1-1\Biosynthesis of type II polyketide products.html</v>
      </c>
      <c r="J65" s="1"/>
      <c r="K65" s="1"/>
      <c r="L65" s="1"/>
      <c r="M65" s="1"/>
      <c r="N65" s="1"/>
    </row>
    <row r="66" spans="1:14">
      <c r="A66" s="1" t="s">
        <v>140</v>
      </c>
      <c r="B66" s="1" t="s">
        <v>141</v>
      </c>
      <c r="C66" s="1" t="s">
        <v>11</v>
      </c>
      <c r="D66" s="1">
        <v>2</v>
      </c>
      <c r="E66" s="1">
        <v>194</v>
      </c>
      <c r="F66" s="4">
        <v>6.3736000000000003E-6</v>
      </c>
      <c r="G66" s="1">
        <v>5.9274480000000003E-4</v>
      </c>
      <c r="H66" s="1" t="s">
        <v>462</v>
      </c>
      <c r="I66" s="1" t="str">
        <f>HYPERLINK("0903html_all_TW-1-M-1_TW-1-1\Wnt signaling pathway.html")</f>
        <v>0903html_all_TW-1-M-1_TW-1-1\Wnt signaling pathway.html</v>
      </c>
      <c r="J66" s="1"/>
      <c r="K66" s="1"/>
      <c r="L66" s="1"/>
      <c r="M66" s="1"/>
      <c r="N66" s="1"/>
    </row>
    <row r="67" spans="1:14">
      <c r="A67" s="1" t="s">
        <v>104</v>
      </c>
      <c r="B67" s="1" t="s">
        <v>105</v>
      </c>
      <c r="C67" s="1" t="s">
        <v>11</v>
      </c>
      <c r="D67" s="1">
        <v>2</v>
      </c>
      <c r="E67" s="1">
        <v>176</v>
      </c>
      <c r="F67" s="4">
        <v>3.8991E-5</v>
      </c>
      <c r="G67" s="1">
        <v>1.359811125E-3</v>
      </c>
      <c r="H67" s="1" t="s">
        <v>106</v>
      </c>
      <c r="I67" s="1" t="str">
        <f>HYPERLINK("0903html_all_TW-1-M-1_TW-1-1\Ribosome biogenesis in eukaryotes.html")</f>
        <v>0903html_all_TW-1-M-1_TW-1-1\Ribosome biogenesis in eukaryotes.html</v>
      </c>
      <c r="J67" s="1"/>
      <c r="K67" s="1"/>
      <c r="L67" s="1"/>
      <c r="M67" s="1"/>
      <c r="N67" s="1"/>
    </row>
    <row r="68" spans="1:14">
      <c r="A68" s="1" t="s">
        <v>107</v>
      </c>
      <c r="B68" s="1" t="s">
        <v>108</v>
      </c>
      <c r="C68" s="1" t="s">
        <v>11</v>
      </c>
      <c r="D68" s="1">
        <v>2</v>
      </c>
      <c r="E68" s="1">
        <v>158</v>
      </c>
      <c r="F68" s="1">
        <v>1.5050999999999999E-4</v>
      </c>
      <c r="G68" s="1">
        <v>4.1992289999999996E-3</v>
      </c>
      <c r="H68" s="1" t="s">
        <v>109</v>
      </c>
      <c r="I68" s="1" t="str">
        <f>HYPERLINK("0903html_all_TW-1-M-1_TW-1-1\Proteasome.html")</f>
        <v>0903html_all_TW-1-M-1_TW-1-1\Proteasome.html</v>
      </c>
      <c r="J68" s="1"/>
      <c r="K68" s="1"/>
      <c r="L68" s="1"/>
      <c r="M68" s="1"/>
      <c r="N68" s="1"/>
    </row>
    <row r="69" spans="1:14">
      <c r="A69" s="1" t="s">
        <v>110</v>
      </c>
      <c r="B69" s="1" t="s">
        <v>111</v>
      </c>
      <c r="C69" s="1" t="s">
        <v>11</v>
      </c>
      <c r="D69" s="1">
        <v>2</v>
      </c>
      <c r="E69" s="1">
        <v>150</v>
      </c>
      <c r="F69" s="1">
        <v>3.0328000000000001E-4</v>
      </c>
      <c r="G69" s="1">
        <v>6.5088553846153804E-3</v>
      </c>
      <c r="H69" s="1" t="s">
        <v>112</v>
      </c>
      <c r="I69" s="1" t="str">
        <f>HYPERLINK("0903html_all_TW-1-M-1_TW-1-1\Tight junction.html")</f>
        <v>0903html_all_TW-1-M-1_TW-1-1\Tight junction.html</v>
      </c>
      <c r="J69" s="1"/>
      <c r="K69" s="1"/>
      <c r="L69" s="1"/>
      <c r="M69" s="1"/>
      <c r="N69" s="1"/>
    </row>
    <row r="70" spans="1:14">
      <c r="A70" s="1" t="s">
        <v>119</v>
      </c>
      <c r="B70" s="1" t="s">
        <v>120</v>
      </c>
      <c r="C70" s="1" t="s">
        <v>11</v>
      </c>
      <c r="D70" s="1">
        <v>2</v>
      </c>
      <c r="E70" s="1">
        <v>117</v>
      </c>
      <c r="F70" s="1">
        <v>3.0417E-3</v>
      </c>
      <c r="G70" s="1">
        <v>3.2639780769230797E-2</v>
      </c>
      <c r="H70" s="1" t="s">
        <v>463</v>
      </c>
      <c r="I70" s="1" t="str">
        <f>HYPERLINK("0903html_all_TW-1-M-1_TW-1-1\Axon guidance.html")</f>
        <v>0903html_all_TW-1-M-1_TW-1-1\Axon guidance.html</v>
      </c>
      <c r="J70" s="1"/>
      <c r="K70" s="1"/>
      <c r="L70" s="1"/>
      <c r="M70" s="1"/>
      <c r="N70" s="1"/>
    </row>
    <row r="71" spans="1:14">
      <c r="A71" s="1" t="s">
        <v>300</v>
      </c>
      <c r="B71" s="1" t="s">
        <v>301</v>
      </c>
      <c r="C71" s="1" t="s">
        <v>11</v>
      </c>
      <c r="D71" s="1">
        <v>2</v>
      </c>
      <c r="E71" s="1">
        <v>96</v>
      </c>
      <c r="F71" s="1">
        <v>1.5858000000000001E-2</v>
      </c>
      <c r="G71" s="1">
        <v>0.107911756097561</v>
      </c>
      <c r="H71" s="1" t="s">
        <v>464</v>
      </c>
      <c r="I71" s="1" t="str">
        <f>HYPERLINK("0903html_all_TW-1-M-1_TW-1-1\Chemokine signaling pathway.html")</f>
        <v>0903html_all_TW-1-M-1_TW-1-1\Chemokine signaling pathway.html</v>
      </c>
      <c r="J71" s="1"/>
      <c r="K71" s="1"/>
      <c r="L71" s="1"/>
      <c r="M71" s="1"/>
      <c r="N71" s="1"/>
    </row>
    <row r="72" spans="1:14">
      <c r="A72" s="1" t="s">
        <v>123</v>
      </c>
      <c r="B72" s="1" t="s">
        <v>124</v>
      </c>
      <c r="C72" s="1" t="s">
        <v>11</v>
      </c>
      <c r="D72" s="1">
        <v>2</v>
      </c>
      <c r="E72" s="1">
        <v>93</v>
      </c>
      <c r="F72" s="1">
        <v>2.2428E-2</v>
      </c>
      <c r="G72" s="1">
        <v>0.13313642553191499</v>
      </c>
      <c r="H72" s="1" t="s">
        <v>465</v>
      </c>
      <c r="I72" s="1" t="str">
        <f>HYPERLINK("0903html_all_TW-1-M-1_TW-1-1\Limonene and pinene degradation.html")</f>
        <v>0903html_all_TW-1-M-1_TW-1-1\Limonene and pinene degradation.html</v>
      </c>
      <c r="J72" s="1"/>
      <c r="K72" s="1"/>
      <c r="L72" s="1"/>
      <c r="M72" s="1"/>
      <c r="N72" s="1"/>
    </row>
    <row r="73" spans="1:14">
      <c r="A73" s="1" t="s">
        <v>125</v>
      </c>
      <c r="B73" s="1" t="s">
        <v>126</v>
      </c>
      <c r="C73" s="1" t="s">
        <v>11</v>
      </c>
      <c r="D73" s="1">
        <v>2</v>
      </c>
      <c r="E73" s="1">
        <v>93</v>
      </c>
      <c r="F73" s="1">
        <v>2.2428E-2</v>
      </c>
      <c r="G73" s="1">
        <v>0.13313642553191499</v>
      </c>
      <c r="H73" s="1" t="s">
        <v>466</v>
      </c>
      <c r="I73" s="1" t="str">
        <f>HYPERLINK("0903html_all_TW-1-M-1_TW-1-1\Protein export.html")</f>
        <v>0903html_all_TW-1-M-1_TW-1-1\Protein export.html</v>
      </c>
      <c r="J73" s="1"/>
      <c r="K73" s="1"/>
      <c r="L73" s="1"/>
      <c r="M73" s="1"/>
      <c r="N73" s="1"/>
    </row>
    <row r="74" spans="1:14">
      <c r="A74" s="1" t="s">
        <v>133</v>
      </c>
      <c r="B74" s="1" t="s">
        <v>134</v>
      </c>
      <c r="C74" s="1" t="s">
        <v>11</v>
      </c>
      <c r="D74" s="1">
        <v>2</v>
      </c>
      <c r="E74" s="1">
        <v>78</v>
      </c>
      <c r="F74" s="1">
        <v>5.6529999999999997E-2</v>
      </c>
      <c r="G74" s="1">
        <v>0.232833705882353</v>
      </c>
      <c r="H74" s="1" t="s">
        <v>467</v>
      </c>
      <c r="I74" s="1" t="str">
        <f>HYPERLINK("0903html_all_TW-1-M-1_TW-1-1\Small cell lung cancer.html")</f>
        <v>0903html_all_TW-1-M-1_TW-1-1\Small cell lung cancer.html</v>
      </c>
      <c r="J74" s="1"/>
      <c r="K74" s="1"/>
      <c r="L74" s="1"/>
      <c r="M74" s="1"/>
      <c r="N74" s="1"/>
    </row>
    <row r="75" spans="1:14">
      <c r="A75" s="1" t="s">
        <v>135</v>
      </c>
      <c r="B75" s="1" t="s">
        <v>136</v>
      </c>
      <c r="C75" s="1" t="s">
        <v>11</v>
      </c>
      <c r="D75" s="1">
        <v>2</v>
      </c>
      <c r="E75" s="1">
        <v>74</v>
      </c>
      <c r="F75" s="1">
        <v>7.7610999999999999E-2</v>
      </c>
      <c r="G75" s="1">
        <v>0.29261444594594599</v>
      </c>
      <c r="H75" s="1" t="s">
        <v>468</v>
      </c>
      <c r="I75" s="1" t="str">
        <f>HYPERLINK("0903html_all_TW-1-M-1_TW-1-1\Circadian rhythm.html")</f>
        <v>0903html_all_TW-1-M-1_TW-1-1\Circadian rhythm.html</v>
      </c>
      <c r="J75" s="1"/>
      <c r="K75" s="1"/>
      <c r="L75" s="1"/>
      <c r="M75" s="1"/>
      <c r="N75" s="1"/>
    </row>
    <row r="76" spans="1:14">
      <c r="A76" s="1" t="s">
        <v>199</v>
      </c>
      <c r="B76" s="1" t="s">
        <v>200</v>
      </c>
      <c r="C76" s="1" t="s">
        <v>11</v>
      </c>
      <c r="D76" s="1">
        <v>1</v>
      </c>
      <c r="E76" s="1">
        <v>93</v>
      </c>
      <c r="F76" s="1">
        <v>4.7229999999999998E-3</v>
      </c>
      <c r="G76" s="1">
        <v>4.8804333333333297E-2</v>
      </c>
      <c r="H76" s="1" t="s">
        <v>469</v>
      </c>
      <c r="I76" s="1" t="str">
        <f>HYPERLINK("0903html_all_TW-1-M-1_TW-1-1\Salmonella infection.html")</f>
        <v>0903html_all_TW-1-M-1_TW-1-1\Salmonella infection.html</v>
      </c>
      <c r="J76" s="1"/>
      <c r="K76" s="1"/>
      <c r="L76" s="1"/>
      <c r="M76" s="1"/>
      <c r="N76" s="1"/>
    </row>
    <row r="77" spans="1:14">
      <c r="A77" s="1" t="s">
        <v>127</v>
      </c>
      <c r="B77" s="1" t="s">
        <v>128</v>
      </c>
      <c r="C77" s="1" t="s">
        <v>11</v>
      </c>
      <c r="D77" s="1">
        <v>1</v>
      </c>
      <c r="E77" s="1">
        <v>84</v>
      </c>
      <c r="F77" s="1">
        <v>9.4000999999999998E-3</v>
      </c>
      <c r="G77" s="1">
        <v>7.9390270588235307E-2</v>
      </c>
      <c r="H77" s="1" t="s">
        <v>129</v>
      </c>
      <c r="I77" s="1" t="str">
        <f>HYPERLINK("0903html_all_TW-1-M-1_TW-1-1\Prion diseases.html")</f>
        <v>0903html_all_TW-1-M-1_TW-1-1\Prion diseases.html</v>
      </c>
      <c r="J77" s="1"/>
      <c r="K77" s="1"/>
      <c r="L77" s="1"/>
      <c r="M77" s="1"/>
      <c r="N77" s="1"/>
    </row>
    <row r="78" spans="1:14">
      <c r="A78" s="1" t="s">
        <v>130</v>
      </c>
      <c r="B78" s="1" t="s">
        <v>131</v>
      </c>
      <c r="C78" s="1" t="s">
        <v>11</v>
      </c>
      <c r="D78" s="1">
        <v>1</v>
      </c>
      <c r="E78" s="1">
        <v>85</v>
      </c>
      <c r="F78" s="1">
        <v>9.6748000000000008E-3</v>
      </c>
      <c r="G78" s="1">
        <v>7.9390270588235307E-2</v>
      </c>
      <c r="H78" s="1" t="s">
        <v>132</v>
      </c>
      <c r="I78" s="1" t="str">
        <f>HYPERLINK("0903html_all_TW-1-M-1_TW-1-1\Leukocyte transendothelial migration.html")</f>
        <v>0903html_all_TW-1-M-1_TW-1-1\Leukocyte transendothelial migration.html</v>
      </c>
      <c r="J78" s="1"/>
      <c r="K78" s="1"/>
      <c r="L78" s="1"/>
      <c r="M78" s="1"/>
      <c r="N78" s="1"/>
    </row>
    <row r="79" spans="1:14">
      <c r="A79" s="1" t="s">
        <v>470</v>
      </c>
      <c r="B79" s="1" t="s">
        <v>471</v>
      </c>
      <c r="C79" s="1" t="s">
        <v>11</v>
      </c>
      <c r="D79" s="1">
        <v>1</v>
      </c>
      <c r="E79" s="1">
        <v>81</v>
      </c>
      <c r="F79" s="1">
        <v>9.0334000000000005E-3</v>
      </c>
      <c r="G79" s="1">
        <v>7.9390270588235307E-2</v>
      </c>
      <c r="H79" s="1" t="s">
        <v>472</v>
      </c>
      <c r="I79" s="1" t="str">
        <f>HYPERLINK("0903html_all_TW-1-M-1_TW-1-1\Bacterial invasion of epithelial cells.html")</f>
        <v>0903html_all_TW-1-M-1_TW-1-1\Bacterial invasion of epithelial cells.html</v>
      </c>
      <c r="J79" s="1"/>
      <c r="K79" s="1"/>
      <c r="L79" s="1"/>
      <c r="M79" s="1"/>
      <c r="N79" s="1"/>
    </row>
    <row r="80" spans="1:14">
      <c r="A80" s="1" t="s">
        <v>332</v>
      </c>
      <c r="B80" s="1" t="s">
        <v>333</v>
      </c>
      <c r="C80" s="1" t="s">
        <v>11</v>
      </c>
      <c r="D80" s="1">
        <v>1</v>
      </c>
      <c r="E80" s="1">
        <v>72</v>
      </c>
      <c r="F80" s="1">
        <v>2.7296000000000001E-2</v>
      </c>
      <c r="G80" s="1">
        <v>0.146453538461538</v>
      </c>
      <c r="H80" s="1" t="s">
        <v>473</v>
      </c>
      <c r="I80" s="1" t="str">
        <f>HYPERLINK("0903html_all_TW-1-M-1_TW-1-1\TGF-beta signaling pathway.html")</f>
        <v>0903html_all_TW-1-M-1_TW-1-1\TGF-beta signaling pathway.html</v>
      </c>
      <c r="J80" s="1"/>
      <c r="K80" s="1"/>
      <c r="L80" s="1"/>
      <c r="M80" s="1"/>
      <c r="N80" s="1"/>
    </row>
    <row r="81" spans="1:16">
      <c r="A81" s="1" t="s">
        <v>474</v>
      </c>
      <c r="B81" s="1" t="s">
        <v>475</v>
      </c>
      <c r="C81" s="1" t="s">
        <v>11</v>
      </c>
      <c r="D81" s="1">
        <v>1</v>
      </c>
      <c r="E81" s="1">
        <v>66</v>
      </c>
      <c r="F81" s="1">
        <v>3.7026999999999997E-2</v>
      </c>
      <c r="G81" s="1">
        <v>0.17811263793103399</v>
      </c>
      <c r="H81" s="1" t="s">
        <v>476</v>
      </c>
      <c r="I81" s="1" t="str">
        <f>HYPERLINK("0903html_all_TW-1-M-1_TW-1-1\Phenylalanine, tyrosine and tryptophan biosynthesis.html")</f>
        <v>0903html_all_TW-1-M-1_TW-1-1\Phenylalanine, tyrosine and tryptophan biosynthesis.html</v>
      </c>
      <c r="J81" s="1"/>
      <c r="K81" s="1"/>
      <c r="L81" s="1"/>
      <c r="M81" s="1"/>
      <c r="N81" s="1"/>
    </row>
    <row r="82" spans="1:16">
      <c r="A82" s="1" t="s">
        <v>360</v>
      </c>
      <c r="B82" s="1" t="s">
        <v>361</v>
      </c>
      <c r="C82" s="1" t="s">
        <v>11</v>
      </c>
      <c r="D82" s="1">
        <v>1</v>
      </c>
      <c r="E82" s="1">
        <v>60</v>
      </c>
      <c r="F82" s="1">
        <v>5.1160999999999998E-2</v>
      </c>
      <c r="G82" s="1">
        <v>0.22594640625000001</v>
      </c>
      <c r="H82" s="1" t="s">
        <v>477</v>
      </c>
      <c r="I82" s="1" t="str">
        <f>HYPERLINK("0903html_all_TW-1-M-1_TW-1-1\Long-term depression.html")</f>
        <v>0903html_all_TW-1-M-1_TW-1-1\Long-term depression.html</v>
      </c>
      <c r="J82" s="1"/>
      <c r="K82" s="1"/>
      <c r="L82" s="1"/>
      <c r="M82" s="1"/>
      <c r="N82" s="1"/>
    </row>
    <row r="84" spans="1:16">
      <c r="B84" s="1" t="s">
        <v>742</v>
      </c>
    </row>
    <row r="85" spans="1:16" s="1" customFormat="1">
      <c r="A85" s="1" t="s">
        <v>0</v>
      </c>
      <c r="B85" s="1" t="s">
        <v>1</v>
      </c>
      <c r="C85" s="1" t="s">
        <v>2</v>
      </c>
      <c r="D85" s="1" t="s">
        <v>3</v>
      </c>
      <c r="E85" s="1" t="s">
        <v>4</v>
      </c>
      <c r="F85" s="1" t="s">
        <v>5</v>
      </c>
      <c r="G85" s="1" t="s">
        <v>6</v>
      </c>
      <c r="H85" s="1" t="s">
        <v>7</v>
      </c>
      <c r="I85" s="1" t="s">
        <v>8</v>
      </c>
    </row>
    <row r="86" spans="1:16">
      <c r="A86" s="1" t="s">
        <v>9</v>
      </c>
      <c r="B86" s="1" t="s">
        <v>10</v>
      </c>
      <c r="C86" s="1" t="s">
        <v>11</v>
      </c>
      <c r="D86" s="1">
        <v>200</v>
      </c>
      <c r="E86" s="1">
        <v>2383</v>
      </c>
      <c r="F86" s="1">
        <v>1.3621E-4</v>
      </c>
      <c r="G86" s="1">
        <v>2.7242E-3</v>
      </c>
      <c r="H86" s="2" t="s">
        <v>597</v>
      </c>
      <c r="I86" s="1" t="str">
        <f>HYPERLINK("0903html_all_TW-1-M-1_TW-1-1\Biosynthesis of secondary metabolites.html")</f>
        <v>0903html_all_TW-1-M-1_TW-1-1\Biosynthesis of secondary metabolites.html</v>
      </c>
      <c r="J86" s="1"/>
      <c r="K86" s="1"/>
      <c r="L86" s="1"/>
      <c r="M86" s="1"/>
      <c r="N86" s="1"/>
      <c r="O86" s="1"/>
      <c r="P86" s="1"/>
    </row>
    <row r="87" spans="1:16">
      <c r="A87" s="1" t="s">
        <v>12</v>
      </c>
      <c r="B87" s="1" t="s">
        <v>737</v>
      </c>
      <c r="C87" s="1" t="s">
        <v>11</v>
      </c>
      <c r="D87" s="1">
        <v>165</v>
      </c>
      <c r="E87" s="1">
        <v>1584</v>
      </c>
      <c r="F87" s="4">
        <v>2.0969000000000001E-9</v>
      </c>
      <c r="G87" s="4">
        <v>5.4519400000000003E-7</v>
      </c>
      <c r="H87" s="2" t="s">
        <v>583</v>
      </c>
      <c r="I87" s="1" t="str">
        <f>HYPERLINK("0903html_all_TW-1-M-1_TW-1-1\Plant hormone signal transduction.html")</f>
        <v>0903html_all_TW-1-M-1_TW-1-1\Plant hormone signal transduction.html</v>
      </c>
      <c r="J87" s="1"/>
      <c r="K87" s="1"/>
      <c r="L87" s="1"/>
      <c r="M87" s="1"/>
      <c r="N87" s="1"/>
      <c r="O87" s="1"/>
      <c r="P87" s="1"/>
    </row>
    <row r="88" spans="1:16">
      <c r="A88" s="1" t="s">
        <v>14</v>
      </c>
      <c r="B88" s="1" t="s">
        <v>15</v>
      </c>
      <c r="C88" s="1" t="s">
        <v>11</v>
      </c>
      <c r="D88" s="1">
        <v>54</v>
      </c>
      <c r="E88" s="1">
        <v>475</v>
      </c>
      <c r="F88" s="1">
        <v>1.0713E-4</v>
      </c>
      <c r="G88" s="1">
        <v>2.3211500000000001E-3</v>
      </c>
      <c r="H88" s="2" t="s">
        <v>596</v>
      </c>
      <c r="I88" s="1" t="str">
        <f>HYPERLINK("0903html_all_TW-1-M-1_TW-1-1\Starch and sucrose metabolism.html")</f>
        <v>0903html_all_TW-1-M-1_TW-1-1\Starch and sucrose metabolism.html</v>
      </c>
      <c r="J88" s="1"/>
      <c r="K88" s="1"/>
      <c r="L88" s="1"/>
      <c r="M88" s="1"/>
      <c r="N88" s="1"/>
      <c r="O88" s="1"/>
      <c r="P88" s="1"/>
    </row>
    <row r="89" spans="1:16">
      <c r="A89" s="1" t="s">
        <v>16</v>
      </c>
      <c r="B89" s="1" t="s">
        <v>17</v>
      </c>
      <c r="C89" s="1" t="s">
        <v>11</v>
      </c>
      <c r="D89" s="1">
        <v>39</v>
      </c>
      <c r="E89" s="1">
        <v>282</v>
      </c>
      <c r="F89" s="4">
        <v>1.5821999999999999E-5</v>
      </c>
      <c r="G89" s="1">
        <v>6.8561999999999996E-4</v>
      </c>
      <c r="H89" s="2" t="s">
        <v>588</v>
      </c>
      <c r="I89" s="1" t="str">
        <f>HYPERLINK("0903html_all_TW-1-M-1_TW-1-1\Amino sugar and nucleotide sugar metabolism.html")</f>
        <v>0903html_all_TW-1-M-1_TW-1-1\Amino sugar and nucleotide sugar metabolism.html</v>
      </c>
      <c r="J89" s="1"/>
      <c r="K89" s="1"/>
      <c r="L89" s="1"/>
      <c r="M89" s="1"/>
      <c r="N89" s="1"/>
      <c r="O89" s="1"/>
      <c r="P89" s="1"/>
    </row>
    <row r="90" spans="1:16">
      <c r="A90" s="1" t="s">
        <v>18</v>
      </c>
      <c r="B90" s="1" t="s">
        <v>19</v>
      </c>
      <c r="C90" s="1" t="s">
        <v>11</v>
      </c>
      <c r="D90" s="1">
        <v>29</v>
      </c>
      <c r="E90" s="1">
        <v>291</v>
      </c>
      <c r="F90" s="1">
        <v>2.6275E-2</v>
      </c>
      <c r="G90" s="1">
        <v>0.175166666666667</v>
      </c>
      <c r="H90" s="2" t="s">
        <v>621</v>
      </c>
      <c r="I90" s="1" t="str">
        <f>HYPERLINK("0903html_all_TW-1-M-1_TW-1-1\Phenylpropanoid biosynthesis.html")</f>
        <v>0903html_all_TW-1-M-1_TW-1-1\Phenylpropanoid biosynthesis.html</v>
      </c>
      <c r="J90" s="1"/>
      <c r="K90" s="1"/>
      <c r="L90" s="1"/>
      <c r="M90" s="1"/>
      <c r="N90" s="1"/>
      <c r="O90" s="1"/>
      <c r="P90" s="1"/>
    </row>
    <row r="91" spans="1:16">
      <c r="A91" s="1" t="s">
        <v>20</v>
      </c>
      <c r="B91" s="1" t="s">
        <v>21</v>
      </c>
      <c r="C91" s="1" t="s">
        <v>11</v>
      </c>
      <c r="D91" s="1">
        <v>26</v>
      </c>
      <c r="E91" s="1">
        <v>167</v>
      </c>
      <c r="F91" s="4">
        <v>7.6565999999999998E-5</v>
      </c>
      <c r="G91" s="1">
        <v>1.8097418181818199E-3</v>
      </c>
      <c r="H91" s="2" t="s">
        <v>595</v>
      </c>
      <c r="I91" s="1" t="str">
        <f>HYPERLINK("0903html_all_TW-1-M-1_TW-1-1\Cysteine and methionine metabolism.html")</f>
        <v>0903html_all_TW-1-M-1_TW-1-1\Cysteine and methionine metabolism.html</v>
      </c>
      <c r="J91" s="1"/>
      <c r="K91" s="1"/>
      <c r="L91" s="1"/>
      <c r="M91" s="1"/>
      <c r="N91" s="1"/>
      <c r="O91" s="1"/>
      <c r="P91" s="1"/>
    </row>
    <row r="92" spans="1:16">
      <c r="A92" s="1" t="s">
        <v>22</v>
      </c>
      <c r="B92" s="1" t="s">
        <v>23</v>
      </c>
      <c r="C92" s="1" t="s">
        <v>11</v>
      </c>
      <c r="D92" s="1">
        <v>23</v>
      </c>
      <c r="E92" s="1">
        <v>135</v>
      </c>
      <c r="F92" s="4">
        <v>4.0535999999999999E-5</v>
      </c>
      <c r="G92" s="1">
        <v>1.117818E-3</v>
      </c>
      <c r="H92" s="2" t="s">
        <v>589</v>
      </c>
      <c r="I92" s="1" t="str">
        <f>HYPERLINK("0903html_all_TW-1-M-1_TW-1-1\Galactose metabolism.html")</f>
        <v>0903html_all_TW-1-M-1_TW-1-1\Galactose metabolism.html</v>
      </c>
      <c r="J92" s="1"/>
      <c r="K92" s="1"/>
      <c r="L92" s="1"/>
      <c r="M92" s="1"/>
      <c r="N92" s="1"/>
      <c r="O92" s="1"/>
      <c r="P92" s="1"/>
    </row>
    <row r="93" spans="1:16">
      <c r="A93" s="1" t="s">
        <v>24</v>
      </c>
      <c r="B93" s="1" t="s">
        <v>736</v>
      </c>
      <c r="C93" s="1" t="s">
        <v>11</v>
      </c>
      <c r="D93" s="1">
        <v>20</v>
      </c>
      <c r="E93" s="1">
        <v>190</v>
      </c>
      <c r="F93" s="1">
        <v>4.2411999999999998E-2</v>
      </c>
      <c r="G93" s="1">
        <v>0.23461957446808501</v>
      </c>
      <c r="H93" s="2" t="s">
        <v>631</v>
      </c>
      <c r="I93" s="1" t="str">
        <f>HYPERLINK("0903html_all_TW-1-M-1_TW-1-1\Ascorbate and aldarate metabolism.html")</f>
        <v>0903html_all_TW-1-M-1_TW-1-1\Ascorbate and aldarate metabolism.html</v>
      </c>
      <c r="J93" s="1"/>
      <c r="K93" s="1"/>
      <c r="L93" s="1"/>
      <c r="M93" s="1"/>
      <c r="N93" s="1"/>
      <c r="O93" s="1"/>
      <c r="P93" s="1"/>
    </row>
    <row r="94" spans="1:16">
      <c r="A94" s="1" t="s">
        <v>26</v>
      </c>
      <c r="B94" s="1" t="s">
        <v>27</v>
      </c>
      <c r="C94" s="1" t="s">
        <v>11</v>
      </c>
      <c r="D94" s="1">
        <v>18</v>
      </c>
      <c r="E94" s="1">
        <v>105</v>
      </c>
      <c r="F94" s="1">
        <v>2.4741999999999999E-4</v>
      </c>
      <c r="G94" s="1">
        <v>4.5949428571428596E-3</v>
      </c>
      <c r="H94" s="2" t="s">
        <v>598</v>
      </c>
      <c r="I94" s="1" t="str">
        <f>HYPERLINK("0903html_all_TW-1-M-1_TW-1-1\PPAR signaling pathway.html")</f>
        <v>0903html_all_TW-1-M-1_TW-1-1\PPAR signaling pathway.html</v>
      </c>
      <c r="J94" s="1"/>
      <c r="K94" s="1"/>
      <c r="L94" s="1"/>
      <c r="M94" s="1"/>
      <c r="N94" s="1"/>
      <c r="O94" s="1"/>
      <c r="P94" s="1"/>
    </row>
    <row r="95" spans="1:16">
      <c r="A95" s="1" t="s">
        <v>28</v>
      </c>
      <c r="B95" s="1" t="s">
        <v>29</v>
      </c>
      <c r="C95" s="1" t="s">
        <v>11</v>
      </c>
      <c r="D95" s="1">
        <v>17</v>
      </c>
      <c r="E95" s="1">
        <v>143</v>
      </c>
      <c r="F95" s="1">
        <v>1.8901999999999999E-2</v>
      </c>
      <c r="G95" s="1">
        <v>0.14041485714285701</v>
      </c>
      <c r="H95" s="2" t="s">
        <v>617</v>
      </c>
      <c r="I95" s="1" t="str">
        <f>HYPERLINK("0903html_all_TW-1-M-1_TW-1-1\Glycine, serine and threonine metabolism.html")</f>
        <v>0903html_all_TW-1-M-1_TW-1-1\Glycine, serine and threonine metabolism.html</v>
      </c>
      <c r="J95" s="1"/>
      <c r="K95" s="1"/>
      <c r="L95" s="1"/>
      <c r="M95" s="1"/>
      <c r="N95" s="1"/>
      <c r="O95" s="1"/>
      <c r="P95" s="1"/>
    </row>
    <row r="96" spans="1:16">
      <c r="A96" s="1" t="s">
        <v>30</v>
      </c>
      <c r="B96" s="1" t="s">
        <v>31</v>
      </c>
      <c r="C96" s="1" t="s">
        <v>11</v>
      </c>
      <c r="D96" s="1">
        <v>16</v>
      </c>
      <c r="E96" s="1">
        <v>121</v>
      </c>
      <c r="F96" s="1">
        <v>1.0114E-2</v>
      </c>
      <c r="G96" s="1">
        <v>8.9543999999999999E-2</v>
      </c>
      <c r="H96" s="2" t="s">
        <v>609</v>
      </c>
      <c r="I96" s="1" t="str">
        <f>HYPERLINK("0903html_all_TW-1-M-1_TW-1-1\Gap junction.html")</f>
        <v>0903html_all_TW-1-M-1_TW-1-1\Gap junction.html</v>
      </c>
      <c r="J96" s="1"/>
      <c r="K96" s="1"/>
      <c r="L96" s="1"/>
      <c r="M96" s="1"/>
      <c r="N96" s="1"/>
      <c r="O96" s="1"/>
      <c r="P96" s="1"/>
    </row>
    <row r="97" spans="1:16">
      <c r="A97" s="1" t="s">
        <v>32</v>
      </c>
      <c r="B97" s="1" t="s">
        <v>33</v>
      </c>
      <c r="C97" s="1" t="s">
        <v>11</v>
      </c>
      <c r="D97" s="1">
        <v>16</v>
      </c>
      <c r="E97" s="1">
        <v>149</v>
      </c>
      <c r="F97" s="1">
        <v>5.0183999999999999E-2</v>
      </c>
      <c r="G97" s="1">
        <v>0.26685360000000002</v>
      </c>
      <c r="H97" s="2" t="s">
        <v>632</v>
      </c>
      <c r="I97" s="1" t="str">
        <f>HYPERLINK("0903html_all_TW-1-M-1_TW-1-1\alpha-Linolenic acid metabolism.html")</f>
        <v>0903html_all_TW-1-M-1_TW-1-1\alpha-Linolenic acid metabolism.html</v>
      </c>
      <c r="J97" s="1"/>
      <c r="K97" s="1"/>
      <c r="L97" s="1"/>
      <c r="M97" s="1"/>
      <c r="N97" s="1"/>
      <c r="O97" s="1"/>
      <c r="P97" s="1"/>
    </row>
    <row r="98" spans="1:16">
      <c r="A98" s="1" t="s">
        <v>34</v>
      </c>
      <c r="B98" s="1" t="s">
        <v>35</v>
      </c>
      <c r="C98" s="1" t="s">
        <v>11</v>
      </c>
      <c r="D98" s="1">
        <v>15</v>
      </c>
      <c r="E98" s="1">
        <v>55</v>
      </c>
      <c r="F98" s="4">
        <v>5.0132999999999999E-6</v>
      </c>
      <c r="G98" s="1">
        <v>4.3448599999999999E-4</v>
      </c>
      <c r="H98" s="2" t="s">
        <v>585</v>
      </c>
      <c r="I98" s="1" t="str">
        <f>HYPERLINK("0903html_all_TW-1-M-1_TW-1-1\Biosynthesis of unsaturated fatty acids.html")</f>
        <v>0903html_all_TW-1-M-1_TW-1-1\Biosynthesis of unsaturated fatty acids.html</v>
      </c>
      <c r="J98" s="1"/>
      <c r="K98" s="1"/>
      <c r="L98" s="1"/>
      <c r="M98" s="1"/>
      <c r="N98" s="1"/>
      <c r="O98" s="1"/>
      <c r="P98" s="1"/>
    </row>
    <row r="99" spans="1:16">
      <c r="A99" s="1" t="s">
        <v>655</v>
      </c>
      <c r="B99" s="1" t="s">
        <v>656</v>
      </c>
      <c r="C99" s="1" t="s">
        <v>11</v>
      </c>
      <c r="D99" s="1">
        <v>15</v>
      </c>
      <c r="E99" s="1">
        <v>146</v>
      </c>
      <c r="F99" s="1">
        <v>9.8306000000000004E-2</v>
      </c>
      <c r="G99" s="1">
        <v>0.38556447761194002</v>
      </c>
      <c r="H99" s="2" t="s">
        <v>657</v>
      </c>
      <c r="I99" s="1" t="str">
        <f>HYPERLINK("0903html_all_TW-1-M-1_TW-1-1\Pyruvate metabolism.html")</f>
        <v>0903html_all_TW-1-M-1_TW-1-1\Pyruvate metabolism.html</v>
      </c>
      <c r="J99" s="1"/>
      <c r="K99" s="1"/>
      <c r="L99" s="1"/>
      <c r="M99" s="1"/>
      <c r="N99" s="1"/>
      <c r="O99" s="1"/>
      <c r="P99" s="1"/>
    </row>
    <row r="100" spans="1:16">
      <c r="A100" s="1" t="s">
        <v>36</v>
      </c>
      <c r="B100" s="1" t="s">
        <v>37</v>
      </c>
      <c r="C100" s="1" t="s">
        <v>11</v>
      </c>
      <c r="D100" s="1">
        <v>15</v>
      </c>
      <c r="E100" s="1">
        <v>147</v>
      </c>
      <c r="F100" s="1">
        <v>9.9357000000000001E-2</v>
      </c>
      <c r="G100" s="1">
        <v>0.38556447761194002</v>
      </c>
      <c r="H100" s="2" t="s">
        <v>658</v>
      </c>
      <c r="I100" s="1" t="str">
        <f>HYPERLINK("0903html_all_TW-1-M-1_TW-1-1\Stilbenoid, diarylheptanoid and gingerol biosynthesis.html")</f>
        <v>0903html_all_TW-1-M-1_TW-1-1\Stilbenoid, diarylheptanoid and gingerol biosynthesis.html</v>
      </c>
      <c r="J100" s="1"/>
      <c r="K100" s="1"/>
      <c r="L100" s="1"/>
      <c r="M100" s="1"/>
      <c r="N100" s="1"/>
      <c r="O100" s="1"/>
      <c r="P100" s="1"/>
    </row>
    <row r="101" spans="1:16">
      <c r="A101" s="1" t="s">
        <v>38</v>
      </c>
      <c r="B101" s="1" t="s">
        <v>39</v>
      </c>
      <c r="C101" s="1" t="s">
        <v>11</v>
      </c>
      <c r="D101" s="1">
        <v>13</v>
      </c>
      <c r="E101" s="1">
        <v>69</v>
      </c>
      <c r="F101" s="1">
        <v>7.3963999999999996E-4</v>
      </c>
      <c r="G101" s="1">
        <v>1.28204266666667E-2</v>
      </c>
      <c r="H101" s="2" t="s">
        <v>599</v>
      </c>
      <c r="I101" s="1" t="str">
        <f>HYPERLINK("0903html_all_TW-1-M-1_TW-1-1\Fatty acid biosynthesis.html")</f>
        <v>0903html_all_TW-1-M-1_TW-1-1\Fatty acid biosynthesis.html</v>
      </c>
      <c r="J101" s="1"/>
      <c r="K101" s="1"/>
      <c r="L101" s="1"/>
      <c r="M101" s="1"/>
      <c r="N101" s="1"/>
      <c r="O101" s="1"/>
      <c r="P101" s="1"/>
    </row>
    <row r="102" spans="1:16">
      <c r="A102" s="1" t="s">
        <v>40</v>
      </c>
      <c r="B102" s="1" t="s">
        <v>41</v>
      </c>
      <c r="C102" s="1" t="s">
        <v>11</v>
      </c>
      <c r="D102" s="1">
        <v>13</v>
      </c>
      <c r="E102" s="1">
        <v>436</v>
      </c>
      <c r="F102" s="1">
        <v>2.1434000000000002E-3</v>
      </c>
      <c r="G102" s="1">
        <v>2.7864199999999999E-2</v>
      </c>
      <c r="H102" s="2" t="s">
        <v>603</v>
      </c>
      <c r="I102" s="1" t="str">
        <f>HYPERLINK("0903html_all_TW-1-M-1_TW-1-1\Protein processing in endoplasmic reticulum.html")</f>
        <v>0903html_all_TW-1-M-1_TW-1-1\Protein processing in endoplasmic reticulum.html</v>
      </c>
      <c r="J102" s="1"/>
      <c r="K102" s="1"/>
      <c r="L102" s="1"/>
      <c r="M102" s="1"/>
      <c r="N102" s="1"/>
      <c r="O102" s="1"/>
      <c r="P102" s="1"/>
    </row>
    <row r="103" spans="1:16">
      <c r="A103" s="1" t="s">
        <v>622</v>
      </c>
      <c r="B103" s="1" t="s">
        <v>623</v>
      </c>
      <c r="C103" s="1" t="s">
        <v>11</v>
      </c>
      <c r="D103" s="1">
        <v>13</v>
      </c>
      <c r="E103" s="1">
        <v>107</v>
      </c>
      <c r="F103" s="1">
        <v>3.2547E-2</v>
      </c>
      <c r="G103" s="1">
        <v>0.20148142857142901</v>
      </c>
      <c r="H103" s="2" t="s">
        <v>624</v>
      </c>
      <c r="I103" s="1" t="str">
        <f>HYPERLINK("0903html_all_TW-1-M-1_TW-1-1\Valine, leucine and isoleucine degradation.html")</f>
        <v>0903html_all_TW-1-M-1_TW-1-1\Valine, leucine and isoleucine degradation.html</v>
      </c>
      <c r="J103" s="1"/>
      <c r="K103" s="1"/>
      <c r="L103" s="1"/>
      <c r="M103" s="1"/>
      <c r="N103" s="1"/>
      <c r="O103" s="1"/>
      <c r="P103" s="1"/>
    </row>
    <row r="104" spans="1:16">
      <c r="A104" s="1" t="s">
        <v>42</v>
      </c>
      <c r="B104" s="1" t="s">
        <v>43</v>
      </c>
      <c r="C104" s="1" t="s">
        <v>11</v>
      </c>
      <c r="D104" s="1">
        <v>13</v>
      </c>
      <c r="E104" s="1">
        <v>342</v>
      </c>
      <c r="F104" s="1">
        <v>5.2349E-2</v>
      </c>
      <c r="G104" s="1">
        <v>0.26687725490196101</v>
      </c>
      <c r="H104" s="2" t="s">
        <v>633</v>
      </c>
      <c r="I104" s="1" t="str">
        <f>HYPERLINK("0903html_all_TW-1-M-1_TW-1-1\Epstein-Barr virus infection.html")</f>
        <v>0903html_all_TW-1-M-1_TW-1-1\Epstein-Barr virus infection.html</v>
      </c>
      <c r="J104" s="1"/>
      <c r="K104" s="1"/>
      <c r="L104" s="1"/>
      <c r="M104" s="1"/>
      <c r="N104" s="1"/>
      <c r="O104" s="1"/>
      <c r="P104" s="1"/>
    </row>
    <row r="105" spans="1:16">
      <c r="A105" s="1" t="s">
        <v>44</v>
      </c>
      <c r="B105" s="1" t="s">
        <v>45</v>
      </c>
      <c r="C105" s="1" t="s">
        <v>11</v>
      </c>
      <c r="D105" s="1">
        <v>12</v>
      </c>
      <c r="E105" s="1">
        <v>44</v>
      </c>
      <c r="F105" s="4">
        <v>4.2993E-5</v>
      </c>
      <c r="G105" s="1">
        <v>1.117818E-3</v>
      </c>
      <c r="H105" s="2" t="s">
        <v>591</v>
      </c>
      <c r="I105" s="1" t="str">
        <f>HYPERLINK("0903html_all_TW-1-M-1_TW-1-1\Fatty acid elongation.html")</f>
        <v>0903html_all_TW-1-M-1_TW-1-1\Fatty acid elongation.html</v>
      </c>
      <c r="J105" s="1"/>
      <c r="K105" s="1"/>
      <c r="L105" s="1"/>
      <c r="M105" s="1"/>
      <c r="N105" s="1"/>
      <c r="O105" s="1"/>
      <c r="P105" s="1"/>
    </row>
    <row r="106" spans="1:16">
      <c r="A106" s="1" t="s">
        <v>46</v>
      </c>
      <c r="B106" s="1" t="s">
        <v>47</v>
      </c>
      <c r="C106" s="1" t="s">
        <v>11</v>
      </c>
      <c r="D106" s="1">
        <v>12</v>
      </c>
      <c r="E106" s="1">
        <v>396</v>
      </c>
      <c r="F106" s="1">
        <v>3.6587E-3</v>
      </c>
      <c r="G106" s="1">
        <v>4.5298190476190499E-2</v>
      </c>
      <c r="H106" s="2" t="s">
        <v>604</v>
      </c>
      <c r="I106" s="1" t="str">
        <f>HYPERLINK("0903html_all_TW-1-M-1_TW-1-1\Endocytosis.html")</f>
        <v>0903html_all_TW-1-M-1_TW-1-1\Endocytosis.html</v>
      </c>
      <c r="J106" s="1"/>
      <c r="K106" s="1"/>
      <c r="L106" s="1"/>
      <c r="M106" s="1"/>
      <c r="N106" s="1"/>
      <c r="O106" s="1"/>
      <c r="P106" s="1"/>
    </row>
    <row r="107" spans="1:16">
      <c r="A107" s="1" t="s">
        <v>48</v>
      </c>
      <c r="B107" s="1" t="s">
        <v>49</v>
      </c>
      <c r="C107" s="1" t="s">
        <v>11</v>
      </c>
      <c r="D107" s="1">
        <v>11</v>
      </c>
      <c r="E107" s="1">
        <v>348</v>
      </c>
      <c r="F107" s="1">
        <v>1.0331999999999999E-2</v>
      </c>
      <c r="G107" s="1">
        <v>8.9543999999999999E-2</v>
      </c>
      <c r="H107" s="2" t="s">
        <v>610</v>
      </c>
      <c r="I107" s="1" t="str">
        <f>HYPERLINK("0903html_all_TW-1-M-1_TW-1-1\MAPK signaling pathway.html")</f>
        <v>0903html_all_TW-1-M-1_TW-1-1\MAPK signaling pathway.html</v>
      </c>
      <c r="J107" s="1"/>
      <c r="K107" s="1"/>
      <c r="L107" s="1"/>
      <c r="M107" s="1"/>
      <c r="N107" s="1"/>
      <c r="O107" s="1"/>
      <c r="P107" s="1"/>
    </row>
    <row r="108" spans="1:16">
      <c r="A108" s="1" t="s">
        <v>628</v>
      </c>
      <c r="B108" s="1" t="s">
        <v>629</v>
      </c>
      <c r="C108" s="1" t="s">
        <v>11</v>
      </c>
      <c r="D108" s="1">
        <v>10</v>
      </c>
      <c r="E108" s="1">
        <v>78</v>
      </c>
      <c r="F108" s="1">
        <v>3.9864999999999998E-2</v>
      </c>
      <c r="G108" s="1">
        <v>0.23017347826087001</v>
      </c>
      <c r="H108" s="2" t="s">
        <v>630</v>
      </c>
      <c r="I108" s="1" t="str">
        <f>HYPERLINK("0903html_all_TW-1-M-1_TW-1-1\Propanoate metabolism.html")</f>
        <v>0903html_all_TW-1-M-1_TW-1-1\Propanoate metabolism.html</v>
      </c>
      <c r="J108" s="1"/>
      <c r="K108" s="1"/>
      <c r="L108" s="1"/>
      <c r="M108" s="1"/>
      <c r="N108" s="1"/>
      <c r="O108" s="1"/>
      <c r="P108" s="1"/>
    </row>
    <row r="109" spans="1:16">
      <c r="A109" s="1" t="s">
        <v>50</v>
      </c>
      <c r="B109" s="1" t="s">
        <v>51</v>
      </c>
      <c r="C109" s="1" t="s">
        <v>11</v>
      </c>
      <c r="D109" s="1">
        <v>10</v>
      </c>
      <c r="E109" s="1">
        <v>270</v>
      </c>
      <c r="F109" s="1">
        <v>7.0451E-2</v>
      </c>
      <c r="G109" s="1">
        <v>0.32017898305084702</v>
      </c>
      <c r="H109" s="2" t="s">
        <v>644</v>
      </c>
      <c r="I109" s="1" t="str">
        <f>HYPERLINK("0903html_all_TW-1-M-1_TW-1-1\Cell cycle.html")</f>
        <v>0903html_all_TW-1-M-1_TW-1-1\Cell cycle.html</v>
      </c>
      <c r="J109" s="1"/>
      <c r="K109" s="1"/>
      <c r="L109" s="1"/>
      <c r="M109" s="1"/>
      <c r="N109" s="1"/>
      <c r="O109" s="1"/>
      <c r="P109" s="1"/>
    </row>
    <row r="110" spans="1:16">
      <c r="A110" s="1" t="s">
        <v>52</v>
      </c>
      <c r="B110" s="1" t="s">
        <v>53</v>
      </c>
      <c r="C110" s="1" t="s">
        <v>11</v>
      </c>
      <c r="D110" s="1">
        <v>10</v>
      </c>
      <c r="E110" s="1">
        <v>92</v>
      </c>
      <c r="F110" s="1">
        <v>9.8585000000000006E-2</v>
      </c>
      <c r="G110" s="1">
        <v>0.38556447761194002</v>
      </c>
      <c r="H110" s="2" t="s">
        <v>659</v>
      </c>
      <c r="I110" s="1" t="str">
        <f>HYPERLINK("0903html_all_TW-1-M-1_TW-1-1\Pathogenic Escherichia coli infection.html")</f>
        <v>0903html_all_TW-1-M-1_TW-1-1\Pathogenic Escherichia coli infection.html</v>
      </c>
      <c r="J110" s="1"/>
      <c r="K110" s="1"/>
      <c r="L110" s="1"/>
      <c r="M110" s="1"/>
      <c r="N110" s="1"/>
      <c r="O110" s="1"/>
      <c r="P110" s="1"/>
    </row>
    <row r="111" spans="1:16">
      <c r="A111" s="1" t="s">
        <v>54</v>
      </c>
      <c r="B111" s="1" t="s">
        <v>55</v>
      </c>
      <c r="C111" s="1" t="s">
        <v>11</v>
      </c>
      <c r="D111" s="1">
        <v>9</v>
      </c>
      <c r="E111" s="1">
        <v>55</v>
      </c>
      <c r="F111" s="1">
        <v>1.0888999999999999E-2</v>
      </c>
      <c r="G111" s="1">
        <v>9.1327096774193497E-2</v>
      </c>
      <c r="H111" s="2" t="s">
        <v>611</v>
      </c>
      <c r="I111" s="1" t="str">
        <f>HYPERLINK("0903html_all_TW-1-M-1_TW-1-1\Steroid biosynthesis.html")</f>
        <v>0903html_all_TW-1-M-1_TW-1-1\Steroid biosynthesis.html</v>
      </c>
      <c r="J111" s="1"/>
      <c r="K111" s="1"/>
      <c r="L111" s="1"/>
      <c r="M111" s="1"/>
      <c r="N111" s="1"/>
      <c r="O111" s="1"/>
      <c r="P111" s="1"/>
    </row>
    <row r="112" spans="1:16">
      <c r="A112" s="1" t="s">
        <v>56</v>
      </c>
      <c r="B112" s="1" t="s">
        <v>57</v>
      </c>
      <c r="C112" s="1" t="s">
        <v>11</v>
      </c>
      <c r="D112" s="1">
        <v>9</v>
      </c>
      <c r="E112" s="1">
        <v>62</v>
      </c>
      <c r="F112" s="1">
        <v>2.1711999999999999E-2</v>
      </c>
      <c r="G112" s="1">
        <v>0.152570810810811</v>
      </c>
      <c r="H112" s="2" t="s">
        <v>619</v>
      </c>
      <c r="I112" s="1" t="str">
        <f>HYPERLINK("0903html_all_TW-1-M-1_TW-1-1\Other glycan degradation.html")</f>
        <v>0903html_all_TW-1-M-1_TW-1-1\Other glycan degradation.html</v>
      </c>
      <c r="J112" s="1"/>
      <c r="K112" s="1"/>
      <c r="L112" s="1"/>
      <c r="M112" s="1"/>
      <c r="N112" s="1"/>
      <c r="O112" s="1"/>
      <c r="P112" s="1"/>
    </row>
    <row r="113" spans="1:16">
      <c r="A113" s="1" t="s">
        <v>58</v>
      </c>
      <c r="B113" s="1" t="s">
        <v>59</v>
      </c>
      <c r="C113" s="1" t="s">
        <v>11</v>
      </c>
      <c r="D113" s="1">
        <v>9</v>
      </c>
      <c r="E113" s="1">
        <v>76</v>
      </c>
      <c r="F113" s="1">
        <v>7.0140999999999995E-2</v>
      </c>
      <c r="G113" s="1">
        <v>0.32017898305084702</v>
      </c>
      <c r="H113" s="2" t="s">
        <v>647</v>
      </c>
      <c r="I113" s="1" t="str">
        <f>HYPERLINK("0903html_all_TW-1-M-1_TW-1-1\Sphingolipid metabolism.html")</f>
        <v>0903html_all_TW-1-M-1_TW-1-1\Sphingolipid metabolism.html</v>
      </c>
      <c r="J113" s="1"/>
      <c r="K113" s="1"/>
      <c r="L113" s="1"/>
      <c r="M113" s="1"/>
      <c r="N113" s="1"/>
      <c r="O113" s="1"/>
      <c r="P113" s="1"/>
    </row>
    <row r="114" spans="1:16">
      <c r="A114" s="1" t="s">
        <v>60</v>
      </c>
      <c r="B114" s="1" t="s">
        <v>61</v>
      </c>
      <c r="C114" s="1" t="s">
        <v>11</v>
      </c>
      <c r="D114" s="1">
        <v>8</v>
      </c>
      <c r="E114" s="1">
        <v>39</v>
      </c>
      <c r="F114" s="1">
        <v>4.4792E-3</v>
      </c>
      <c r="G114" s="1">
        <v>5.0634434782608699E-2</v>
      </c>
      <c r="H114" s="2" t="s">
        <v>605</v>
      </c>
      <c r="I114" s="1" t="str">
        <f>HYPERLINK("0903html_all_TW-1-M-1_TW-1-1\Lysine biosynthesis.html")</f>
        <v>0903html_all_TW-1-M-1_TW-1-1\Lysine biosynthesis.html</v>
      </c>
      <c r="J114" s="1"/>
      <c r="K114" s="1"/>
      <c r="L114" s="1"/>
      <c r="M114" s="1"/>
      <c r="N114" s="1"/>
      <c r="O114" s="1"/>
      <c r="P114" s="1"/>
    </row>
    <row r="115" spans="1:16">
      <c r="A115" s="1" t="s">
        <v>62</v>
      </c>
      <c r="B115" s="1" t="s">
        <v>63</v>
      </c>
      <c r="C115" s="1" t="s">
        <v>11</v>
      </c>
      <c r="D115" s="1">
        <v>8</v>
      </c>
      <c r="E115" s="1">
        <v>292</v>
      </c>
      <c r="F115" s="1">
        <v>7.3327000000000002E-3</v>
      </c>
      <c r="G115" s="1">
        <v>7.3327000000000003E-2</v>
      </c>
      <c r="H115" s="2" t="s">
        <v>606</v>
      </c>
      <c r="I115" s="1" t="str">
        <f>HYPERLINK("0903html_all_TW-1-M-1_TW-1-1\Cell cycle - yeast.html")</f>
        <v>0903html_all_TW-1-M-1_TW-1-1\Cell cycle - yeast.html</v>
      </c>
      <c r="J115" s="1"/>
      <c r="K115" s="1"/>
      <c r="L115" s="1"/>
      <c r="M115" s="1"/>
      <c r="N115" s="1"/>
      <c r="O115" s="1"/>
      <c r="P115" s="1"/>
    </row>
    <row r="116" spans="1:16">
      <c r="A116" s="1" t="s">
        <v>641</v>
      </c>
      <c r="B116" s="1" t="s">
        <v>642</v>
      </c>
      <c r="C116" s="1" t="s">
        <v>11</v>
      </c>
      <c r="D116" s="1">
        <v>8</v>
      </c>
      <c r="E116" s="1">
        <v>61</v>
      </c>
      <c r="F116" s="1">
        <v>6.7179000000000003E-2</v>
      </c>
      <c r="G116" s="1">
        <v>0.31757345454545499</v>
      </c>
      <c r="H116" s="2" t="s">
        <v>643</v>
      </c>
      <c r="I116" s="1" t="str">
        <f>HYPERLINK("0903html_all_TW-1-M-1_TW-1-1\Phototransduction.html")</f>
        <v>0903html_all_TW-1-M-1_TW-1-1\Phototransduction.html</v>
      </c>
      <c r="J116" s="1"/>
      <c r="K116" s="1"/>
      <c r="L116" s="1"/>
      <c r="M116" s="1"/>
      <c r="N116" s="1"/>
      <c r="O116" s="1"/>
      <c r="P116" s="1"/>
    </row>
    <row r="117" spans="1:16">
      <c r="A117" s="1" t="s">
        <v>64</v>
      </c>
      <c r="B117" s="1" t="s">
        <v>65</v>
      </c>
      <c r="C117" s="1" t="s">
        <v>11</v>
      </c>
      <c r="D117" s="1">
        <v>8</v>
      </c>
      <c r="E117" s="1">
        <v>63</v>
      </c>
      <c r="F117" s="1">
        <v>7.2655999999999998E-2</v>
      </c>
      <c r="G117" s="1">
        <v>0.32017898305084702</v>
      </c>
      <c r="H117" s="2" t="s">
        <v>646</v>
      </c>
      <c r="I117" s="1" t="str">
        <f>HYPERLINK("0903html_all_TW-1-M-1_TW-1-1\Folate biosynthesis.html")</f>
        <v>0903html_all_TW-1-M-1_TW-1-1\Folate biosynthesis.html</v>
      </c>
      <c r="J117" s="1"/>
      <c r="K117" s="1"/>
      <c r="L117" s="1"/>
      <c r="M117" s="1"/>
      <c r="N117" s="1"/>
      <c r="O117" s="1"/>
      <c r="P117" s="1"/>
    </row>
    <row r="118" spans="1:16">
      <c r="A118" s="1" t="s">
        <v>66</v>
      </c>
      <c r="B118" s="1" t="s">
        <v>67</v>
      </c>
      <c r="C118" s="1" t="s">
        <v>11</v>
      </c>
      <c r="D118" s="1">
        <v>8</v>
      </c>
      <c r="E118" s="1">
        <v>65</v>
      </c>
      <c r="F118" s="1">
        <v>7.9175999999999996E-2</v>
      </c>
      <c r="G118" s="1">
        <v>0.32675809523809501</v>
      </c>
      <c r="H118" s="2" t="s">
        <v>651</v>
      </c>
      <c r="I118" s="1" t="str">
        <f>HYPERLINK("0903html_all_TW-1-M-1_TW-1-1\Glycosaminoglycan degradation.html")</f>
        <v>0903html_all_TW-1-M-1_TW-1-1\Glycosaminoglycan degradation.html</v>
      </c>
      <c r="J118" s="1"/>
      <c r="K118" s="1"/>
      <c r="L118" s="1"/>
      <c r="M118" s="1"/>
      <c r="N118" s="1"/>
      <c r="O118" s="1"/>
      <c r="P118" s="1"/>
    </row>
    <row r="119" spans="1:16">
      <c r="A119" s="1" t="s">
        <v>68</v>
      </c>
      <c r="B119" s="1" t="s">
        <v>69</v>
      </c>
      <c r="C119" s="1" t="s">
        <v>11</v>
      </c>
      <c r="D119" s="1">
        <v>8</v>
      </c>
      <c r="E119" s="1">
        <v>223</v>
      </c>
      <c r="F119" s="1">
        <v>0.10947</v>
      </c>
      <c r="G119" s="1">
        <v>0.39163835616438403</v>
      </c>
      <c r="H119" s="2" t="s">
        <v>661</v>
      </c>
      <c r="I119" s="1" t="str">
        <f>HYPERLINK("0903html_all_TW-1-M-1_TW-1-1\Oxidative phosphorylation.html")</f>
        <v>0903html_all_TW-1-M-1_TW-1-1\Oxidative phosphorylation.html</v>
      </c>
      <c r="J119" s="1"/>
      <c r="K119" s="1"/>
      <c r="L119" s="1"/>
      <c r="M119" s="1"/>
      <c r="N119" s="1"/>
      <c r="O119" s="1"/>
      <c r="P119" s="1"/>
    </row>
    <row r="120" spans="1:16">
      <c r="A120" s="1" t="s">
        <v>70</v>
      </c>
      <c r="B120" s="1" t="s">
        <v>71</v>
      </c>
      <c r="C120" s="1" t="s">
        <v>11</v>
      </c>
      <c r="D120" s="1">
        <v>7</v>
      </c>
      <c r="E120" s="1">
        <v>407</v>
      </c>
      <c r="F120" s="4">
        <v>1.2038000000000001E-5</v>
      </c>
      <c r="G120" s="1">
        <v>6.2597599999999998E-4</v>
      </c>
      <c r="H120" s="2" t="s">
        <v>587</v>
      </c>
      <c r="I120" s="1" t="str">
        <f>HYPERLINK("0903html_all_TW-1-M-1_TW-1-1\Ribosome.html")</f>
        <v>0903html_all_TW-1-M-1_TW-1-1\Ribosome.html</v>
      </c>
      <c r="J120" s="1"/>
      <c r="K120" s="1"/>
      <c r="L120" s="1"/>
      <c r="M120" s="1"/>
      <c r="N120" s="1"/>
      <c r="O120" s="1"/>
      <c r="P120" s="1"/>
    </row>
    <row r="121" spans="1:16">
      <c r="A121" s="1" t="s">
        <v>72</v>
      </c>
      <c r="B121" s="1" t="s">
        <v>73</v>
      </c>
      <c r="C121" s="1" t="s">
        <v>11</v>
      </c>
      <c r="D121" s="1">
        <v>7</v>
      </c>
      <c r="E121" s="1">
        <v>32</v>
      </c>
      <c r="F121" s="1">
        <v>5.4446E-3</v>
      </c>
      <c r="G121" s="1">
        <v>5.8983166666666698E-2</v>
      </c>
      <c r="H121" s="2" t="s">
        <v>74</v>
      </c>
      <c r="I121" s="1" t="str">
        <f>HYPERLINK("0903html_all_TW-1-M-1_TW-1-1\Dilated cardiomyopathy (DCM).html")</f>
        <v>0903html_all_TW-1-M-1_TW-1-1\Dilated cardiomyopathy (DCM).html</v>
      </c>
      <c r="J121" s="1"/>
      <c r="K121" s="1"/>
      <c r="L121" s="1"/>
      <c r="M121" s="1"/>
      <c r="N121" s="1"/>
      <c r="O121" s="1"/>
      <c r="P121" s="1"/>
    </row>
    <row r="122" spans="1:16">
      <c r="A122" s="1" t="s">
        <v>613</v>
      </c>
      <c r="B122" s="1" t="s">
        <v>614</v>
      </c>
      <c r="C122" s="1" t="s">
        <v>11</v>
      </c>
      <c r="D122" s="1">
        <v>7</v>
      </c>
      <c r="E122" s="1">
        <v>257</v>
      </c>
      <c r="F122" s="1">
        <v>1.2907E-2</v>
      </c>
      <c r="G122" s="1">
        <v>0.101354117647059</v>
      </c>
      <c r="H122" s="2" t="s">
        <v>615</v>
      </c>
      <c r="I122" s="1" t="str">
        <f>HYPERLINK("0903html_all_TW-1-M-1_TW-1-1\Tuberculosis.html")</f>
        <v>0903html_all_TW-1-M-1_TW-1-1\Tuberculosis.html</v>
      </c>
      <c r="J122" s="1"/>
      <c r="K122" s="1"/>
      <c r="L122" s="1"/>
      <c r="M122" s="1"/>
      <c r="N122" s="1"/>
      <c r="O122" s="1"/>
      <c r="P122" s="1"/>
    </row>
    <row r="123" spans="1:16">
      <c r="A123" s="1" t="s">
        <v>75</v>
      </c>
      <c r="B123" s="1" t="s">
        <v>76</v>
      </c>
      <c r="C123" s="1" t="s">
        <v>11</v>
      </c>
      <c r="D123" s="1">
        <v>7</v>
      </c>
      <c r="E123" s="1">
        <v>46</v>
      </c>
      <c r="F123" s="1">
        <v>3.2395E-2</v>
      </c>
      <c r="G123" s="1">
        <v>0.20148142857142901</v>
      </c>
      <c r="H123" s="2" t="s">
        <v>74</v>
      </c>
      <c r="I123" s="1" t="str">
        <f>HYPERLINK("0903html_all_TW-1-M-1_TW-1-1\Cardiac muscle contraction.html")</f>
        <v>0903html_all_TW-1-M-1_TW-1-1\Cardiac muscle contraction.html</v>
      </c>
      <c r="J123" s="1"/>
      <c r="K123" s="1"/>
      <c r="L123" s="1"/>
      <c r="M123" s="1"/>
      <c r="N123" s="1"/>
      <c r="O123" s="1"/>
      <c r="P123" s="1"/>
    </row>
    <row r="124" spans="1:16">
      <c r="A124" s="1" t="s">
        <v>77</v>
      </c>
      <c r="B124" s="1" t="s">
        <v>78</v>
      </c>
      <c r="C124" s="1" t="s">
        <v>11</v>
      </c>
      <c r="D124" s="1">
        <v>6</v>
      </c>
      <c r="E124" s="1">
        <v>385</v>
      </c>
      <c r="F124" s="4">
        <v>1.0372E-5</v>
      </c>
      <c r="G124" s="1">
        <v>6.2597599999999998E-4</v>
      </c>
      <c r="H124" s="2" t="s">
        <v>586</v>
      </c>
      <c r="I124" s="1" t="str">
        <f>HYPERLINK("0903html_all_TW-1-M-1_TW-1-1\Ubiquitin mediated proteolysis.html")</f>
        <v>0903html_all_TW-1-M-1_TW-1-1\Ubiquitin mediated proteolysis.html</v>
      </c>
      <c r="J124" s="1"/>
      <c r="K124" s="1"/>
      <c r="L124" s="1"/>
      <c r="M124" s="1"/>
      <c r="N124" s="1"/>
      <c r="O124" s="1"/>
      <c r="P124" s="1"/>
    </row>
    <row r="125" spans="1:16">
      <c r="A125" s="1" t="s">
        <v>79</v>
      </c>
      <c r="B125" s="1" t="s">
        <v>80</v>
      </c>
      <c r="C125" s="1" t="s">
        <v>11</v>
      </c>
      <c r="D125" s="1">
        <v>6</v>
      </c>
      <c r="E125" s="1">
        <v>246</v>
      </c>
      <c r="F125" s="1">
        <v>7.6430999999999999E-3</v>
      </c>
      <c r="G125" s="1">
        <v>7.3600222222222206E-2</v>
      </c>
      <c r="H125" s="2" t="s">
        <v>607</v>
      </c>
      <c r="I125" s="1" t="str">
        <f>HYPERLINK("0903html_all_TW-1-M-1_TW-1-1\mRNA surveillance pathway.html")</f>
        <v>0903html_all_TW-1-M-1_TW-1-1\mRNA surveillance pathway.html</v>
      </c>
      <c r="J125" s="1"/>
      <c r="K125" s="1"/>
      <c r="L125" s="1"/>
      <c r="M125" s="1"/>
      <c r="N125" s="1"/>
      <c r="O125" s="1"/>
      <c r="P125" s="1"/>
    </row>
    <row r="126" spans="1:16">
      <c r="A126" s="1" t="s">
        <v>81</v>
      </c>
      <c r="B126" s="1" t="s">
        <v>82</v>
      </c>
      <c r="C126" s="1" t="s">
        <v>11</v>
      </c>
      <c r="D126" s="1">
        <v>6</v>
      </c>
      <c r="E126" s="1">
        <v>189</v>
      </c>
      <c r="F126" s="1">
        <v>8.2400000000000001E-2</v>
      </c>
      <c r="G126" s="1">
        <v>0.33474999999999999</v>
      </c>
      <c r="H126" s="2" t="s">
        <v>654</v>
      </c>
      <c r="I126" s="1" t="str">
        <f>HYPERLINK("0903html_all_TW-1-M-1_TW-1-1\Hepatitis B.html")</f>
        <v>0903html_all_TW-1-M-1_TW-1-1\Hepatitis B.html</v>
      </c>
      <c r="J126" s="1"/>
      <c r="K126" s="1"/>
      <c r="L126" s="1"/>
      <c r="M126" s="1"/>
      <c r="N126" s="1"/>
      <c r="O126" s="1"/>
      <c r="P126" s="1"/>
    </row>
    <row r="127" spans="1:16">
      <c r="A127" s="1" t="s">
        <v>83</v>
      </c>
      <c r="B127" s="1" t="s">
        <v>84</v>
      </c>
      <c r="C127" s="1" t="s">
        <v>11</v>
      </c>
      <c r="D127" s="1">
        <v>5</v>
      </c>
      <c r="E127" s="1">
        <v>433</v>
      </c>
      <c r="F127" s="4">
        <v>1.5899E-7</v>
      </c>
      <c r="G127" s="4">
        <v>2.0668700000000001E-5</v>
      </c>
      <c r="H127" s="2" t="s">
        <v>584</v>
      </c>
      <c r="I127" s="1" t="str">
        <f>HYPERLINK("0903html_all_TW-1-M-1_TW-1-1\Spliceosome.html")</f>
        <v>0903html_all_TW-1-M-1_TW-1-1\Spliceosome.html</v>
      </c>
      <c r="J127" s="1"/>
      <c r="K127" s="1"/>
      <c r="L127" s="1"/>
      <c r="M127" s="1"/>
      <c r="N127" s="1"/>
      <c r="O127" s="1"/>
      <c r="P127" s="1"/>
    </row>
    <row r="128" spans="1:16">
      <c r="A128" s="1" t="s">
        <v>638</v>
      </c>
      <c r="B128" s="1" t="s">
        <v>639</v>
      </c>
      <c r="C128" s="1" t="s">
        <v>11</v>
      </c>
      <c r="D128" s="1">
        <v>5</v>
      </c>
      <c r="E128" s="1">
        <v>33</v>
      </c>
      <c r="F128" s="1">
        <v>6.5882999999999997E-2</v>
      </c>
      <c r="G128" s="1">
        <v>0.31721444444444402</v>
      </c>
      <c r="H128" s="2" t="s">
        <v>640</v>
      </c>
      <c r="I128" s="1" t="str">
        <f>HYPERLINK("0903html_all_TW-1-M-1_TW-1-1\Biotin metabolism.html")</f>
        <v>0903html_all_TW-1-M-1_TW-1-1\Biotin metabolism.html</v>
      </c>
      <c r="J128" s="1"/>
      <c r="K128" s="1"/>
      <c r="L128" s="1"/>
      <c r="M128" s="1"/>
      <c r="N128" s="1"/>
      <c r="O128" s="1"/>
      <c r="P128" s="1"/>
    </row>
    <row r="129" spans="1:16">
      <c r="A129" s="1" t="s">
        <v>85</v>
      </c>
      <c r="B129" s="1" t="s">
        <v>86</v>
      </c>
      <c r="C129" s="1" t="s">
        <v>11</v>
      </c>
      <c r="D129" s="1">
        <v>4</v>
      </c>
      <c r="E129" s="1">
        <v>245</v>
      </c>
      <c r="F129" s="1">
        <v>8.6633000000000001E-4</v>
      </c>
      <c r="G129" s="1">
        <v>1.40778625E-2</v>
      </c>
      <c r="H129" s="2" t="s">
        <v>600</v>
      </c>
      <c r="I129" s="1" t="str">
        <f>HYPERLINK("0903html_all_TW-1-M-1_TW-1-1\Tryptophan metabolism.html")</f>
        <v>0903html_all_TW-1-M-1_TW-1-1\Tryptophan metabolism.html</v>
      </c>
      <c r="J129" s="1"/>
      <c r="K129" s="1"/>
      <c r="L129" s="1"/>
      <c r="M129" s="1"/>
      <c r="N129" s="1"/>
      <c r="O129" s="1"/>
      <c r="P129" s="1"/>
    </row>
    <row r="130" spans="1:16">
      <c r="A130" s="1" t="s">
        <v>87</v>
      </c>
      <c r="B130" s="1" t="s">
        <v>88</v>
      </c>
      <c r="C130" s="1" t="s">
        <v>11</v>
      </c>
      <c r="D130" s="1">
        <v>4</v>
      </c>
      <c r="E130" s="1">
        <v>232</v>
      </c>
      <c r="F130" s="1">
        <v>1.6073000000000001E-3</v>
      </c>
      <c r="G130" s="1">
        <v>2.3216555555555601E-2</v>
      </c>
      <c r="H130" s="2" t="s">
        <v>601</v>
      </c>
      <c r="I130" s="1" t="str">
        <f>HYPERLINK("0903html_all_TW-1-M-1_TW-1-1\RNA transport.html")</f>
        <v>0903html_all_TW-1-M-1_TW-1-1\RNA transport.html</v>
      </c>
      <c r="J130" s="1"/>
      <c r="K130" s="1"/>
      <c r="L130" s="1"/>
      <c r="M130" s="1"/>
      <c r="N130" s="1"/>
      <c r="O130" s="1"/>
      <c r="P130" s="1"/>
    </row>
    <row r="131" spans="1:16">
      <c r="A131" s="1" t="s">
        <v>89</v>
      </c>
      <c r="B131" s="1" t="s">
        <v>90</v>
      </c>
      <c r="C131" s="1" t="s">
        <v>11</v>
      </c>
      <c r="D131" s="1">
        <v>4</v>
      </c>
      <c r="E131" s="1">
        <v>187</v>
      </c>
      <c r="F131" s="1">
        <v>1.3254E-2</v>
      </c>
      <c r="G131" s="1">
        <v>0.101354117647059</v>
      </c>
      <c r="H131" s="1" t="s">
        <v>612</v>
      </c>
      <c r="I131" s="1" t="str">
        <f>HYPERLINK("0903html_all_TW-1-M-1_TW-1-1\Monoterpenoid biosynthesis.html")</f>
        <v>0903html_all_TW-1-M-1_TW-1-1\Monoterpenoid biosynthesis.html</v>
      </c>
      <c r="J131" s="1"/>
      <c r="K131" s="1"/>
      <c r="L131" s="1"/>
      <c r="M131" s="1"/>
      <c r="N131" s="1"/>
      <c r="O131" s="1"/>
      <c r="P131" s="1"/>
    </row>
    <row r="132" spans="1:16">
      <c r="A132" s="1" t="s">
        <v>91</v>
      </c>
      <c r="B132" s="1" t="s">
        <v>92</v>
      </c>
      <c r="C132" s="1" t="s">
        <v>11</v>
      </c>
      <c r="D132" s="1">
        <v>4</v>
      </c>
      <c r="E132" s="1">
        <v>16</v>
      </c>
      <c r="F132" s="1">
        <v>2.1288000000000001E-2</v>
      </c>
      <c r="G132" s="1">
        <v>0.152570810810811</v>
      </c>
      <c r="H132" s="2" t="s">
        <v>618</v>
      </c>
      <c r="I132" s="1" t="str">
        <f>HYPERLINK("0903html_all_TW-1-M-1_TW-1-1\Polyketide sugar unit biosynthesis.html")</f>
        <v>0903html_all_TW-1-M-1_TW-1-1\Polyketide sugar unit biosynthesis.html</v>
      </c>
      <c r="J132" s="1"/>
      <c r="K132" s="1"/>
      <c r="L132" s="1"/>
      <c r="M132" s="1"/>
      <c r="N132" s="1"/>
      <c r="O132" s="1"/>
      <c r="P132" s="1"/>
    </row>
    <row r="133" spans="1:16">
      <c r="A133" s="1" t="s">
        <v>592</v>
      </c>
      <c r="B133" s="1" t="s">
        <v>593</v>
      </c>
      <c r="C133" s="1" t="s">
        <v>11</v>
      </c>
      <c r="D133" s="1">
        <v>3</v>
      </c>
      <c r="E133" s="1">
        <v>276</v>
      </c>
      <c r="F133" s="4">
        <v>3.7054999999999997E-5</v>
      </c>
      <c r="G133" s="1">
        <v>1.117818E-3</v>
      </c>
      <c r="H133" s="1" t="s">
        <v>594</v>
      </c>
      <c r="I133" s="1" t="str">
        <f>HYPERLINK("0903html_all_TW-1-M-1_TW-1-1\RNA degradation.html")</f>
        <v>0903html_all_TW-1-M-1_TW-1-1\RNA degradation.html</v>
      </c>
      <c r="J133" s="1"/>
      <c r="K133" s="1"/>
      <c r="L133" s="1"/>
      <c r="M133" s="1"/>
      <c r="N133" s="1"/>
      <c r="O133" s="1"/>
      <c r="P133" s="1"/>
    </row>
    <row r="134" spans="1:16">
      <c r="A134" s="1" t="s">
        <v>93</v>
      </c>
      <c r="B134" s="1" t="s">
        <v>94</v>
      </c>
      <c r="C134" s="1" t="s">
        <v>11</v>
      </c>
      <c r="D134" s="1">
        <v>3</v>
      </c>
      <c r="E134" s="1">
        <v>203</v>
      </c>
      <c r="F134" s="1">
        <v>1.9457999999999999E-3</v>
      </c>
      <c r="G134" s="1">
        <v>2.66267368421053E-2</v>
      </c>
      <c r="H134" s="1" t="s">
        <v>602</v>
      </c>
      <c r="I134" s="1" t="str">
        <f>HYPERLINK("0903html_all_TW-1-M-1_TW-1-1\Influenza A.html")</f>
        <v>0903html_all_TW-1-M-1_TW-1-1\Influenza A.html</v>
      </c>
      <c r="J134" s="1"/>
      <c r="K134" s="1"/>
      <c r="L134" s="1"/>
      <c r="M134" s="1"/>
      <c r="N134" s="1"/>
      <c r="O134" s="1"/>
      <c r="P134" s="1"/>
    </row>
    <row r="135" spans="1:16">
      <c r="A135" s="1" t="s">
        <v>95</v>
      </c>
      <c r="B135" s="1" t="s">
        <v>96</v>
      </c>
      <c r="C135" s="1" t="s">
        <v>11</v>
      </c>
      <c r="D135" s="1">
        <v>3</v>
      </c>
      <c r="E135" s="1">
        <v>10</v>
      </c>
      <c r="F135" s="1">
        <v>2.81E-2</v>
      </c>
      <c r="G135" s="1">
        <v>0.18265000000000001</v>
      </c>
      <c r="H135" s="1" t="s">
        <v>97</v>
      </c>
      <c r="I135" s="1" t="str">
        <f>HYPERLINK("0903html_all_TW-1-M-1_TW-1-1\Nonribosomal peptide structures.html")</f>
        <v>0903html_all_TW-1-M-1_TW-1-1\Nonribosomal peptide structures.html</v>
      </c>
      <c r="J135" s="1"/>
      <c r="K135" s="1"/>
      <c r="L135" s="1"/>
      <c r="M135" s="1"/>
      <c r="N135" s="1"/>
      <c r="O135" s="1"/>
      <c r="P135" s="1"/>
    </row>
    <row r="136" spans="1:16">
      <c r="A136" s="1" t="s">
        <v>634</v>
      </c>
      <c r="B136" s="1" t="s">
        <v>635</v>
      </c>
      <c r="C136" s="1" t="s">
        <v>11</v>
      </c>
      <c r="D136" s="1">
        <v>3</v>
      </c>
      <c r="E136" s="1">
        <v>14</v>
      </c>
      <c r="F136" s="1">
        <v>6.4017000000000004E-2</v>
      </c>
      <c r="G136" s="1">
        <v>0.31404566037735798</v>
      </c>
      <c r="H136" s="1" t="s">
        <v>636</v>
      </c>
      <c r="I136" s="1" t="str">
        <f>HYPERLINK("0903html_all_TW-1-M-1_TW-1-1\Synthesis and degradation of ketone bodies.html")</f>
        <v>0903html_all_TW-1-M-1_TW-1-1\Synthesis and degradation of ketone bodies.html</v>
      </c>
      <c r="J136" s="1"/>
      <c r="K136" s="1"/>
      <c r="L136" s="1"/>
      <c r="M136" s="1"/>
      <c r="N136" s="1"/>
      <c r="O136" s="1"/>
      <c r="P136" s="1"/>
    </row>
    <row r="137" spans="1:16">
      <c r="A137" s="1" t="s">
        <v>98</v>
      </c>
      <c r="B137" s="1" t="s">
        <v>99</v>
      </c>
      <c r="C137" s="1" t="s">
        <v>11</v>
      </c>
      <c r="D137" s="1">
        <v>3</v>
      </c>
      <c r="E137" s="1">
        <v>14</v>
      </c>
      <c r="F137" s="1">
        <v>6.4017000000000004E-2</v>
      </c>
      <c r="G137" s="1">
        <v>0.31404566037735798</v>
      </c>
      <c r="H137" s="1" t="s">
        <v>637</v>
      </c>
      <c r="I137" s="1" t="str">
        <f>HYPERLINK("0903html_all_TW-1-M-1_TW-1-1\Tetracycline biosynthesis.html")</f>
        <v>0903html_all_TW-1-M-1_TW-1-1\Tetracycline biosynthesis.html</v>
      </c>
      <c r="J137" s="1"/>
      <c r="K137" s="1"/>
      <c r="L137" s="1"/>
      <c r="M137" s="1"/>
      <c r="N137" s="1"/>
      <c r="O137" s="1"/>
      <c r="P137" s="1"/>
    </row>
    <row r="138" spans="1:16">
      <c r="A138" s="1" t="s">
        <v>648</v>
      </c>
      <c r="B138" s="1" t="s">
        <v>649</v>
      </c>
      <c r="C138" s="1" t="s">
        <v>11</v>
      </c>
      <c r="D138" s="1">
        <v>3</v>
      </c>
      <c r="E138" s="1">
        <v>15</v>
      </c>
      <c r="F138" s="1">
        <v>7.5192999999999996E-2</v>
      </c>
      <c r="G138" s="1">
        <v>0.32583633333333301</v>
      </c>
      <c r="H138" s="1" t="s">
        <v>650</v>
      </c>
      <c r="I138" s="1" t="str">
        <f>HYPERLINK("0903html_all_TW-1-M-1_TW-1-1\Steroid hormone biosynthesis.html")</f>
        <v>0903html_all_TW-1-M-1_TW-1-1\Steroid hormone biosynthesis.html</v>
      </c>
      <c r="J138" s="1"/>
      <c r="K138" s="1"/>
      <c r="L138" s="1"/>
      <c r="M138" s="1"/>
      <c r="N138" s="1"/>
      <c r="O138" s="1"/>
      <c r="P138" s="1"/>
    </row>
    <row r="139" spans="1:16">
      <c r="A139" s="1" t="s">
        <v>100</v>
      </c>
      <c r="B139" s="1" t="s">
        <v>101</v>
      </c>
      <c r="C139" s="1" t="s">
        <v>11</v>
      </c>
      <c r="D139" s="1">
        <v>3</v>
      </c>
      <c r="E139" s="1">
        <v>128</v>
      </c>
      <c r="F139" s="1">
        <v>7.7371999999999996E-2</v>
      </c>
      <c r="G139" s="1">
        <v>0.32675809523809501</v>
      </c>
      <c r="H139" s="1" t="s">
        <v>653</v>
      </c>
      <c r="I139" s="1" t="str">
        <f>HYPERLINK("0903html_all_TW-1-M-1_TW-1-1\Nucleotide excision repair.html")</f>
        <v>0903html_all_TW-1-M-1_TW-1-1\Nucleotide excision repair.html</v>
      </c>
      <c r="J139" s="1"/>
      <c r="K139" s="1"/>
      <c r="L139" s="1"/>
      <c r="M139" s="1"/>
      <c r="N139" s="1"/>
      <c r="O139" s="1"/>
      <c r="P139" s="1"/>
    </row>
    <row r="140" spans="1:16">
      <c r="A140" s="1" t="s">
        <v>102</v>
      </c>
      <c r="B140" s="1" t="s">
        <v>738</v>
      </c>
      <c r="C140" s="1" t="s">
        <v>11</v>
      </c>
      <c r="D140" s="1">
        <v>2</v>
      </c>
      <c r="E140" s="1">
        <v>245</v>
      </c>
      <c r="F140" s="4">
        <v>3.6363999999999999E-5</v>
      </c>
      <c r="G140" s="1">
        <v>1.117818E-3</v>
      </c>
      <c r="H140" s="1" t="s">
        <v>590</v>
      </c>
      <c r="I140" s="1" t="str">
        <f>HYPERLINK("0903html_all_TW-1-M-1_TW-1-1\Isoflavonoid biosynthesis.html")</f>
        <v>0903html_all_TW-1-M-1_TW-1-1\Isoflavonoid biosynthesis.html</v>
      </c>
      <c r="J140" s="1"/>
      <c r="K140" s="1"/>
      <c r="L140" s="1"/>
      <c r="M140" s="1"/>
      <c r="N140" s="1"/>
      <c r="O140" s="1"/>
      <c r="P140" s="1"/>
    </row>
    <row r="141" spans="1:16">
      <c r="A141" s="1" t="s">
        <v>104</v>
      </c>
      <c r="B141" s="1" t="s">
        <v>105</v>
      </c>
      <c r="C141" s="1" t="s">
        <v>11</v>
      </c>
      <c r="D141" s="1">
        <v>2</v>
      </c>
      <c r="E141" s="1">
        <v>176</v>
      </c>
      <c r="F141" s="1">
        <v>1.5356E-3</v>
      </c>
      <c r="G141" s="1">
        <v>2.3216555555555601E-2</v>
      </c>
      <c r="H141" s="1" t="s">
        <v>106</v>
      </c>
      <c r="I141" s="1" t="str">
        <f>HYPERLINK("0903html_all_TW-1-M-1_TW-1-1\Ribosome biogenesis in eukaryotes.html")</f>
        <v>0903html_all_TW-1-M-1_TW-1-1\Ribosome biogenesis in eukaryotes.html</v>
      </c>
      <c r="J141" s="1"/>
      <c r="K141" s="1"/>
      <c r="L141" s="1"/>
      <c r="M141" s="1"/>
      <c r="N141" s="1"/>
      <c r="O141" s="1"/>
      <c r="P141" s="1"/>
    </row>
    <row r="142" spans="1:16">
      <c r="A142" s="1" t="s">
        <v>107</v>
      </c>
      <c r="B142" s="1" t="s">
        <v>108</v>
      </c>
      <c r="C142" s="1" t="s">
        <v>11</v>
      </c>
      <c r="D142" s="1">
        <v>2</v>
      </c>
      <c r="E142" s="1">
        <v>158</v>
      </c>
      <c r="F142" s="1">
        <v>4.1964000000000003E-3</v>
      </c>
      <c r="G142" s="1">
        <v>4.9593818181818197E-2</v>
      </c>
      <c r="H142" s="1" t="s">
        <v>109</v>
      </c>
      <c r="I142" s="1" t="str">
        <f>HYPERLINK("0903html_all_TW-1-M-1_TW-1-1\Proteasome.html")</f>
        <v>0903html_all_TW-1-M-1_TW-1-1\Proteasome.html</v>
      </c>
      <c r="J142" s="1"/>
      <c r="K142" s="1"/>
      <c r="L142" s="1"/>
      <c r="M142" s="1"/>
      <c r="N142" s="1"/>
      <c r="O142" s="1"/>
      <c r="P142" s="1"/>
    </row>
    <row r="143" spans="1:16">
      <c r="A143" s="1" t="s">
        <v>110</v>
      </c>
      <c r="B143" s="1" t="s">
        <v>111</v>
      </c>
      <c r="C143" s="1" t="s">
        <v>11</v>
      </c>
      <c r="D143" s="1">
        <v>2</v>
      </c>
      <c r="E143" s="1">
        <v>150</v>
      </c>
      <c r="F143" s="1">
        <v>5.8084E-3</v>
      </c>
      <c r="G143" s="1">
        <v>6.040736E-2</v>
      </c>
      <c r="H143" s="1" t="s">
        <v>112</v>
      </c>
      <c r="I143" s="1" t="str">
        <f>HYPERLINK("0903html_all_TW-1-M-1_TW-1-1\Tight junction.html")</f>
        <v>0903html_all_TW-1-M-1_TW-1-1\Tight junction.html</v>
      </c>
      <c r="J143" s="1"/>
      <c r="K143" s="1"/>
      <c r="L143" s="1"/>
      <c r="M143" s="1"/>
      <c r="N143" s="1"/>
      <c r="O143" s="1"/>
      <c r="P143" s="1"/>
    </row>
    <row r="144" spans="1:16">
      <c r="A144" s="1" t="s">
        <v>113</v>
      </c>
      <c r="B144" s="1" t="s">
        <v>114</v>
      </c>
      <c r="C144" s="1" t="s">
        <v>11</v>
      </c>
      <c r="D144" s="1">
        <v>2</v>
      </c>
      <c r="E144" s="1">
        <v>131</v>
      </c>
      <c r="F144" s="1">
        <v>2.2556E-2</v>
      </c>
      <c r="G144" s="1">
        <v>0.154330526315789</v>
      </c>
      <c r="H144" s="1" t="s">
        <v>620</v>
      </c>
      <c r="I144" s="1" t="str">
        <f>HYPERLINK("0903html_all_TW-1-M-1_TW-1-1\Glycerolipid metabolism.html")</f>
        <v>0903html_all_TW-1-M-1_TW-1-1\Glycerolipid metabolism.html</v>
      </c>
      <c r="J144" s="1"/>
      <c r="K144" s="1"/>
      <c r="L144" s="1"/>
      <c r="M144" s="1"/>
      <c r="N144" s="1"/>
      <c r="O144" s="1"/>
      <c r="P144" s="1"/>
    </row>
    <row r="145" spans="1:16">
      <c r="A145" s="1" t="s">
        <v>115</v>
      </c>
      <c r="B145" s="1" t="s">
        <v>116</v>
      </c>
      <c r="C145" s="1" t="s">
        <v>11</v>
      </c>
      <c r="D145" s="1">
        <v>2</v>
      </c>
      <c r="E145" s="1">
        <v>114</v>
      </c>
      <c r="F145" s="1">
        <v>4.0723000000000002E-2</v>
      </c>
      <c r="G145" s="1">
        <v>0.23017347826087001</v>
      </c>
      <c r="H145" s="1" t="s">
        <v>627</v>
      </c>
      <c r="I145" s="1" t="str">
        <f>HYPERLINK("0903html_all_TW-1-M-1_TW-1-1\Measles.html")</f>
        <v>0903html_all_TW-1-M-1_TW-1-1\Measles.html</v>
      </c>
      <c r="J145" s="1"/>
      <c r="K145" s="1"/>
      <c r="L145" s="1"/>
      <c r="M145" s="1"/>
      <c r="N145" s="1"/>
      <c r="O145" s="1"/>
      <c r="P145" s="1"/>
    </row>
    <row r="146" spans="1:16">
      <c r="A146" s="1" t="s">
        <v>117</v>
      </c>
      <c r="B146" s="1" t="s">
        <v>118</v>
      </c>
      <c r="C146" s="1" t="s">
        <v>11</v>
      </c>
      <c r="D146" s="1">
        <v>2</v>
      </c>
      <c r="E146" s="1">
        <v>105</v>
      </c>
      <c r="F146" s="1">
        <v>7.8473000000000001E-2</v>
      </c>
      <c r="G146" s="1">
        <v>0.32675809523809501</v>
      </c>
      <c r="H146" s="1" t="s">
        <v>652</v>
      </c>
      <c r="I146" s="1" t="str">
        <f>HYPERLINK("0903html_all_TW-1-M-1_TW-1-1\Adherens junction.html")</f>
        <v>0903html_all_TW-1-M-1_TW-1-1\Adherens junction.html</v>
      </c>
      <c r="J146" s="1"/>
      <c r="K146" s="1"/>
      <c r="L146" s="1"/>
      <c r="M146" s="1"/>
      <c r="N146" s="1"/>
      <c r="O146" s="1"/>
      <c r="P146" s="1"/>
    </row>
    <row r="147" spans="1:16">
      <c r="A147" s="1" t="s">
        <v>119</v>
      </c>
      <c r="B147" s="1" t="s">
        <v>120</v>
      </c>
      <c r="C147" s="1" t="s">
        <v>11</v>
      </c>
      <c r="D147" s="1">
        <v>1</v>
      </c>
      <c r="E147" s="1">
        <v>117</v>
      </c>
      <c r="F147" s="1">
        <v>9.2326000000000005E-3</v>
      </c>
      <c r="G147" s="1">
        <v>8.5731285714285704E-2</v>
      </c>
      <c r="H147" s="1" t="s">
        <v>608</v>
      </c>
      <c r="I147" s="1" t="str">
        <f>HYPERLINK("0903html_all_TW-1-M-1_TW-1-1\Axon guidance.html")</f>
        <v>0903html_all_TW-1-M-1_TW-1-1\Axon guidance.html</v>
      </c>
      <c r="J147" s="1"/>
      <c r="K147" s="1"/>
      <c r="L147" s="1"/>
      <c r="M147" s="1"/>
      <c r="N147" s="1"/>
      <c r="O147" s="1"/>
      <c r="P147" s="1"/>
    </row>
    <row r="148" spans="1:16">
      <c r="A148" s="1" t="s">
        <v>121</v>
      </c>
      <c r="B148" s="1" t="s">
        <v>122</v>
      </c>
      <c r="C148" s="1" t="s">
        <v>11</v>
      </c>
      <c r="D148" s="1">
        <v>1</v>
      </c>
      <c r="E148" s="1">
        <v>111</v>
      </c>
      <c r="F148" s="1">
        <v>1.3101E-2</v>
      </c>
      <c r="G148" s="1">
        <v>0.101354117647059</v>
      </c>
      <c r="H148" s="1" t="s">
        <v>616</v>
      </c>
      <c r="I148" s="1" t="str">
        <f>HYPERLINK("0903html_all_TW-1-M-1_TW-1-1\Glucosinolate biosynthesis.html")</f>
        <v>0903html_all_TW-1-M-1_TW-1-1\Glucosinolate biosynthesis.html</v>
      </c>
      <c r="J148" s="1"/>
      <c r="K148" s="1"/>
      <c r="L148" s="1"/>
      <c r="M148" s="1"/>
      <c r="N148" s="1"/>
      <c r="O148" s="1"/>
      <c r="P148" s="1"/>
    </row>
    <row r="149" spans="1:16">
      <c r="A149" s="1" t="s">
        <v>123</v>
      </c>
      <c r="B149" s="1" t="s">
        <v>124</v>
      </c>
      <c r="C149" s="1" t="s">
        <v>11</v>
      </c>
      <c r="D149" s="1">
        <v>1</v>
      </c>
      <c r="E149" s="1">
        <v>93</v>
      </c>
      <c r="F149" s="1">
        <v>3.7172999999999998E-2</v>
      </c>
      <c r="G149" s="1">
        <v>0.219658636363636</v>
      </c>
      <c r="H149" s="1" t="s">
        <v>625</v>
      </c>
      <c r="I149" s="1" t="str">
        <f>HYPERLINK("0903html_all_TW-1-M-1_TW-1-1\Limonene and pinene degradation.html")</f>
        <v>0903html_all_TW-1-M-1_TW-1-1\Limonene and pinene degradation.html</v>
      </c>
      <c r="J149" s="1"/>
      <c r="K149" s="1"/>
      <c r="L149" s="1"/>
      <c r="M149" s="1"/>
      <c r="N149" s="1"/>
      <c r="O149" s="1"/>
      <c r="P149" s="1"/>
    </row>
    <row r="150" spans="1:16">
      <c r="A150" s="1" t="s">
        <v>125</v>
      </c>
      <c r="B150" s="1" t="s">
        <v>126</v>
      </c>
      <c r="C150" s="1" t="s">
        <v>11</v>
      </c>
      <c r="D150" s="1">
        <v>1</v>
      </c>
      <c r="E150" s="1">
        <v>93</v>
      </c>
      <c r="F150" s="1">
        <v>3.7172999999999998E-2</v>
      </c>
      <c r="G150" s="1">
        <v>0.219658636363636</v>
      </c>
      <c r="H150" s="1" t="s">
        <v>626</v>
      </c>
      <c r="I150" s="1" t="str">
        <f>HYPERLINK("0903html_all_TW-1-M-1_TW-1-1\Protein export.html")</f>
        <v>0903html_all_TW-1-M-1_TW-1-1\Protein export.html</v>
      </c>
      <c r="J150" s="1"/>
      <c r="K150" s="1"/>
      <c r="L150" s="1"/>
      <c r="M150" s="1"/>
      <c r="N150" s="1"/>
      <c r="O150" s="1"/>
      <c r="P150" s="1"/>
    </row>
    <row r="151" spans="1:16">
      <c r="A151" s="1" t="s">
        <v>127</v>
      </c>
      <c r="B151" s="1" t="s">
        <v>128</v>
      </c>
      <c r="C151" s="1" t="s">
        <v>11</v>
      </c>
      <c r="D151" s="1">
        <v>1</v>
      </c>
      <c r="E151" s="1">
        <v>84</v>
      </c>
      <c r="F151" s="1">
        <v>5.0997000000000001E-2</v>
      </c>
      <c r="G151" s="1">
        <v>0.26685360000000002</v>
      </c>
      <c r="H151" s="1" t="s">
        <v>129</v>
      </c>
      <c r="I151" s="1" t="str">
        <f>HYPERLINK("0903html_all_TW-1-M-1_TW-1-1\Prion diseases.html")</f>
        <v>0903html_all_TW-1-M-1_TW-1-1\Prion diseases.html</v>
      </c>
      <c r="J151" s="1"/>
      <c r="K151" s="1"/>
      <c r="L151" s="1"/>
      <c r="M151" s="1"/>
      <c r="N151" s="1"/>
      <c r="O151" s="1"/>
      <c r="P151" s="1"/>
    </row>
    <row r="152" spans="1:16">
      <c r="A152" s="1" t="s">
        <v>130</v>
      </c>
      <c r="B152" s="1" t="s">
        <v>131</v>
      </c>
      <c r="C152" s="1" t="s">
        <v>11</v>
      </c>
      <c r="D152" s="1">
        <v>1</v>
      </c>
      <c r="E152" s="1">
        <v>85</v>
      </c>
      <c r="F152" s="1">
        <v>5.1318000000000003E-2</v>
      </c>
      <c r="G152" s="1">
        <v>0.26685360000000002</v>
      </c>
      <c r="H152" s="1" t="s">
        <v>132</v>
      </c>
      <c r="I152" s="1" t="str">
        <f>HYPERLINK("0903html_all_TW-1-M-1_TW-1-1\Leukocyte transendothelial migration.html")</f>
        <v>0903html_all_TW-1-M-1_TW-1-1\Leukocyte transendothelial migration.html</v>
      </c>
      <c r="J152" s="1"/>
      <c r="K152" s="1"/>
      <c r="L152" s="1"/>
      <c r="M152" s="1"/>
      <c r="N152" s="1"/>
      <c r="O152" s="1"/>
      <c r="P152" s="1"/>
    </row>
    <row r="153" spans="1:16">
      <c r="A153" s="1" t="s">
        <v>133</v>
      </c>
      <c r="B153" s="1" t="s">
        <v>134</v>
      </c>
      <c r="C153" s="1" t="s">
        <v>11</v>
      </c>
      <c r="D153" s="1">
        <v>1</v>
      </c>
      <c r="E153" s="1">
        <v>78</v>
      </c>
      <c r="F153" s="1">
        <v>7.1862999999999996E-2</v>
      </c>
      <c r="G153" s="1">
        <v>0.32017898305084702</v>
      </c>
      <c r="H153" s="1" t="s">
        <v>645</v>
      </c>
      <c r="I153" s="1" t="str">
        <f>HYPERLINK("0903html_all_TW-1-M-1_TW-1-1\Small cell lung cancer.html")</f>
        <v>0903html_all_TW-1-M-1_TW-1-1\Small cell lung cancer.html</v>
      </c>
      <c r="J153" s="1"/>
      <c r="K153" s="1"/>
      <c r="L153" s="1"/>
      <c r="M153" s="1"/>
      <c r="N153" s="1"/>
      <c r="O153" s="1"/>
      <c r="P153" s="1"/>
    </row>
    <row r="154" spans="1:16">
      <c r="A154" s="1" t="s">
        <v>135</v>
      </c>
      <c r="B154" s="1" t="s">
        <v>136</v>
      </c>
      <c r="C154" s="1" t="s">
        <v>11</v>
      </c>
      <c r="D154" s="1">
        <v>1</v>
      </c>
      <c r="E154" s="1">
        <v>74</v>
      </c>
      <c r="F154" s="1">
        <v>0.10278</v>
      </c>
      <c r="G154" s="1">
        <v>0.38710704225352099</v>
      </c>
      <c r="H154" s="1" t="s">
        <v>660</v>
      </c>
      <c r="I154" s="1" t="str">
        <f>HYPERLINK("0903html_all_TW-1-M-1_TW-1-1\Circadian rhythm.html")</f>
        <v>0903html_all_TW-1-M-1_TW-1-1\Circadian rhythm.html</v>
      </c>
      <c r="J154" s="1"/>
      <c r="K154" s="1"/>
      <c r="L154" s="1"/>
      <c r="M154" s="1"/>
      <c r="N154" s="1"/>
      <c r="O154" s="1"/>
      <c r="P154" s="1"/>
    </row>
    <row r="156" spans="1:16">
      <c r="B156" s="1" t="s">
        <v>743</v>
      </c>
    </row>
    <row r="157" spans="1:16" s="1" customFormat="1">
      <c r="A157" s="1" t="s">
        <v>0</v>
      </c>
      <c r="B157" s="1" t="s">
        <v>1</v>
      </c>
      <c r="C157" s="1" t="s">
        <v>2</v>
      </c>
      <c r="D157" s="1" t="s">
        <v>3</v>
      </c>
      <c r="E157" s="1" t="s">
        <v>4</v>
      </c>
      <c r="F157" s="1" t="s">
        <v>5</v>
      </c>
      <c r="G157" s="1" t="s">
        <v>6</v>
      </c>
      <c r="H157" s="1" t="s">
        <v>7</v>
      </c>
      <c r="I157" s="1" t="s">
        <v>8</v>
      </c>
    </row>
    <row r="158" spans="1:16">
      <c r="A158" s="1" t="s">
        <v>9</v>
      </c>
      <c r="B158" s="1" t="s">
        <v>10</v>
      </c>
      <c r="C158" s="1" t="s">
        <v>11</v>
      </c>
      <c r="D158" s="1">
        <v>84</v>
      </c>
      <c r="E158" s="1">
        <v>2383</v>
      </c>
      <c r="F158" s="1">
        <v>3.9522999999999997E-3</v>
      </c>
      <c r="G158" s="1">
        <v>0.11420175</v>
      </c>
      <c r="H158" s="2" t="s">
        <v>662</v>
      </c>
      <c r="I158" s="1" t="s">
        <v>663</v>
      </c>
      <c r="J158" s="1"/>
      <c r="K158" s="1"/>
      <c r="L158" s="1"/>
      <c r="M158" s="1"/>
      <c r="N158" s="1"/>
    </row>
    <row r="159" spans="1:16">
      <c r="A159" s="1" t="s">
        <v>145</v>
      </c>
      <c r="B159" s="1" t="s">
        <v>146</v>
      </c>
      <c r="C159" s="1" t="s">
        <v>11</v>
      </c>
      <c r="D159" s="1">
        <v>44</v>
      </c>
      <c r="E159" s="1">
        <v>2854</v>
      </c>
      <c r="F159" s="4">
        <v>5.9599999999999999E-5</v>
      </c>
      <c r="G159" s="1">
        <v>4.0547719999999999E-3</v>
      </c>
      <c r="H159" s="2" t="s">
        <v>664</v>
      </c>
      <c r="I159" s="1" t="s">
        <v>665</v>
      </c>
      <c r="J159" s="1"/>
      <c r="K159" s="1"/>
      <c r="L159" s="1"/>
      <c r="M159" s="1"/>
      <c r="N159" s="1"/>
    </row>
    <row r="160" spans="1:16">
      <c r="A160" s="1" t="s">
        <v>388</v>
      </c>
      <c r="B160" s="1" t="s">
        <v>389</v>
      </c>
      <c r="C160" s="1" t="s">
        <v>11</v>
      </c>
      <c r="D160" s="1">
        <v>41</v>
      </c>
      <c r="E160" s="1">
        <v>747</v>
      </c>
      <c r="F160" s="4">
        <v>1.15E-5</v>
      </c>
      <c r="G160" s="1">
        <v>2.3388599999999999E-3</v>
      </c>
      <c r="H160" s="2" t="s">
        <v>666</v>
      </c>
      <c r="I160" s="1" t="s">
        <v>667</v>
      </c>
      <c r="J160" s="1"/>
      <c r="K160" s="1"/>
      <c r="L160" s="1"/>
      <c r="M160" s="1"/>
      <c r="N160" s="1"/>
    </row>
    <row r="161" spans="1:14">
      <c r="A161" s="1" t="s">
        <v>12</v>
      </c>
      <c r="B161" s="1" t="s">
        <v>13</v>
      </c>
      <c r="C161" s="1" t="s">
        <v>11</v>
      </c>
      <c r="D161" s="1">
        <v>28</v>
      </c>
      <c r="E161" s="1">
        <v>1584</v>
      </c>
      <c r="F161" s="1">
        <v>3.3021000000000002E-2</v>
      </c>
      <c r="G161" s="1">
        <v>0.3657822</v>
      </c>
      <c r="H161" s="2" t="s">
        <v>668</v>
      </c>
      <c r="I161" s="1" t="s">
        <v>669</v>
      </c>
      <c r="J161" s="1"/>
      <c r="K161" s="1"/>
      <c r="L161" s="1"/>
      <c r="M161" s="1"/>
      <c r="N161" s="1"/>
    </row>
    <row r="162" spans="1:14">
      <c r="A162" s="1" t="s">
        <v>14</v>
      </c>
      <c r="B162" s="1" t="s">
        <v>15</v>
      </c>
      <c r="C162" s="1" t="s">
        <v>11</v>
      </c>
      <c r="D162" s="1">
        <v>19</v>
      </c>
      <c r="E162" s="1">
        <v>475</v>
      </c>
      <c r="F162" s="1">
        <v>5.9771999999999999E-2</v>
      </c>
      <c r="G162" s="1">
        <v>0.50806200000000001</v>
      </c>
      <c r="H162" s="2" t="s">
        <v>670</v>
      </c>
      <c r="I162" s="1" t="s">
        <v>671</v>
      </c>
      <c r="J162" s="1"/>
      <c r="K162" s="1"/>
      <c r="L162" s="1"/>
      <c r="M162" s="1"/>
      <c r="N162" s="1"/>
    </row>
    <row r="163" spans="1:14">
      <c r="A163" s="1" t="s">
        <v>592</v>
      </c>
      <c r="B163" s="1" t="s">
        <v>593</v>
      </c>
      <c r="C163" s="1" t="s">
        <v>11</v>
      </c>
      <c r="D163" s="1">
        <v>15</v>
      </c>
      <c r="E163" s="1">
        <v>276</v>
      </c>
      <c r="F163" s="1">
        <v>7.2779000000000003E-3</v>
      </c>
      <c r="G163" s="1">
        <v>0.14846915999999999</v>
      </c>
      <c r="H163" s="2" t="s">
        <v>672</v>
      </c>
      <c r="I163" s="1" t="s">
        <v>673</v>
      </c>
      <c r="J163" s="1"/>
      <c r="K163" s="1"/>
      <c r="L163" s="1"/>
      <c r="M163" s="1"/>
      <c r="N163" s="1"/>
    </row>
    <row r="164" spans="1:14">
      <c r="A164" s="1" t="s">
        <v>613</v>
      </c>
      <c r="B164" s="1" t="s">
        <v>614</v>
      </c>
      <c r="C164" s="1" t="s">
        <v>11</v>
      </c>
      <c r="D164" s="1">
        <v>14</v>
      </c>
      <c r="E164" s="1">
        <v>257</v>
      </c>
      <c r="F164" s="1">
        <v>9.4932999999999997E-3</v>
      </c>
      <c r="G164" s="1">
        <v>0.176057564</v>
      </c>
      <c r="H164" s="2" t="s">
        <v>674</v>
      </c>
      <c r="I164" s="1" t="s">
        <v>675</v>
      </c>
      <c r="J164" s="1"/>
      <c r="K164" s="1"/>
      <c r="L164" s="1"/>
      <c r="M164" s="1"/>
      <c r="N164" s="1"/>
    </row>
    <row r="165" spans="1:14">
      <c r="A165" s="1" t="s">
        <v>399</v>
      </c>
      <c r="B165" s="1" t="s">
        <v>400</v>
      </c>
      <c r="C165" s="1" t="s">
        <v>11</v>
      </c>
      <c r="D165" s="1">
        <v>12</v>
      </c>
      <c r="E165" s="1">
        <v>114</v>
      </c>
      <c r="F165" s="4">
        <v>5.7899999999999998E-5</v>
      </c>
      <c r="G165" s="1">
        <v>4.0547719999999999E-3</v>
      </c>
      <c r="H165" s="2" t="s">
        <v>676</v>
      </c>
      <c r="I165" s="1" t="s">
        <v>677</v>
      </c>
      <c r="J165" s="1"/>
      <c r="K165" s="1"/>
      <c r="L165" s="1"/>
      <c r="M165" s="1"/>
      <c r="N165" s="1"/>
    </row>
    <row r="166" spans="1:14">
      <c r="A166" s="1" t="s">
        <v>221</v>
      </c>
      <c r="B166" s="1" t="s">
        <v>222</v>
      </c>
      <c r="C166" s="1" t="s">
        <v>11</v>
      </c>
      <c r="D166" s="1">
        <v>12</v>
      </c>
      <c r="E166" s="1">
        <v>196</v>
      </c>
      <c r="F166" s="1">
        <v>5.9220000000000002E-3</v>
      </c>
      <c r="G166" s="1">
        <v>0.13423199999999999</v>
      </c>
      <c r="H166" s="2" t="s">
        <v>678</v>
      </c>
      <c r="I166" s="1" t="s">
        <v>679</v>
      </c>
      <c r="J166" s="1"/>
      <c r="K166" s="1"/>
      <c r="L166" s="1"/>
      <c r="M166" s="1"/>
      <c r="N166" s="1"/>
    </row>
    <row r="167" spans="1:14">
      <c r="A167" s="1" t="s">
        <v>16</v>
      </c>
      <c r="B167" s="1" t="s">
        <v>17</v>
      </c>
      <c r="C167" s="1" t="s">
        <v>11</v>
      </c>
      <c r="D167" s="1">
        <v>12</v>
      </c>
      <c r="E167" s="1">
        <v>282</v>
      </c>
      <c r="F167" s="1">
        <v>9.0083999999999997E-2</v>
      </c>
      <c r="G167" s="1">
        <v>0.61257119999999998</v>
      </c>
      <c r="H167" s="2" t="s">
        <v>680</v>
      </c>
      <c r="I167" s="1" t="s">
        <v>681</v>
      </c>
      <c r="J167" s="1"/>
      <c r="K167" s="1"/>
      <c r="L167" s="1"/>
      <c r="M167" s="1"/>
      <c r="N167" s="1"/>
    </row>
    <row r="168" spans="1:14">
      <c r="A168" s="1" t="s">
        <v>147</v>
      </c>
      <c r="B168" s="1" t="s">
        <v>148</v>
      </c>
      <c r="C168" s="1" t="s">
        <v>11</v>
      </c>
      <c r="D168" s="1">
        <v>8</v>
      </c>
      <c r="E168" s="1">
        <v>80</v>
      </c>
      <c r="F168" s="1">
        <v>1.3415E-3</v>
      </c>
      <c r="G168" s="1">
        <v>6.8416500000000005E-2</v>
      </c>
      <c r="H168" s="2" t="s">
        <v>682</v>
      </c>
      <c r="I168" s="1" t="s">
        <v>683</v>
      </c>
      <c r="J168" s="1"/>
      <c r="K168" s="1"/>
      <c r="L168" s="1"/>
      <c r="M168" s="1"/>
      <c r="N168" s="1"/>
    </row>
    <row r="169" spans="1:14">
      <c r="A169" s="1" t="s">
        <v>684</v>
      </c>
      <c r="B169" s="1" t="s">
        <v>685</v>
      </c>
      <c r="C169" s="1" t="s">
        <v>11</v>
      </c>
      <c r="D169" s="1">
        <v>7</v>
      </c>
      <c r="E169" s="1">
        <v>94</v>
      </c>
      <c r="F169" s="1">
        <v>1.2352E-2</v>
      </c>
      <c r="G169" s="1">
        <v>0.209984</v>
      </c>
      <c r="H169" s="2" t="s">
        <v>686</v>
      </c>
      <c r="I169" s="1" t="s">
        <v>687</v>
      </c>
      <c r="J169" s="1"/>
      <c r="K169" s="1"/>
      <c r="L169" s="1"/>
      <c r="M169" s="1"/>
      <c r="N169" s="1"/>
    </row>
    <row r="170" spans="1:14">
      <c r="A170" s="1" t="s">
        <v>688</v>
      </c>
      <c r="B170" s="1" t="s">
        <v>689</v>
      </c>
      <c r="C170" s="1" t="s">
        <v>11</v>
      </c>
      <c r="D170" s="1">
        <v>7</v>
      </c>
      <c r="E170" s="1">
        <v>98</v>
      </c>
      <c r="F170" s="1">
        <v>1.5171E-2</v>
      </c>
      <c r="G170" s="1">
        <v>0.228246857</v>
      </c>
      <c r="H170" s="2" t="s">
        <v>690</v>
      </c>
      <c r="I170" s="1" t="s">
        <v>691</v>
      </c>
      <c r="J170" s="1"/>
      <c r="K170" s="1"/>
      <c r="L170" s="1"/>
      <c r="M170" s="1"/>
      <c r="N170" s="1"/>
    </row>
    <row r="171" spans="1:14">
      <c r="A171" s="1" t="s">
        <v>414</v>
      </c>
      <c r="B171" s="1" t="s">
        <v>415</v>
      </c>
      <c r="C171" s="1" t="s">
        <v>11</v>
      </c>
      <c r="D171" s="1">
        <v>7</v>
      </c>
      <c r="E171" s="1">
        <v>102</v>
      </c>
      <c r="F171" s="1">
        <v>1.8419999999999999E-2</v>
      </c>
      <c r="G171" s="1">
        <v>0.25051200000000001</v>
      </c>
      <c r="H171" s="2" t="s">
        <v>692</v>
      </c>
      <c r="I171" s="1" t="s">
        <v>693</v>
      </c>
      <c r="J171" s="1"/>
      <c r="K171" s="1"/>
      <c r="L171" s="1"/>
      <c r="M171" s="1"/>
      <c r="N171" s="1"/>
    </row>
    <row r="172" spans="1:14">
      <c r="A172" s="1" t="s">
        <v>694</v>
      </c>
      <c r="B172" s="1" t="s">
        <v>695</v>
      </c>
      <c r="C172" s="1" t="s">
        <v>11</v>
      </c>
      <c r="D172" s="1">
        <v>6</v>
      </c>
      <c r="E172" s="1">
        <v>86</v>
      </c>
      <c r="F172" s="1">
        <v>2.6161E-2</v>
      </c>
      <c r="G172" s="1">
        <v>0.31393199999999999</v>
      </c>
      <c r="H172" s="2" t="s">
        <v>696</v>
      </c>
      <c r="I172" s="1" t="s">
        <v>697</v>
      </c>
      <c r="J172" s="1"/>
      <c r="K172" s="1"/>
      <c r="L172" s="1"/>
      <c r="M172" s="1"/>
      <c r="N172" s="1"/>
    </row>
    <row r="173" spans="1:14">
      <c r="A173" s="1" t="s">
        <v>698</v>
      </c>
      <c r="B173" s="1" t="s">
        <v>699</v>
      </c>
      <c r="C173" s="1" t="s">
        <v>11</v>
      </c>
      <c r="D173" s="1">
        <v>6</v>
      </c>
      <c r="E173" s="1">
        <v>115</v>
      </c>
      <c r="F173" s="1">
        <v>8.1807000000000005E-2</v>
      </c>
      <c r="G173" s="1">
        <v>0.59602242900000002</v>
      </c>
      <c r="H173" s="2" t="s">
        <v>700</v>
      </c>
      <c r="I173" s="1" t="s">
        <v>701</v>
      </c>
      <c r="J173" s="1"/>
      <c r="K173" s="1"/>
      <c r="L173" s="1"/>
      <c r="M173" s="1"/>
      <c r="N173" s="1"/>
    </row>
    <row r="174" spans="1:14">
      <c r="A174" s="1" t="s">
        <v>286</v>
      </c>
      <c r="B174" s="1" t="s">
        <v>287</v>
      </c>
      <c r="C174" s="1" t="s">
        <v>11</v>
      </c>
      <c r="D174" s="1">
        <v>5</v>
      </c>
      <c r="E174" s="1">
        <v>39</v>
      </c>
      <c r="F174" s="1">
        <v>3.8021999999999999E-3</v>
      </c>
      <c r="G174" s="1">
        <v>0.11420175</v>
      </c>
      <c r="H174" s="2" t="s">
        <v>702</v>
      </c>
      <c r="I174" s="1" t="s">
        <v>703</v>
      </c>
      <c r="J174" s="1"/>
      <c r="K174" s="1"/>
      <c r="L174" s="1"/>
      <c r="M174" s="1"/>
      <c r="N174" s="1"/>
    </row>
    <row r="175" spans="1:14">
      <c r="A175" s="1" t="s">
        <v>166</v>
      </c>
      <c r="B175" s="1" t="s">
        <v>167</v>
      </c>
      <c r="C175" s="1" t="s">
        <v>11</v>
      </c>
      <c r="D175" s="1">
        <v>5</v>
      </c>
      <c r="E175" s="1">
        <v>88</v>
      </c>
      <c r="F175" s="1">
        <v>8.1462000000000007E-2</v>
      </c>
      <c r="G175" s="1">
        <v>0.59602242900000002</v>
      </c>
      <c r="H175" s="2" t="s">
        <v>704</v>
      </c>
      <c r="I175" s="1" t="s">
        <v>705</v>
      </c>
      <c r="J175" s="1"/>
      <c r="K175" s="1"/>
      <c r="L175" s="1"/>
      <c r="M175" s="1"/>
      <c r="N175" s="1"/>
    </row>
    <row r="176" spans="1:14">
      <c r="A176" s="1" t="s">
        <v>429</v>
      </c>
      <c r="B176" s="1" t="s">
        <v>430</v>
      </c>
      <c r="C176" s="1" t="s">
        <v>11</v>
      </c>
      <c r="D176" s="1">
        <v>4</v>
      </c>
      <c r="E176" s="1">
        <v>58</v>
      </c>
      <c r="F176" s="1">
        <v>6.6055000000000003E-2</v>
      </c>
      <c r="G176" s="1">
        <v>0.53900879999999995</v>
      </c>
      <c r="H176" s="2" t="s">
        <v>706</v>
      </c>
      <c r="I176" s="1" t="s">
        <v>707</v>
      </c>
      <c r="J176" s="1"/>
      <c r="K176" s="1"/>
      <c r="L176" s="1"/>
      <c r="M176" s="1"/>
      <c r="N176" s="1"/>
    </row>
    <row r="177" spans="1:14">
      <c r="A177" s="1" t="s">
        <v>456</v>
      </c>
      <c r="B177" s="1" t="s">
        <v>457</v>
      </c>
      <c r="C177" s="1" t="s">
        <v>11</v>
      </c>
      <c r="D177" s="1">
        <v>3</v>
      </c>
      <c r="E177" s="1">
        <v>10</v>
      </c>
      <c r="F177" s="1">
        <v>2.3904999999999998E-3</v>
      </c>
      <c r="G177" s="1">
        <v>9.7532400000000005E-2</v>
      </c>
      <c r="H177" s="1" t="s">
        <v>458</v>
      </c>
      <c r="I177" s="1" t="s">
        <v>708</v>
      </c>
      <c r="J177" s="1"/>
      <c r="K177" s="1"/>
      <c r="L177" s="1"/>
      <c r="M177" s="1"/>
      <c r="N177" s="1"/>
    </row>
    <row r="178" spans="1:14">
      <c r="A178" s="1" t="s">
        <v>538</v>
      </c>
      <c r="B178" s="1" t="s">
        <v>539</v>
      </c>
      <c r="C178" s="1" t="s">
        <v>11</v>
      </c>
      <c r="D178" s="1">
        <v>3</v>
      </c>
      <c r="E178" s="1">
        <v>30</v>
      </c>
      <c r="F178" s="1">
        <v>4.4283000000000003E-2</v>
      </c>
      <c r="G178" s="1">
        <v>0.410624182</v>
      </c>
      <c r="H178" s="1" t="s">
        <v>709</v>
      </c>
      <c r="I178" s="1" t="s">
        <v>710</v>
      </c>
      <c r="J178" s="1"/>
      <c r="K178" s="1"/>
      <c r="L178" s="1"/>
      <c r="M178" s="1"/>
      <c r="N178" s="1"/>
    </row>
    <row r="179" spans="1:14">
      <c r="A179" s="1" t="s">
        <v>226</v>
      </c>
      <c r="B179" s="1" t="s">
        <v>227</v>
      </c>
      <c r="C179" s="1" t="s">
        <v>11</v>
      </c>
      <c r="D179" s="1">
        <v>3</v>
      </c>
      <c r="E179" s="1">
        <v>323</v>
      </c>
      <c r="F179" s="1">
        <v>5.5105000000000001E-2</v>
      </c>
      <c r="G179" s="1">
        <v>0.48875739099999999</v>
      </c>
      <c r="H179" s="1" t="s">
        <v>711</v>
      </c>
      <c r="I179" s="1" t="s">
        <v>712</v>
      </c>
      <c r="J179" s="1"/>
      <c r="K179" s="1"/>
      <c r="L179" s="1"/>
      <c r="M179" s="1"/>
      <c r="N179" s="1"/>
    </row>
    <row r="180" spans="1:14">
      <c r="A180" s="1" t="s">
        <v>713</v>
      </c>
      <c r="B180" s="1" t="s">
        <v>714</v>
      </c>
      <c r="C180" s="1" t="s">
        <v>11</v>
      </c>
      <c r="D180" s="1">
        <v>3</v>
      </c>
      <c r="E180" s="1">
        <v>295</v>
      </c>
      <c r="F180" s="1">
        <v>9.9153000000000005E-2</v>
      </c>
      <c r="G180" s="1">
        <v>0.65158875000000005</v>
      </c>
      <c r="H180" s="1" t="s">
        <v>715</v>
      </c>
      <c r="I180" s="1" t="s">
        <v>716</v>
      </c>
      <c r="J180" s="1"/>
      <c r="K180" s="1"/>
      <c r="L180" s="1"/>
      <c r="M180" s="1"/>
      <c r="N180" s="1"/>
    </row>
    <row r="181" spans="1:14">
      <c r="A181" s="1" t="s">
        <v>42</v>
      </c>
      <c r="B181" s="1" t="s">
        <v>43</v>
      </c>
      <c r="C181" s="1" t="s">
        <v>11</v>
      </c>
      <c r="D181" s="1">
        <v>2</v>
      </c>
      <c r="E181" s="1">
        <v>342</v>
      </c>
      <c r="F181" s="1">
        <v>1.5664000000000001E-2</v>
      </c>
      <c r="G181" s="1">
        <v>0.228246857</v>
      </c>
      <c r="H181" s="1" t="s">
        <v>717</v>
      </c>
      <c r="I181" s="1" t="s">
        <v>718</v>
      </c>
      <c r="J181" s="1"/>
      <c r="K181" s="1"/>
      <c r="L181" s="1"/>
      <c r="M181" s="1"/>
      <c r="N181" s="1"/>
    </row>
    <row r="182" spans="1:14">
      <c r="A182" s="1" t="s">
        <v>719</v>
      </c>
      <c r="B182" s="1" t="s">
        <v>720</v>
      </c>
      <c r="C182" s="1" t="s">
        <v>11</v>
      </c>
      <c r="D182" s="1">
        <v>2</v>
      </c>
      <c r="E182" s="1">
        <v>9</v>
      </c>
      <c r="F182" s="1">
        <v>2.3359000000000001E-2</v>
      </c>
      <c r="G182" s="1">
        <v>0.29782724999999999</v>
      </c>
      <c r="H182" s="1" t="s">
        <v>721</v>
      </c>
      <c r="I182" s="1" t="s">
        <v>722</v>
      </c>
      <c r="J182" s="1"/>
      <c r="K182" s="1"/>
      <c r="L182" s="1"/>
      <c r="M182" s="1"/>
      <c r="N182" s="1"/>
    </row>
    <row r="183" spans="1:14">
      <c r="A183" s="1" t="s">
        <v>459</v>
      </c>
      <c r="B183" s="1" t="s">
        <v>460</v>
      </c>
      <c r="C183" s="1" t="s">
        <v>11</v>
      </c>
      <c r="D183" s="1">
        <v>2</v>
      </c>
      <c r="E183" s="1">
        <v>12</v>
      </c>
      <c r="F183" s="1">
        <v>3.9481000000000002E-2</v>
      </c>
      <c r="G183" s="1">
        <v>0.38352971400000002</v>
      </c>
      <c r="H183" s="1" t="s">
        <v>723</v>
      </c>
      <c r="I183" s="1" t="s">
        <v>724</v>
      </c>
      <c r="J183" s="1"/>
      <c r="K183" s="1"/>
      <c r="L183" s="1"/>
      <c r="M183" s="1"/>
      <c r="N183" s="1"/>
    </row>
    <row r="184" spans="1:14">
      <c r="A184" s="1" t="s">
        <v>449</v>
      </c>
      <c r="B184" s="1" t="s">
        <v>450</v>
      </c>
      <c r="C184" s="1" t="s">
        <v>11</v>
      </c>
      <c r="D184" s="1">
        <v>2</v>
      </c>
      <c r="E184" s="1">
        <v>19</v>
      </c>
      <c r="F184" s="1">
        <v>8.8085999999999998E-2</v>
      </c>
      <c r="G184" s="1">
        <v>0.61257119999999998</v>
      </c>
      <c r="H184" s="1" t="s">
        <v>725</v>
      </c>
      <c r="I184" s="1" t="s">
        <v>726</v>
      </c>
      <c r="J184" s="1"/>
      <c r="K184" s="1"/>
      <c r="L184" s="1"/>
      <c r="M184" s="1"/>
      <c r="N184" s="1"/>
    </row>
    <row r="185" spans="1:14">
      <c r="A185" s="1" t="s">
        <v>403</v>
      </c>
      <c r="B185" s="1" t="s">
        <v>404</v>
      </c>
      <c r="C185" s="1" t="s">
        <v>11</v>
      </c>
      <c r="D185" s="1">
        <v>1</v>
      </c>
      <c r="E185" s="1">
        <v>326</v>
      </c>
      <c r="F185" s="1">
        <v>4.4784999999999998E-3</v>
      </c>
      <c r="G185" s="1">
        <v>0.11420175</v>
      </c>
      <c r="H185" s="1" t="s">
        <v>727</v>
      </c>
      <c r="I185" s="1" t="s">
        <v>728</v>
      </c>
      <c r="J185" s="1"/>
      <c r="K185" s="1"/>
      <c r="L185" s="1"/>
      <c r="M185" s="1"/>
      <c r="N185" s="1"/>
    </row>
    <row r="186" spans="1:14">
      <c r="A186" s="1" t="s">
        <v>189</v>
      </c>
      <c r="B186" s="1" t="s">
        <v>190</v>
      </c>
      <c r="C186" s="1" t="s">
        <v>11</v>
      </c>
      <c r="D186" s="1">
        <v>1</v>
      </c>
      <c r="E186" s="1">
        <v>229</v>
      </c>
      <c r="F186" s="1">
        <v>3.5860999999999997E-2</v>
      </c>
      <c r="G186" s="1">
        <v>0.3657822</v>
      </c>
      <c r="H186" s="1" t="s">
        <v>729</v>
      </c>
      <c r="I186" s="1" t="s">
        <v>730</v>
      </c>
      <c r="J186" s="1"/>
      <c r="K186" s="1"/>
      <c r="L186" s="1"/>
      <c r="M186" s="1"/>
      <c r="N186" s="1"/>
    </row>
    <row r="187" spans="1:14">
      <c r="A187" s="1" t="s">
        <v>68</v>
      </c>
      <c r="B187" s="1" t="s">
        <v>69</v>
      </c>
      <c r="C187" s="1" t="s">
        <v>11</v>
      </c>
      <c r="D187" s="1">
        <v>1</v>
      </c>
      <c r="E187" s="1">
        <v>223</v>
      </c>
      <c r="F187" s="1">
        <v>3.5367000000000003E-2</v>
      </c>
      <c r="G187" s="1">
        <v>0.3657822</v>
      </c>
      <c r="H187" s="1" t="s">
        <v>731</v>
      </c>
      <c r="I187" s="1" t="s">
        <v>732</v>
      </c>
      <c r="J187" s="1"/>
      <c r="K187" s="1"/>
      <c r="L187" s="1"/>
      <c r="M187" s="1"/>
      <c r="N187" s="1"/>
    </row>
    <row r="188" spans="1:14">
      <c r="A188" s="1" t="s">
        <v>733</v>
      </c>
      <c r="B188" s="1" t="s">
        <v>734</v>
      </c>
      <c r="C188" s="1" t="s">
        <v>11</v>
      </c>
      <c r="D188" s="1">
        <v>1</v>
      </c>
      <c r="E188" s="1">
        <v>205</v>
      </c>
      <c r="F188" s="1">
        <v>7.4285000000000004E-2</v>
      </c>
      <c r="G188" s="1">
        <v>0.582851538</v>
      </c>
      <c r="H188" s="1" t="s">
        <v>727</v>
      </c>
      <c r="I188" s="1" t="s">
        <v>735</v>
      </c>
      <c r="J188" s="1"/>
      <c r="K188" s="1"/>
      <c r="L188" s="1"/>
      <c r="M188" s="1"/>
      <c r="N188" s="1"/>
    </row>
  </sheetData>
  <sortState ref="A86:I154">
    <sortCondition descending="1" ref="D86:D154"/>
  </sortState>
  <phoneticPr fontId="18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87"/>
  <sheetViews>
    <sheetView topLeftCell="A181" workbookViewId="0">
      <selection sqref="A1:XFD1048576"/>
    </sheetView>
  </sheetViews>
  <sheetFormatPr defaultRowHeight="13.5"/>
  <cols>
    <col min="1" max="1" width="9" style="3"/>
    <col min="2" max="2" width="41.125" style="3" customWidth="1"/>
    <col min="3" max="3" width="15.875" style="3" customWidth="1"/>
    <col min="4" max="7" width="9" style="3"/>
    <col min="8" max="8" width="179.25" style="3" customWidth="1"/>
    <col min="9" max="9" width="79.375" style="3" customWidth="1"/>
    <col min="10" max="16384" width="9" style="3"/>
  </cols>
  <sheetData>
    <row r="1" spans="1:17" s="1" customFormat="1">
      <c r="B1" s="1" t="s">
        <v>740</v>
      </c>
    </row>
    <row r="2" spans="1:17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/>
      <c r="K2" s="1"/>
      <c r="L2" s="1"/>
      <c r="M2" s="1"/>
      <c r="N2" s="1"/>
      <c r="O2" s="1"/>
      <c r="P2" s="1"/>
      <c r="Q2" s="1"/>
    </row>
    <row r="3" spans="1:17">
      <c r="A3" s="3" t="s">
        <v>9</v>
      </c>
      <c r="B3" s="3" t="s">
        <v>10</v>
      </c>
      <c r="C3" s="3" t="s">
        <v>11</v>
      </c>
      <c r="D3" s="3">
        <v>558</v>
      </c>
      <c r="E3" s="3">
        <v>2383</v>
      </c>
      <c r="F3" s="3">
        <v>1.2251E-3</v>
      </c>
      <c r="G3" s="3">
        <v>2.1030883333333299E-2</v>
      </c>
      <c r="H3" s="2" t="s">
        <v>209</v>
      </c>
    </row>
    <row r="4" spans="1:17">
      <c r="A4" s="1" t="s">
        <v>145</v>
      </c>
      <c r="B4" s="1" t="s">
        <v>146</v>
      </c>
      <c r="C4" s="1" t="s">
        <v>11</v>
      </c>
      <c r="D4" s="1">
        <v>510</v>
      </c>
      <c r="E4" s="1">
        <v>2854</v>
      </c>
      <c r="F4" s="1">
        <v>4.3208E-4</v>
      </c>
      <c r="G4" s="1">
        <v>9.53662285714286E-3</v>
      </c>
      <c r="H4" s="2" t="s">
        <v>210</v>
      </c>
      <c r="I4" s="1"/>
      <c r="J4" s="1"/>
      <c r="K4" s="1"/>
      <c r="L4" s="1"/>
      <c r="M4" s="1"/>
      <c r="N4" s="1"/>
      <c r="O4" s="1"/>
      <c r="P4" s="1"/>
      <c r="Q4" s="1"/>
    </row>
    <row r="5" spans="1:17">
      <c r="A5" s="3" t="s">
        <v>12</v>
      </c>
      <c r="B5" s="3" t="s">
        <v>13</v>
      </c>
      <c r="C5" s="3" t="s">
        <v>11</v>
      </c>
      <c r="D5" s="3">
        <v>368</v>
      </c>
      <c r="E5" s="3">
        <v>1584</v>
      </c>
      <c r="F5" s="3">
        <v>1.5882E-2</v>
      </c>
      <c r="G5" s="3">
        <v>8.9227963636363594E-2</v>
      </c>
      <c r="H5" s="2" t="s">
        <v>211</v>
      </c>
      <c r="I5" s="3" t="str">
        <f>HYPERLINK("0903html_all_TW-1-M-2_TW-1-2\Plant hormone signal transduction.html")</f>
        <v>0903html_all_TW-1-M-2_TW-1-2\Plant hormone signal transduction.html</v>
      </c>
    </row>
    <row r="6" spans="1:17">
      <c r="A6" s="1" t="s">
        <v>16</v>
      </c>
      <c r="B6" s="1" t="s">
        <v>17</v>
      </c>
      <c r="C6" s="1" t="s">
        <v>11</v>
      </c>
      <c r="D6" s="1">
        <v>81</v>
      </c>
      <c r="E6" s="1">
        <v>282</v>
      </c>
      <c r="F6" s="1">
        <v>3.5197000000000002E-3</v>
      </c>
      <c r="G6" s="1">
        <v>3.5083461290322603E-2</v>
      </c>
      <c r="H6" s="2" t="s">
        <v>212</v>
      </c>
      <c r="I6" s="1" t="str">
        <f>HYPERLINK("0903html_all_TW-1-M-2_TW-1-2\Amino sugar and nucleotide sugar metabolism.html")</f>
        <v>0903html_all_TW-1-M-2_TW-1-2\Amino sugar and nucleotide sugar metabolism.html</v>
      </c>
      <c r="J6" s="1"/>
      <c r="K6" s="1"/>
      <c r="L6" s="1"/>
      <c r="M6" s="1"/>
      <c r="N6" s="1"/>
      <c r="O6" s="1"/>
      <c r="P6" s="1"/>
      <c r="Q6" s="1"/>
    </row>
    <row r="7" spans="1:17">
      <c r="A7" s="1" t="s">
        <v>18</v>
      </c>
      <c r="B7" s="1" t="s">
        <v>19</v>
      </c>
      <c r="C7" s="1" t="s">
        <v>11</v>
      </c>
      <c r="D7" s="1">
        <v>80</v>
      </c>
      <c r="E7" s="1">
        <v>291</v>
      </c>
      <c r="F7" s="1">
        <v>1.0921999999999999E-2</v>
      </c>
      <c r="G7" s="1">
        <v>6.8875469387755101E-2</v>
      </c>
      <c r="H7" s="2" t="s">
        <v>213</v>
      </c>
      <c r="I7" s="1" t="str">
        <f>HYPERLINK("0903html_all_TW-1-M-2_TW-1-2\Phenylpropanoid biosynthesis.html")</f>
        <v>0903html_all_TW-1-M-2_TW-1-2\Phenylpropanoid biosynthesis.html</v>
      </c>
      <c r="J7" s="1"/>
      <c r="K7" s="1"/>
      <c r="L7" s="1"/>
      <c r="M7" s="1"/>
      <c r="N7" s="1"/>
      <c r="O7" s="1"/>
      <c r="P7" s="1"/>
      <c r="Q7" s="1"/>
    </row>
    <row r="8" spans="1:17">
      <c r="A8" s="1" t="s">
        <v>40</v>
      </c>
      <c r="B8" s="1" t="s">
        <v>41</v>
      </c>
      <c r="C8" s="1" t="s">
        <v>11</v>
      </c>
      <c r="D8" s="1">
        <v>73</v>
      </c>
      <c r="E8" s="1">
        <v>436</v>
      </c>
      <c r="F8" s="1">
        <v>7.7410999999999994E-2</v>
      </c>
      <c r="G8" s="1">
        <v>0.23223299999999999</v>
      </c>
      <c r="H8" s="2" t="s">
        <v>214</v>
      </c>
      <c r="I8" s="1" t="str">
        <f>HYPERLINK("0903html_all_TW-1-M-2_TW-1-2\Protein processing in endoplasmic reticulum.html")</f>
        <v>0903html_all_TW-1-M-2_TW-1-2\Protein processing in endoplasmic reticulum.html</v>
      </c>
      <c r="J8" s="1"/>
      <c r="K8" s="1"/>
      <c r="L8" s="1"/>
      <c r="M8" s="1"/>
      <c r="N8" s="1"/>
      <c r="O8" s="1"/>
      <c r="P8" s="1"/>
      <c r="Q8" s="1"/>
    </row>
    <row r="9" spans="1:17">
      <c r="A9" s="1" t="s">
        <v>83</v>
      </c>
      <c r="B9" s="1" t="s">
        <v>84</v>
      </c>
      <c r="C9" s="1" t="s">
        <v>11</v>
      </c>
      <c r="D9" s="1">
        <v>65</v>
      </c>
      <c r="E9" s="1">
        <v>433</v>
      </c>
      <c r="F9" s="1">
        <v>8.4741999999999994E-3</v>
      </c>
      <c r="G9" s="1">
        <v>6.0624395454545503E-2</v>
      </c>
      <c r="H9" s="2" t="s">
        <v>215</v>
      </c>
      <c r="I9" s="1" t="str">
        <f>HYPERLINK("0903html_all_TW-1-M-2_TW-1-2\Spliceosome.html")</f>
        <v>0903html_all_TW-1-M-2_TW-1-2\Spliceosome.html</v>
      </c>
      <c r="J9" s="1"/>
      <c r="K9" s="1"/>
      <c r="L9" s="1"/>
      <c r="M9" s="1"/>
      <c r="N9" s="1"/>
      <c r="O9" s="1"/>
      <c r="P9" s="1"/>
      <c r="Q9" s="1"/>
    </row>
    <row r="10" spans="1:17">
      <c r="A10" s="1" t="s">
        <v>70</v>
      </c>
      <c r="B10" s="1" t="s">
        <v>71</v>
      </c>
      <c r="C10" s="1" t="s">
        <v>11</v>
      </c>
      <c r="D10" s="1">
        <v>61</v>
      </c>
      <c r="E10" s="1">
        <v>407</v>
      </c>
      <c r="F10" s="1">
        <v>1.0836999999999999E-2</v>
      </c>
      <c r="G10" s="1">
        <v>6.8875469387755101E-2</v>
      </c>
      <c r="H10" s="2" t="s">
        <v>216</v>
      </c>
      <c r="I10" s="1" t="str">
        <f>HYPERLINK("0903html_all_TW-1-M-2_TW-1-2\Ribosome.html")</f>
        <v>0903html_all_TW-1-M-2_TW-1-2\Ribosome.html</v>
      </c>
      <c r="J10" s="1"/>
      <c r="K10" s="1"/>
      <c r="L10" s="1"/>
      <c r="M10" s="1"/>
      <c r="N10" s="1"/>
      <c r="O10" s="1"/>
      <c r="P10" s="1"/>
      <c r="Q10" s="1"/>
    </row>
    <row r="11" spans="1:17">
      <c r="A11" s="1" t="s">
        <v>187</v>
      </c>
      <c r="B11" s="1" t="s">
        <v>188</v>
      </c>
      <c r="C11" s="1" t="s">
        <v>11</v>
      </c>
      <c r="D11" s="1">
        <v>58</v>
      </c>
      <c r="E11" s="1">
        <v>353</v>
      </c>
      <c r="F11" s="1">
        <v>8.5432999999999995E-2</v>
      </c>
      <c r="G11" s="1">
        <v>0.25186737142857102</v>
      </c>
      <c r="H11" s="2" t="s">
        <v>217</v>
      </c>
      <c r="I11" s="1" t="str">
        <f>HYPERLINK("0903html_all_TW-1-M-2_TW-1-2\HTLV-I infection.html")</f>
        <v>0903html_all_TW-1-M-2_TW-1-2\HTLV-I infection.html</v>
      </c>
      <c r="J11" s="1"/>
      <c r="K11" s="1"/>
      <c r="L11" s="1"/>
      <c r="M11" s="1"/>
      <c r="N11" s="1"/>
      <c r="O11" s="1"/>
      <c r="P11" s="1"/>
      <c r="Q11" s="1"/>
    </row>
    <row r="12" spans="1:17">
      <c r="A12" s="1" t="s">
        <v>181</v>
      </c>
      <c r="B12" s="1" t="s">
        <v>182</v>
      </c>
      <c r="C12" s="1" t="s">
        <v>11</v>
      </c>
      <c r="D12" s="1">
        <v>55</v>
      </c>
      <c r="E12" s="1">
        <v>366</v>
      </c>
      <c r="F12" s="1">
        <v>1.6775000000000002E-2</v>
      </c>
      <c r="G12" s="1">
        <v>9.2562053571428604E-2</v>
      </c>
      <c r="H12" s="2" t="s">
        <v>218</v>
      </c>
      <c r="I12" s="1" t="str">
        <f>HYPERLINK("0903html_all_TW-1-M-2_TW-1-2\Viral carcinogenesis.html")</f>
        <v>0903html_all_TW-1-M-2_TW-1-2\Viral carcinogenesis.html</v>
      </c>
      <c r="J12" s="1"/>
      <c r="K12" s="1"/>
      <c r="L12" s="1"/>
      <c r="M12" s="1"/>
      <c r="N12" s="1"/>
      <c r="O12" s="1"/>
      <c r="P12" s="1"/>
      <c r="Q12" s="1"/>
    </row>
    <row r="13" spans="1:17">
      <c r="A13" s="1" t="s">
        <v>48</v>
      </c>
      <c r="B13" s="1" t="s">
        <v>49</v>
      </c>
      <c r="C13" s="1" t="s">
        <v>11</v>
      </c>
      <c r="D13" s="1">
        <v>53</v>
      </c>
      <c r="E13" s="1">
        <v>348</v>
      </c>
      <c r="F13" s="1">
        <v>2.6891999999999999E-2</v>
      </c>
      <c r="G13" s="1">
        <v>0.13189885714285701</v>
      </c>
      <c r="H13" s="2" t="s">
        <v>219</v>
      </c>
      <c r="I13" s="1" t="str">
        <f>HYPERLINK("0903html_all_TW-1-M-2_TW-1-2\MAPK signaling pathway.html")</f>
        <v>0903html_all_TW-1-M-2_TW-1-2\MAPK signaling pathway.html</v>
      </c>
      <c r="J13" s="1"/>
      <c r="K13" s="1"/>
      <c r="L13" s="1"/>
      <c r="M13" s="1"/>
      <c r="N13" s="1"/>
      <c r="O13" s="1"/>
      <c r="P13" s="1"/>
      <c r="Q13" s="1"/>
    </row>
    <row r="14" spans="1:17">
      <c r="A14" s="1" t="s">
        <v>20</v>
      </c>
      <c r="B14" s="1" t="s">
        <v>21</v>
      </c>
      <c r="C14" s="1" t="s">
        <v>11</v>
      </c>
      <c r="D14" s="1">
        <v>52</v>
      </c>
      <c r="E14" s="1">
        <v>167</v>
      </c>
      <c r="F14" s="1">
        <v>4.4568999999999998E-3</v>
      </c>
      <c r="G14" s="1">
        <v>3.95096228571429E-2</v>
      </c>
      <c r="H14" s="2" t="s">
        <v>220</v>
      </c>
      <c r="I14" s="1" t="str">
        <f>HYPERLINK("0903html_all_TW-1-M-2_TW-1-2\Cysteine and methionine metabolism.html")</f>
        <v>0903html_all_TW-1-M-2_TW-1-2\Cysteine and methionine metabolism.html</v>
      </c>
      <c r="J14" s="1"/>
      <c r="K14" s="1"/>
      <c r="L14" s="1"/>
      <c r="M14" s="1"/>
      <c r="N14" s="1"/>
      <c r="O14" s="1"/>
      <c r="P14" s="1"/>
      <c r="Q14" s="1"/>
    </row>
    <row r="15" spans="1:17">
      <c r="A15" s="1" t="s">
        <v>221</v>
      </c>
      <c r="B15" s="1" t="s">
        <v>222</v>
      </c>
      <c r="C15" s="1" t="s">
        <v>11</v>
      </c>
      <c r="D15" s="1">
        <v>51</v>
      </c>
      <c r="E15" s="1">
        <v>196</v>
      </c>
      <c r="F15" s="1">
        <v>9.5645999999999995E-2</v>
      </c>
      <c r="G15" s="1">
        <v>0.26787794594594599</v>
      </c>
      <c r="H15" s="2" t="s">
        <v>223</v>
      </c>
      <c r="I15" s="1" t="str">
        <f>HYPERLINK("0903html_all_TW-1-M-2_TW-1-2\Legionellosis.html")</f>
        <v>0903html_all_TW-1-M-2_TW-1-2\Legionellosis.html</v>
      </c>
      <c r="J15" s="1"/>
      <c r="K15" s="1"/>
      <c r="L15" s="1"/>
      <c r="M15" s="1"/>
      <c r="N15" s="1"/>
      <c r="O15" s="1"/>
      <c r="P15" s="1"/>
      <c r="Q15" s="1"/>
    </row>
    <row r="16" spans="1:17">
      <c r="A16" s="1" t="s">
        <v>77</v>
      </c>
      <c r="B16" s="1" t="s">
        <v>78</v>
      </c>
      <c r="C16" s="1" t="s">
        <v>11</v>
      </c>
      <c r="D16" s="1">
        <v>50</v>
      </c>
      <c r="E16" s="1">
        <v>385</v>
      </c>
      <c r="F16" s="1">
        <v>5.1256999999999995E-4</v>
      </c>
      <c r="G16" s="1">
        <v>1.0558942E-2</v>
      </c>
      <c r="H16" s="2" t="s">
        <v>224</v>
      </c>
      <c r="I16" s="1" t="str">
        <f>HYPERLINK("0903html_all_TW-1-M-2_TW-1-2\Ubiquitin mediated proteolysis.html")</f>
        <v>0903html_all_TW-1-M-2_TW-1-2\Ubiquitin mediated proteolysis.html</v>
      </c>
      <c r="J16" s="1"/>
      <c r="K16" s="1"/>
      <c r="L16" s="1"/>
      <c r="M16" s="1"/>
      <c r="N16" s="1"/>
      <c r="O16" s="1"/>
      <c r="P16" s="1"/>
      <c r="Q16" s="1"/>
    </row>
    <row r="17" spans="1:17">
      <c r="A17" s="1" t="s">
        <v>159</v>
      </c>
      <c r="B17" s="1" t="s">
        <v>160</v>
      </c>
      <c r="C17" s="1" t="s">
        <v>11</v>
      </c>
      <c r="D17" s="1">
        <v>49</v>
      </c>
      <c r="E17" s="1">
        <v>302</v>
      </c>
      <c r="F17" s="1">
        <v>9.5991999999999994E-2</v>
      </c>
      <c r="G17" s="1">
        <v>0.26787794594594599</v>
      </c>
      <c r="H17" s="2" t="s">
        <v>225</v>
      </c>
      <c r="I17" s="1" t="str">
        <f>HYPERLINK("0903html_all_TW-1-M-2_TW-1-2\Transcriptional misregulation in cancer.html")</f>
        <v>0903html_all_TW-1-M-2_TW-1-2\Transcriptional misregulation in cancer.html</v>
      </c>
      <c r="J17" s="1"/>
      <c r="K17" s="1"/>
      <c r="L17" s="1"/>
      <c r="M17" s="1"/>
      <c r="N17" s="1"/>
      <c r="O17" s="1"/>
      <c r="P17" s="1"/>
      <c r="Q17" s="1"/>
    </row>
    <row r="18" spans="1:17">
      <c r="A18" s="1" t="s">
        <v>226</v>
      </c>
      <c r="B18" s="1" t="s">
        <v>227</v>
      </c>
      <c r="C18" s="1" t="s">
        <v>11</v>
      </c>
      <c r="D18" s="1">
        <v>46</v>
      </c>
      <c r="E18" s="1">
        <v>323</v>
      </c>
      <c r="F18" s="1">
        <v>9.2326000000000005E-3</v>
      </c>
      <c r="G18" s="1">
        <v>6.3361793478260903E-2</v>
      </c>
      <c r="H18" s="2" t="s">
        <v>228</v>
      </c>
      <c r="I18" s="1" t="str">
        <f>HYPERLINK("0903html_all_TW-1-M-2_TW-1-2\Huntington's disease.html")</f>
        <v>0903html_all_TW-1-M-2_TW-1-2\Huntington's disease.html</v>
      </c>
      <c r="J18" s="1"/>
      <c r="K18" s="1"/>
      <c r="L18" s="1"/>
      <c r="M18" s="1"/>
      <c r="N18" s="1"/>
      <c r="O18" s="1"/>
      <c r="P18" s="1"/>
      <c r="Q18" s="1"/>
    </row>
    <row r="19" spans="1:17">
      <c r="A19" s="1" t="s">
        <v>62</v>
      </c>
      <c r="B19" s="1" t="s">
        <v>63</v>
      </c>
      <c r="C19" s="1" t="s">
        <v>11</v>
      </c>
      <c r="D19" s="1">
        <v>46</v>
      </c>
      <c r="E19" s="1">
        <v>292</v>
      </c>
      <c r="F19" s="1">
        <v>6.8266999999999994E-2</v>
      </c>
      <c r="G19" s="1">
        <v>0.23223299999999999</v>
      </c>
      <c r="H19" s="2" t="s">
        <v>229</v>
      </c>
      <c r="I19" s="1" t="str">
        <f>HYPERLINK("0903html_all_TW-1-M-2_TW-1-2\Cell cycle - yeast.html")</f>
        <v>0903html_all_TW-1-M-2_TW-1-2\Cell cycle - yeast.html</v>
      </c>
      <c r="J19" s="1"/>
      <c r="K19" s="1"/>
      <c r="L19" s="1"/>
      <c r="M19" s="1"/>
      <c r="N19" s="1"/>
      <c r="O19" s="1"/>
      <c r="P19" s="1"/>
      <c r="Q19" s="1"/>
    </row>
    <row r="20" spans="1:17">
      <c r="A20" s="1" t="s">
        <v>230</v>
      </c>
      <c r="B20" s="1" t="s">
        <v>231</v>
      </c>
      <c r="C20" s="1" t="s">
        <v>11</v>
      </c>
      <c r="D20" s="1">
        <v>46</v>
      </c>
      <c r="E20" s="1">
        <v>292</v>
      </c>
      <c r="F20" s="1">
        <v>6.8266999999999994E-2</v>
      </c>
      <c r="G20" s="1">
        <v>0.23223299999999999</v>
      </c>
      <c r="H20" s="2" t="s">
        <v>232</v>
      </c>
      <c r="I20" s="1" t="str">
        <f>HYPERLINK("0903html_all_TW-1-M-2_TW-1-2\PI3K-Akt signaling pathway.html")</f>
        <v>0903html_all_TW-1-M-2_TW-1-2\PI3K-Akt signaling pathway.html</v>
      </c>
      <c r="J20" s="1"/>
      <c r="K20" s="1"/>
      <c r="L20" s="1"/>
      <c r="M20" s="1"/>
      <c r="N20" s="1"/>
      <c r="O20" s="1"/>
      <c r="P20" s="1"/>
      <c r="Q20" s="1"/>
    </row>
    <row r="21" spans="1:17">
      <c r="A21" s="1" t="s">
        <v>22</v>
      </c>
      <c r="B21" s="1" t="s">
        <v>23</v>
      </c>
      <c r="C21" s="1" t="s">
        <v>11</v>
      </c>
      <c r="D21" s="1">
        <v>45</v>
      </c>
      <c r="E21" s="1">
        <v>135</v>
      </c>
      <c r="F21" s="1">
        <v>2.1673999999999999E-3</v>
      </c>
      <c r="G21" s="1">
        <v>2.7224044444444401E-2</v>
      </c>
      <c r="H21" s="2" t="s">
        <v>233</v>
      </c>
      <c r="I21" s="1" t="str">
        <f>HYPERLINK("0903html_all_TW-1-M-2_TW-1-2\Galactose metabolism.html")</f>
        <v>0903html_all_TW-1-M-2_TW-1-2\Galactose metabolism.html</v>
      </c>
      <c r="J21" s="1"/>
      <c r="K21" s="1"/>
      <c r="L21" s="1"/>
      <c r="M21" s="1"/>
      <c r="N21" s="1"/>
      <c r="O21" s="1"/>
      <c r="P21" s="1"/>
      <c r="Q21" s="1"/>
    </row>
    <row r="22" spans="1:17">
      <c r="A22" s="1" t="s">
        <v>234</v>
      </c>
      <c r="B22" s="1" t="s">
        <v>235</v>
      </c>
      <c r="C22" s="1" t="s">
        <v>11</v>
      </c>
      <c r="D22" s="1">
        <v>44</v>
      </c>
      <c r="E22" s="1">
        <v>335</v>
      </c>
      <c r="F22" s="1">
        <v>1.5349999999999999E-3</v>
      </c>
      <c r="G22" s="1">
        <v>2.2586428571428601E-2</v>
      </c>
      <c r="H22" s="2" t="s">
        <v>236</v>
      </c>
      <c r="I22" s="1" t="str">
        <f>HYPERLINK("0903html_all_TW-1-M-2_TW-1-2\Pathways in cancer.html")</f>
        <v>0903html_all_TW-1-M-2_TW-1-2\Pathways in cancer.html</v>
      </c>
      <c r="J22" s="1"/>
      <c r="K22" s="1"/>
      <c r="L22" s="1"/>
      <c r="M22" s="1"/>
      <c r="N22" s="1"/>
      <c r="O22" s="1"/>
      <c r="P22" s="1"/>
      <c r="Q22" s="1"/>
    </row>
    <row r="23" spans="1:17">
      <c r="A23" s="1" t="s">
        <v>237</v>
      </c>
      <c r="B23" s="1" t="s">
        <v>238</v>
      </c>
      <c r="C23" s="1" t="s">
        <v>11</v>
      </c>
      <c r="D23" s="1">
        <v>41</v>
      </c>
      <c r="E23" s="1">
        <v>295</v>
      </c>
      <c r="F23" s="1">
        <v>9.4324999999999999E-3</v>
      </c>
      <c r="G23" s="1">
        <v>6.3361793478260903E-2</v>
      </c>
      <c r="H23" s="2" t="s">
        <v>239</v>
      </c>
      <c r="I23" s="1" t="str">
        <f>HYPERLINK("0903html_all_TW-1-M-2_TW-1-2\Cyanoamino acid metabolism.html")</f>
        <v>0903html_all_TW-1-M-2_TW-1-2\Cyanoamino acid metabolism.html</v>
      </c>
      <c r="J23" s="1"/>
      <c r="K23" s="1"/>
      <c r="L23" s="1"/>
      <c r="M23" s="1"/>
      <c r="N23" s="1"/>
      <c r="O23" s="1"/>
      <c r="P23" s="1"/>
      <c r="Q23" s="1"/>
    </row>
    <row r="24" spans="1:17">
      <c r="A24" s="3" t="s">
        <v>193</v>
      </c>
      <c r="B24" s="3" t="s">
        <v>194</v>
      </c>
      <c r="C24" s="3" t="s">
        <v>11</v>
      </c>
      <c r="D24" s="3">
        <v>39</v>
      </c>
      <c r="E24" s="3">
        <v>144</v>
      </c>
      <c r="F24" s="3">
        <v>9.5481999999999997E-2</v>
      </c>
      <c r="G24" s="3">
        <v>0.26787794594594599</v>
      </c>
      <c r="H24" s="2" t="s">
        <v>240</v>
      </c>
      <c r="I24" s="3" t="str">
        <f>HYPERLINK("0903html_all_TW-1-M-2_TW-1-2\Glutathione metabolism.html")</f>
        <v>0903html_all_TW-1-M-2_TW-1-2\Glutathione metabolism.html</v>
      </c>
    </row>
    <row r="25" spans="1:17">
      <c r="A25" s="3" t="s">
        <v>102</v>
      </c>
      <c r="B25" s="3" t="s">
        <v>103</v>
      </c>
      <c r="C25" s="3" t="s">
        <v>11</v>
      </c>
      <c r="D25" s="3">
        <v>38</v>
      </c>
      <c r="E25" s="3">
        <v>245</v>
      </c>
      <c r="F25" s="3">
        <v>8.7970999999999994E-2</v>
      </c>
      <c r="G25" s="3">
        <v>0.25404709345794402</v>
      </c>
      <c r="H25" s="2" t="s">
        <v>241</v>
      </c>
      <c r="I25" s="3" t="str">
        <f>HYPERLINK("0903html_all_TW-1-M-2_TW-1-2\Isoflavonoid biosynthesis.html")</f>
        <v>0903html_all_TW-1-M-2_TW-1-2\Isoflavonoid biosynthesis.html</v>
      </c>
    </row>
    <row r="26" spans="1:17">
      <c r="A26" s="1" t="s">
        <v>79</v>
      </c>
      <c r="B26" s="1" t="s">
        <v>80</v>
      </c>
      <c r="C26" s="1" t="s">
        <v>11</v>
      </c>
      <c r="D26" s="1">
        <v>36</v>
      </c>
      <c r="E26" s="1">
        <v>246</v>
      </c>
      <c r="F26" s="1">
        <v>3.9611E-2</v>
      </c>
      <c r="G26" s="1">
        <v>0.17239153521126799</v>
      </c>
      <c r="H26" s="2" t="s">
        <v>242</v>
      </c>
      <c r="I26" s="1" t="str">
        <f>HYPERLINK("0903html_all_TW-1-M-2_TW-1-2\mRNA surveillance pathway.html")</f>
        <v>0903html_all_TW-1-M-2_TW-1-2\mRNA surveillance pathway.html</v>
      </c>
      <c r="J26" s="1"/>
      <c r="K26" s="1"/>
      <c r="L26" s="1"/>
      <c r="M26" s="1"/>
      <c r="N26" s="1"/>
      <c r="O26" s="1"/>
      <c r="P26" s="1"/>
      <c r="Q26" s="1"/>
    </row>
    <row r="27" spans="1:17">
      <c r="A27" s="1" t="s">
        <v>26</v>
      </c>
      <c r="B27" s="1" t="s">
        <v>27</v>
      </c>
      <c r="C27" s="1" t="s">
        <v>11</v>
      </c>
      <c r="D27" s="1">
        <v>34</v>
      </c>
      <c r="E27" s="1">
        <v>105</v>
      </c>
      <c r="F27" s="1">
        <v>1.2377000000000001E-2</v>
      </c>
      <c r="G27" s="1">
        <v>7.6489860000000007E-2</v>
      </c>
      <c r="H27" s="2" t="s">
        <v>243</v>
      </c>
      <c r="I27" s="1" t="str">
        <f>HYPERLINK("0903html_all_TW-1-M-2_TW-1-2\PPAR signaling pathway.html")</f>
        <v>0903html_all_TW-1-M-2_TW-1-2\PPAR signaling pathway.html</v>
      </c>
      <c r="J27" s="1"/>
      <c r="K27" s="1"/>
      <c r="L27" s="1"/>
      <c r="M27" s="1"/>
      <c r="N27" s="1"/>
      <c r="O27" s="1"/>
      <c r="P27" s="1"/>
      <c r="Q27" s="1"/>
    </row>
    <row r="28" spans="1:17">
      <c r="A28" s="1" t="s">
        <v>50</v>
      </c>
      <c r="B28" s="1" t="s">
        <v>51</v>
      </c>
      <c r="C28" s="1" t="s">
        <v>11</v>
      </c>
      <c r="D28" s="1">
        <v>33</v>
      </c>
      <c r="E28" s="1">
        <v>270</v>
      </c>
      <c r="F28" s="1">
        <v>1.4300000000000001E-3</v>
      </c>
      <c r="G28" s="1">
        <v>2.2561635E-2</v>
      </c>
      <c r="H28" s="2" t="s">
        <v>244</v>
      </c>
      <c r="I28" s="1" t="str">
        <f>HYPERLINK("0903html_all_TW-1-M-2_TW-1-2\Cell cycle.html")</f>
        <v>0903html_all_TW-1-M-2_TW-1-2\Cell cycle.html</v>
      </c>
      <c r="J28" s="1"/>
      <c r="K28" s="1"/>
      <c r="L28" s="1"/>
      <c r="M28" s="1"/>
      <c r="N28" s="1"/>
      <c r="O28" s="1"/>
      <c r="P28" s="1"/>
      <c r="Q28" s="1"/>
    </row>
    <row r="29" spans="1:17">
      <c r="A29" s="1" t="s">
        <v>245</v>
      </c>
      <c r="B29" s="1" t="s">
        <v>246</v>
      </c>
      <c r="C29" s="1" t="s">
        <v>11</v>
      </c>
      <c r="D29" s="1">
        <v>32</v>
      </c>
      <c r="E29" s="1">
        <v>112</v>
      </c>
      <c r="F29" s="1">
        <v>7.4035000000000004E-2</v>
      </c>
      <c r="G29" s="1">
        <v>0.23223299999999999</v>
      </c>
      <c r="H29" s="2" t="s">
        <v>247</v>
      </c>
      <c r="I29" s="1" t="str">
        <f>HYPERLINK("0903html_all_TW-1-M-2_TW-1-2\Pancreatic secretion.html")</f>
        <v>0903html_all_TW-1-M-2_TW-1-2\Pancreatic secretion.html</v>
      </c>
      <c r="J29" s="1"/>
      <c r="K29" s="1"/>
      <c r="L29" s="1"/>
      <c r="M29" s="1"/>
      <c r="N29" s="1"/>
      <c r="O29" s="1"/>
      <c r="P29" s="1"/>
      <c r="Q29" s="1"/>
    </row>
    <row r="30" spans="1:17">
      <c r="A30" s="1" t="s">
        <v>183</v>
      </c>
      <c r="B30" s="1" t="s">
        <v>184</v>
      </c>
      <c r="C30" s="1" t="s">
        <v>11</v>
      </c>
      <c r="D30" s="1">
        <v>31</v>
      </c>
      <c r="E30" s="1">
        <v>246</v>
      </c>
      <c r="F30" s="1">
        <v>4.4752000000000004E-3</v>
      </c>
      <c r="G30" s="1">
        <v>3.95096228571429E-2</v>
      </c>
      <c r="H30" s="2" t="s">
        <v>248</v>
      </c>
      <c r="I30" s="1" t="str">
        <f>HYPERLINK("0903html_all_TW-1-M-2_TW-1-2\Oocyte meiosis.html")</f>
        <v>0903html_all_TW-1-M-2_TW-1-2\Oocyte meiosis.html</v>
      </c>
      <c r="J30" s="1"/>
      <c r="K30" s="1"/>
      <c r="L30" s="1"/>
      <c r="M30" s="1"/>
      <c r="N30" s="1"/>
      <c r="O30" s="1"/>
      <c r="P30" s="1"/>
      <c r="Q30" s="1"/>
    </row>
    <row r="31" spans="1:17">
      <c r="A31" s="1" t="s">
        <v>87</v>
      </c>
      <c r="B31" s="1" t="s">
        <v>88</v>
      </c>
      <c r="C31" s="1" t="s">
        <v>11</v>
      </c>
      <c r="D31" s="1">
        <v>30</v>
      </c>
      <c r="E31" s="1">
        <v>232</v>
      </c>
      <c r="F31" s="1">
        <v>8.4741E-3</v>
      </c>
      <c r="G31" s="1">
        <v>6.0624395454545503E-2</v>
      </c>
      <c r="H31" s="2" t="s">
        <v>249</v>
      </c>
      <c r="I31" s="1" t="str">
        <f>HYPERLINK("0903html_all_TW-1-M-2_TW-1-2\RNA transport.html")</f>
        <v>0903html_all_TW-1-M-2_TW-1-2\RNA transport.html</v>
      </c>
      <c r="J31" s="1"/>
      <c r="K31" s="1"/>
      <c r="L31" s="1"/>
      <c r="M31" s="1"/>
      <c r="N31" s="1"/>
      <c r="O31" s="1"/>
      <c r="P31" s="1"/>
      <c r="Q31" s="1"/>
    </row>
    <row r="32" spans="1:17">
      <c r="A32" s="1" t="s">
        <v>42</v>
      </c>
      <c r="B32" s="1" t="s">
        <v>43</v>
      </c>
      <c r="C32" s="1" t="s">
        <v>11</v>
      </c>
      <c r="D32" s="1">
        <v>29</v>
      </c>
      <c r="E32" s="1">
        <v>342</v>
      </c>
      <c r="F32" s="4">
        <v>3.3909000000000003E-8</v>
      </c>
      <c r="G32" s="4">
        <v>5.2389404999999999E-6</v>
      </c>
      <c r="H32" s="2" t="s">
        <v>250</v>
      </c>
      <c r="I32" s="1" t="str">
        <f>HYPERLINK("0903html_all_TW-1-M-2_TW-1-2\Epstein-Barr virus infection.html")</f>
        <v>0903html_all_TW-1-M-2_TW-1-2\Epstein-Barr virus infection.html</v>
      </c>
      <c r="J32" s="1"/>
      <c r="K32" s="1"/>
      <c r="L32" s="1"/>
      <c r="M32" s="1"/>
      <c r="N32" s="1"/>
      <c r="O32" s="1"/>
      <c r="P32" s="1"/>
      <c r="Q32" s="1"/>
    </row>
    <row r="33" spans="1:17">
      <c r="A33" s="1" t="s">
        <v>147</v>
      </c>
      <c r="B33" s="1" t="s">
        <v>148</v>
      </c>
      <c r="C33" s="1" t="s">
        <v>11</v>
      </c>
      <c r="D33" s="1">
        <v>29</v>
      </c>
      <c r="E33" s="1">
        <v>80</v>
      </c>
      <c r="F33" s="1">
        <v>4.1359999999999999E-3</v>
      </c>
      <c r="G33" s="1">
        <v>3.8727999999999999E-2</v>
      </c>
      <c r="H33" s="2" t="s">
        <v>251</v>
      </c>
      <c r="I33" s="1" t="str">
        <f>HYPERLINK("0903html_all_TW-1-M-2_TW-1-2\Proximal tubule bicarbonate reclamation.html")</f>
        <v>0903html_all_TW-1-M-2_TW-1-2\Proximal tubule bicarbonate reclamation.html</v>
      </c>
      <c r="J33" s="1"/>
      <c r="K33" s="1"/>
      <c r="L33" s="1"/>
      <c r="M33" s="1"/>
      <c r="N33" s="1"/>
      <c r="O33" s="1"/>
      <c r="P33" s="1"/>
      <c r="Q33" s="1"/>
    </row>
    <row r="34" spans="1:17">
      <c r="A34" s="1" t="s">
        <v>189</v>
      </c>
      <c r="B34" s="1" t="s">
        <v>190</v>
      </c>
      <c r="C34" s="1" t="s">
        <v>11</v>
      </c>
      <c r="D34" s="1">
        <v>29</v>
      </c>
      <c r="E34" s="1">
        <v>229</v>
      </c>
      <c r="F34" s="1">
        <v>6.4627E-3</v>
      </c>
      <c r="G34" s="1">
        <v>5.3972278378378397E-2</v>
      </c>
      <c r="H34" s="2" t="s">
        <v>252</v>
      </c>
      <c r="I34" s="1" t="str">
        <f>HYPERLINK("0903html_all_TW-1-M-2_TW-1-2\Regulation of actin cytoskeleton.html")</f>
        <v>0903html_all_TW-1-M-2_TW-1-2\Regulation of actin cytoskeleton.html</v>
      </c>
      <c r="J34" s="1"/>
      <c r="K34" s="1"/>
      <c r="L34" s="1"/>
      <c r="M34" s="1"/>
      <c r="N34" s="1"/>
      <c r="O34" s="1"/>
      <c r="P34" s="1"/>
      <c r="Q34" s="1"/>
    </row>
    <row r="35" spans="1:17">
      <c r="A35" s="1" t="s">
        <v>157</v>
      </c>
      <c r="B35" s="1" t="s">
        <v>158</v>
      </c>
      <c r="C35" s="1" t="s">
        <v>11</v>
      </c>
      <c r="D35" s="1">
        <v>28</v>
      </c>
      <c r="E35" s="1">
        <v>234</v>
      </c>
      <c r="F35" s="1">
        <v>2.2312E-3</v>
      </c>
      <c r="G35" s="1">
        <v>2.7224044444444401E-2</v>
      </c>
      <c r="H35" s="2" t="s">
        <v>253</v>
      </c>
      <c r="I35" s="1" t="str">
        <f>HYPERLINK("0903html_all_TW-1-M-2_TW-1-2\Alzheimer's disease.html")</f>
        <v>0903html_all_TW-1-M-2_TW-1-2\Alzheimer's disease.html</v>
      </c>
      <c r="J35" s="1"/>
      <c r="K35" s="1"/>
      <c r="L35" s="1"/>
      <c r="M35" s="1"/>
      <c r="N35" s="1"/>
      <c r="O35" s="1"/>
      <c r="P35" s="1"/>
      <c r="Q35" s="1"/>
    </row>
    <row r="36" spans="1:17">
      <c r="A36" s="1" t="s">
        <v>52</v>
      </c>
      <c r="B36" s="1" t="s">
        <v>53</v>
      </c>
      <c r="C36" s="1" t="s">
        <v>11</v>
      </c>
      <c r="D36" s="1">
        <v>27</v>
      </c>
      <c r="E36" s="1">
        <v>92</v>
      </c>
      <c r="F36" s="1">
        <v>6.5095E-2</v>
      </c>
      <c r="G36" s="1">
        <v>0.23223299999999999</v>
      </c>
      <c r="H36" s="2" t="s">
        <v>254</v>
      </c>
      <c r="I36" s="1" t="str">
        <f>HYPERLINK("0903html_all_TW-1-M-2_TW-1-2\Pathogenic Escherichia coli infection.html")</f>
        <v>0903html_all_TW-1-M-2_TW-1-2\Pathogenic Escherichia coli infection.html</v>
      </c>
      <c r="J36" s="1"/>
      <c r="K36" s="1"/>
      <c r="L36" s="1"/>
      <c r="M36" s="1"/>
      <c r="N36" s="1"/>
      <c r="O36" s="1"/>
      <c r="P36" s="1"/>
      <c r="Q36" s="1"/>
    </row>
    <row r="37" spans="1:17">
      <c r="A37" s="1" t="s">
        <v>58</v>
      </c>
      <c r="B37" s="1" t="s">
        <v>59</v>
      </c>
      <c r="C37" s="1" t="s">
        <v>11</v>
      </c>
      <c r="D37" s="1">
        <v>26</v>
      </c>
      <c r="E37" s="1">
        <v>76</v>
      </c>
      <c r="F37" s="1">
        <v>1.4942E-2</v>
      </c>
      <c r="G37" s="1">
        <v>8.5501444444444394E-2</v>
      </c>
      <c r="H37" s="2" t="s">
        <v>255</v>
      </c>
      <c r="I37" s="1" t="str">
        <f>HYPERLINK("0903html_all_TW-1-M-2_TW-1-2\Sphingolipid metabolism.html")</f>
        <v>0903html_all_TW-1-M-2_TW-1-2\Sphingolipid metabolism.html</v>
      </c>
      <c r="J37" s="1"/>
      <c r="K37" s="1"/>
      <c r="L37" s="1"/>
      <c r="M37" s="1"/>
      <c r="N37" s="1"/>
      <c r="O37" s="1"/>
      <c r="P37" s="1"/>
      <c r="Q37" s="1"/>
    </row>
    <row r="38" spans="1:17">
      <c r="A38" s="1" t="s">
        <v>166</v>
      </c>
      <c r="B38" s="1" t="s">
        <v>167</v>
      </c>
      <c r="C38" s="1" t="s">
        <v>11</v>
      </c>
      <c r="D38" s="1">
        <v>26</v>
      </c>
      <c r="E38" s="1">
        <v>88</v>
      </c>
      <c r="F38" s="1">
        <v>7.5214000000000003E-2</v>
      </c>
      <c r="G38" s="1">
        <v>0.23223299999999999</v>
      </c>
      <c r="H38" s="2" t="s">
        <v>256</v>
      </c>
      <c r="I38" s="1" t="str">
        <f>HYPERLINK("0903html_all_TW-1-M-2_TW-1-2\Fructose and mannose metabolism.html")</f>
        <v>0903html_all_TW-1-M-2_TW-1-2\Fructose and mannose metabolism.html</v>
      </c>
      <c r="J38" s="1"/>
      <c r="K38" s="1"/>
      <c r="L38" s="1"/>
      <c r="M38" s="1"/>
      <c r="N38" s="1"/>
      <c r="O38" s="1"/>
      <c r="P38" s="1"/>
      <c r="Q38" s="1"/>
    </row>
    <row r="39" spans="1:17">
      <c r="A39" s="1" t="s">
        <v>56</v>
      </c>
      <c r="B39" s="1" t="s">
        <v>57</v>
      </c>
      <c r="C39" s="1" t="s">
        <v>11</v>
      </c>
      <c r="D39" s="1">
        <v>25</v>
      </c>
      <c r="E39" s="1">
        <v>62</v>
      </c>
      <c r="F39" s="1">
        <v>1.7933000000000001E-3</v>
      </c>
      <c r="G39" s="1">
        <v>2.5187713636363601E-2</v>
      </c>
      <c r="H39" s="2" t="s">
        <v>257</v>
      </c>
      <c r="I39" s="1" t="str">
        <f>HYPERLINK("0903html_all_TW-1-M-2_TW-1-2\Other glycan degradation.html")</f>
        <v>0903html_all_TW-1-M-2_TW-1-2\Other glycan degradation.html</v>
      </c>
      <c r="J39" s="1"/>
      <c r="K39" s="1"/>
      <c r="L39" s="1"/>
      <c r="M39" s="1"/>
      <c r="N39" s="1"/>
      <c r="O39" s="1"/>
      <c r="P39" s="1"/>
      <c r="Q39" s="1"/>
    </row>
    <row r="40" spans="1:17">
      <c r="A40" s="3" t="s">
        <v>151</v>
      </c>
      <c r="B40" s="3" t="s">
        <v>152</v>
      </c>
      <c r="C40" s="3" t="s">
        <v>11</v>
      </c>
      <c r="D40" s="3">
        <v>25</v>
      </c>
      <c r="E40" s="3">
        <v>187</v>
      </c>
      <c r="F40" s="3">
        <v>2.8136000000000001E-2</v>
      </c>
      <c r="G40" s="3">
        <v>0.13375421538461499</v>
      </c>
      <c r="H40" s="2" t="s">
        <v>258</v>
      </c>
      <c r="I40" s="3" t="str">
        <f>HYPERLINK("0903html_all_TW-1-M-2_TW-1-2\Flavone and flavonol biosynthesis.html")</f>
        <v>0903html_all_TW-1-M-2_TW-1-2\Flavone and flavonol biosynthesis.html</v>
      </c>
    </row>
    <row r="41" spans="1:17">
      <c r="A41" s="1" t="s">
        <v>54</v>
      </c>
      <c r="B41" s="1" t="s">
        <v>55</v>
      </c>
      <c r="C41" s="1" t="s">
        <v>11</v>
      </c>
      <c r="D41" s="1">
        <v>23</v>
      </c>
      <c r="E41" s="1">
        <v>55</v>
      </c>
      <c r="F41" s="1">
        <v>2.3787999999999999E-3</v>
      </c>
      <c r="G41" s="1">
        <v>2.7224044444444401E-2</v>
      </c>
      <c r="H41" s="2" t="s">
        <v>259</v>
      </c>
      <c r="I41" s="1" t="str">
        <f>HYPERLINK("0903html_all_TW-1-M-2_TW-1-2\Steroid biosynthesis.html")</f>
        <v>0903html_all_TW-1-M-2_TW-1-2\Steroid biosynthesis.html</v>
      </c>
      <c r="J41" s="1"/>
      <c r="K41" s="1"/>
      <c r="L41" s="1"/>
      <c r="M41" s="1"/>
      <c r="N41" s="1"/>
      <c r="O41" s="1"/>
      <c r="P41" s="1"/>
      <c r="Q41" s="1"/>
    </row>
    <row r="42" spans="1:17">
      <c r="A42" s="3" t="s">
        <v>34</v>
      </c>
      <c r="B42" s="3" t="s">
        <v>35</v>
      </c>
      <c r="C42" s="3" t="s">
        <v>11</v>
      </c>
      <c r="D42" s="3">
        <v>23</v>
      </c>
      <c r="E42" s="3">
        <v>55</v>
      </c>
      <c r="F42" s="3">
        <v>2.3787999999999999E-3</v>
      </c>
      <c r="G42" s="3">
        <v>2.7224044444444401E-2</v>
      </c>
      <c r="H42" s="2" t="s">
        <v>260</v>
      </c>
      <c r="I42" s="3" t="str">
        <f>HYPERLINK("0903html_all_TW-1-M-2_TW-1-2\Biosynthesis of unsaturated fatty acids.html")</f>
        <v>0903html_all_TW-1-M-2_TW-1-2\Biosynthesis of unsaturated fatty acids.html</v>
      </c>
    </row>
    <row r="43" spans="1:17">
      <c r="A43" s="1" t="s">
        <v>261</v>
      </c>
      <c r="B43" s="1" t="s">
        <v>262</v>
      </c>
      <c r="C43" s="1" t="s">
        <v>11</v>
      </c>
      <c r="D43" s="1">
        <v>23</v>
      </c>
      <c r="E43" s="1">
        <v>184</v>
      </c>
      <c r="F43" s="1">
        <v>1.384E-2</v>
      </c>
      <c r="G43" s="1">
        <v>8.0689811320754701E-2</v>
      </c>
      <c r="H43" s="2" t="s">
        <v>263</v>
      </c>
      <c r="I43" s="1" t="str">
        <f>HYPERLINK("0903html_all_TW-1-M-2_TW-1-2\Focal adhesion.html")</f>
        <v>0903html_all_TW-1-M-2_TW-1-2\Focal adhesion.html</v>
      </c>
      <c r="J43" s="1"/>
      <c r="K43" s="1"/>
      <c r="L43" s="1"/>
      <c r="M43" s="1"/>
      <c r="N43" s="1"/>
      <c r="O43" s="1"/>
      <c r="P43" s="1"/>
      <c r="Q43" s="1"/>
    </row>
    <row r="44" spans="1:17">
      <c r="A44" s="1" t="s">
        <v>153</v>
      </c>
      <c r="B44" s="1" t="s">
        <v>154</v>
      </c>
      <c r="C44" s="1" t="s">
        <v>11</v>
      </c>
      <c r="D44" s="1">
        <v>23</v>
      </c>
      <c r="E44" s="1">
        <v>72</v>
      </c>
      <c r="F44" s="1">
        <v>4.8661000000000003E-2</v>
      </c>
      <c r="G44" s="1">
        <v>0.195275961038961</v>
      </c>
      <c r="H44" s="2" t="s">
        <v>264</v>
      </c>
      <c r="I44" s="1" t="str">
        <f>HYPERLINK("0903html_all_TW-1-M-2_TW-1-2\DNA replication.html")</f>
        <v>0903html_all_TW-1-M-2_TW-1-2\DNA replication.html</v>
      </c>
      <c r="J44" s="1"/>
      <c r="K44" s="1"/>
      <c r="L44" s="1"/>
      <c r="M44" s="1"/>
      <c r="N44" s="1"/>
      <c r="O44" s="1"/>
      <c r="P44" s="1"/>
      <c r="Q44" s="1"/>
    </row>
    <row r="45" spans="1:17">
      <c r="A45" s="1" t="s">
        <v>191</v>
      </c>
      <c r="B45" s="1" t="s">
        <v>192</v>
      </c>
      <c r="C45" s="1" t="s">
        <v>11</v>
      </c>
      <c r="D45" s="1">
        <v>22</v>
      </c>
      <c r="E45" s="1">
        <v>75</v>
      </c>
      <c r="F45" s="1">
        <v>9.6227999999999994E-2</v>
      </c>
      <c r="G45" s="1">
        <v>0.26787794594594599</v>
      </c>
      <c r="H45" s="2" t="s">
        <v>265</v>
      </c>
      <c r="I45" s="1" t="str">
        <f>HYPERLINK("0903html_all_TW-1-M-2_TW-1-2\GABAergic synapse.html")</f>
        <v>0903html_all_TW-1-M-2_TW-1-2\GABAergic synapse.html</v>
      </c>
      <c r="J45" s="1"/>
      <c r="K45" s="1"/>
      <c r="L45" s="1"/>
      <c r="M45" s="1"/>
      <c r="N45" s="1"/>
      <c r="O45" s="1"/>
      <c r="P45" s="1"/>
      <c r="Q45" s="1"/>
    </row>
    <row r="46" spans="1:17">
      <c r="A46" s="1" t="s">
        <v>140</v>
      </c>
      <c r="B46" s="1" t="s">
        <v>141</v>
      </c>
      <c r="C46" s="1" t="s">
        <v>11</v>
      </c>
      <c r="D46" s="1">
        <v>20</v>
      </c>
      <c r="E46" s="1">
        <v>194</v>
      </c>
      <c r="F46" s="1">
        <v>7.7501000000000002E-4</v>
      </c>
      <c r="G46" s="1">
        <v>1.40869464705882E-2</v>
      </c>
      <c r="H46" s="2" t="s">
        <v>266</v>
      </c>
      <c r="I46" s="1" t="str">
        <f>HYPERLINK("0903html_all_TW-1-M-2_TW-1-2\Wnt signaling pathway.html")</f>
        <v>0903html_all_TW-1-M-2_TW-1-2\Wnt signaling pathway.html</v>
      </c>
      <c r="J46" s="1"/>
      <c r="K46" s="1"/>
      <c r="L46" s="1"/>
      <c r="M46" s="1"/>
      <c r="N46" s="1"/>
      <c r="O46" s="1"/>
      <c r="P46" s="1"/>
      <c r="Q46" s="1"/>
    </row>
    <row r="47" spans="1:17">
      <c r="A47" s="1" t="s">
        <v>66</v>
      </c>
      <c r="B47" s="1" t="s">
        <v>67</v>
      </c>
      <c r="C47" s="1" t="s">
        <v>11</v>
      </c>
      <c r="D47" s="1">
        <v>20</v>
      </c>
      <c r="E47" s="1">
        <v>65</v>
      </c>
      <c r="F47" s="1">
        <v>7.3907E-2</v>
      </c>
      <c r="G47" s="1">
        <v>0.23223299999999999</v>
      </c>
      <c r="H47" s="2" t="s">
        <v>267</v>
      </c>
      <c r="I47" s="1" t="str">
        <f>HYPERLINK("0903html_all_TW-1-M-2_TW-1-2\Glycosaminoglycan degradation.html")</f>
        <v>0903html_all_TW-1-M-2_TW-1-2\Glycosaminoglycan degradation.html</v>
      </c>
      <c r="J47" s="1"/>
      <c r="K47" s="1"/>
      <c r="L47" s="1"/>
      <c r="M47" s="1"/>
      <c r="N47" s="1"/>
      <c r="O47" s="1"/>
      <c r="P47" s="1"/>
      <c r="Q47" s="1"/>
    </row>
    <row r="48" spans="1:17">
      <c r="A48" s="1" t="s">
        <v>64</v>
      </c>
      <c r="B48" s="1" t="s">
        <v>65</v>
      </c>
      <c r="C48" s="1" t="s">
        <v>11</v>
      </c>
      <c r="D48" s="1">
        <v>20</v>
      </c>
      <c r="E48" s="1">
        <v>63</v>
      </c>
      <c r="F48" s="1">
        <v>6.7595000000000002E-2</v>
      </c>
      <c r="G48" s="1">
        <v>0.23223299999999999</v>
      </c>
      <c r="H48" s="2" t="s">
        <v>268</v>
      </c>
      <c r="I48" s="1" t="str">
        <f>HYPERLINK("0903html_all_TW-1-M-2_TW-1-2\Folate biosynthesis.html")</f>
        <v>0903html_all_TW-1-M-2_TW-1-2\Folate biosynthesis.html</v>
      </c>
      <c r="J48" s="1"/>
      <c r="K48" s="1"/>
      <c r="L48" s="1"/>
      <c r="M48" s="1"/>
      <c r="N48" s="1"/>
      <c r="O48" s="1"/>
      <c r="P48" s="1"/>
      <c r="Q48" s="1"/>
    </row>
    <row r="49" spans="1:17">
      <c r="A49" s="1" t="s">
        <v>137</v>
      </c>
      <c r="B49" s="1" t="s">
        <v>138</v>
      </c>
      <c r="C49" s="1" t="s">
        <v>11</v>
      </c>
      <c r="D49" s="1">
        <v>19</v>
      </c>
      <c r="E49" s="1">
        <v>34</v>
      </c>
      <c r="F49" s="1">
        <v>1.2594E-4</v>
      </c>
      <c r="G49" s="1">
        <v>3.5377690909090898E-3</v>
      </c>
      <c r="H49" s="2" t="s">
        <v>139</v>
      </c>
      <c r="I49" s="1" t="str">
        <f>HYPERLINK("0903html_all_TW-1-M-2_TW-1-2\Photosynthesis - antenna proteins.html")</f>
        <v>0903html_all_TW-1-M-2_TW-1-2\Photosynthesis - antenna proteins.html</v>
      </c>
      <c r="J49" s="1"/>
      <c r="K49" s="1"/>
      <c r="L49" s="1"/>
      <c r="M49" s="1"/>
      <c r="N49" s="1"/>
      <c r="O49" s="1"/>
      <c r="P49" s="1"/>
      <c r="Q49" s="1"/>
    </row>
    <row r="50" spans="1:17">
      <c r="A50" s="1" t="s">
        <v>155</v>
      </c>
      <c r="B50" s="1" t="s">
        <v>156</v>
      </c>
      <c r="C50" s="1" t="s">
        <v>11</v>
      </c>
      <c r="D50" s="1">
        <v>19</v>
      </c>
      <c r="E50" s="1">
        <v>192</v>
      </c>
      <c r="F50" s="1">
        <v>4.0788E-4</v>
      </c>
      <c r="G50" s="1">
        <v>9.53662285714286E-3</v>
      </c>
      <c r="H50" s="2" t="s">
        <v>269</v>
      </c>
      <c r="I50" s="1" t="str">
        <f>HYPERLINK("0903html_all_TW-1-M-2_TW-1-2\Herpes simplex infection.html")</f>
        <v>0903html_all_TW-1-M-2_TW-1-2\Herpes simplex infection.html</v>
      </c>
      <c r="J50" s="1"/>
      <c r="K50" s="1"/>
      <c r="L50" s="1"/>
      <c r="M50" s="1"/>
      <c r="N50" s="1"/>
      <c r="O50" s="1"/>
      <c r="P50" s="1"/>
      <c r="Q50" s="1"/>
    </row>
    <row r="51" spans="1:17">
      <c r="A51" s="1" t="s">
        <v>81</v>
      </c>
      <c r="B51" s="1" t="s">
        <v>82</v>
      </c>
      <c r="C51" s="1" t="s">
        <v>11</v>
      </c>
      <c r="D51" s="1">
        <v>19</v>
      </c>
      <c r="E51" s="1">
        <v>189</v>
      </c>
      <c r="F51" s="1">
        <v>6.5764000000000003E-4</v>
      </c>
      <c r="G51" s="1">
        <v>1.2700672499999999E-2</v>
      </c>
      <c r="H51" s="2" t="s">
        <v>270</v>
      </c>
      <c r="I51" s="1" t="str">
        <f>HYPERLINK("0903html_all_TW-1-M-2_TW-1-2\Hepatitis B.html")</f>
        <v>0903html_all_TW-1-M-2_TW-1-2\Hepatitis B.html</v>
      </c>
      <c r="J51" s="1"/>
      <c r="K51" s="1"/>
      <c r="L51" s="1"/>
      <c r="M51" s="1"/>
      <c r="N51" s="1"/>
      <c r="O51" s="1"/>
      <c r="P51" s="1"/>
      <c r="Q51" s="1"/>
    </row>
    <row r="52" spans="1:17">
      <c r="A52" s="1" t="s">
        <v>164</v>
      </c>
      <c r="B52" s="1" t="s">
        <v>165</v>
      </c>
      <c r="C52" s="1" t="s">
        <v>11</v>
      </c>
      <c r="D52" s="1">
        <v>18</v>
      </c>
      <c r="E52" s="1">
        <v>219</v>
      </c>
      <c r="F52" s="4">
        <v>8.2186999999999998E-6</v>
      </c>
      <c r="G52" s="1">
        <v>8.4652610000000004E-4</v>
      </c>
      <c r="H52" s="2" t="s">
        <v>271</v>
      </c>
      <c r="I52" s="1" t="str">
        <f>HYPERLINK("0903html_all_TW-1-M-2_TW-1-2\Diterpenoid biosynthesis.html")</f>
        <v>0903html_all_TW-1-M-2_TW-1-2\Diterpenoid biosynthesis.html</v>
      </c>
      <c r="J52" s="1"/>
      <c r="K52" s="1"/>
      <c r="L52" s="1"/>
      <c r="M52" s="1"/>
      <c r="N52" s="1"/>
      <c r="O52" s="1"/>
      <c r="P52" s="1"/>
      <c r="Q52" s="1"/>
    </row>
    <row r="53" spans="1:17">
      <c r="A53" s="1" t="s">
        <v>93</v>
      </c>
      <c r="B53" s="1" t="s">
        <v>94</v>
      </c>
      <c r="C53" s="1" t="s">
        <v>11</v>
      </c>
      <c r="D53" s="1">
        <v>18</v>
      </c>
      <c r="E53" s="1">
        <v>203</v>
      </c>
      <c r="F53" s="4">
        <v>6.3439E-5</v>
      </c>
      <c r="G53" s="1">
        <v>2.5189679999999999E-3</v>
      </c>
      <c r="H53" s="2" t="s">
        <v>272</v>
      </c>
      <c r="I53" s="1" t="str">
        <f>HYPERLINK("0903html_all_TW-1-M-2_TW-1-2\Influenza A.html")</f>
        <v>0903html_all_TW-1-M-2_TW-1-2\Influenza A.html</v>
      </c>
      <c r="J53" s="1"/>
      <c r="K53" s="1"/>
      <c r="L53" s="1"/>
      <c r="M53" s="1"/>
      <c r="N53" s="1"/>
      <c r="O53" s="1"/>
      <c r="P53" s="1"/>
      <c r="Q53" s="1"/>
    </row>
    <row r="54" spans="1:17">
      <c r="A54" s="1" t="s">
        <v>89</v>
      </c>
      <c r="B54" s="1" t="s">
        <v>90</v>
      </c>
      <c r="C54" s="1" t="s">
        <v>11</v>
      </c>
      <c r="D54" s="1">
        <v>18</v>
      </c>
      <c r="E54" s="1">
        <v>187</v>
      </c>
      <c r="F54" s="1">
        <v>3.39E-4</v>
      </c>
      <c r="G54" s="1">
        <v>8.7292499999999992E-3</v>
      </c>
      <c r="H54" s="2" t="s">
        <v>273</v>
      </c>
      <c r="I54" s="1" t="str">
        <f>HYPERLINK("0903html_all_TW-1-M-2_TW-1-2\Monoterpenoid biosynthesis.html")</f>
        <v>0903html_all_TW-1-M-2_TW-1-2\Monoterpenoid biosynthesis.html</v>
      </c>
      <c r="J54" s="1"/>
      <c r="K54" s="1"/>
      <c r="L54" s="1"/>
      <c r="M54" s="1"/>
      <c r="N54" s="1"/>
      <c r="O54" s="1"/>
      <c r="P54" s="1"/>
      <c r="Q54" s="1"/>
    </row>
    <row r="55" spans="1:17">
      <c r="A55" s="1" t="s">
        <v>75</v>
      </c>
      <c r="B55" s="1" t="s">
        <v>76</v>
      </c>
      <c r="C55" s="1" t="s">
        <v>11</v>
      </c>
      <c r="D55" s="1">
        <v>18</v>
      </c>
      <c r="E55" s="1">
        <v>46</v>
      </c>
      <c r="F55" s="1">
        <v>1.2774000000000001E-2</v>
      </c>
      <c r="G55" s="1">
        <v>7.7395411764705893E-2</v>
      </c>
      <c r="H55" s="2" t="s">
        <v>274</v>
      </c>
      <c r="I55" s="1" t="str">
        <f>HYPERLINK("0903html_all_TW-1-M-2_TW-1-2\Cardiac muscle contraction.html")</f>
        <v>0903html_all_TW-1-M-2_TW-1-2\Cardiac muscle contraction.html</v>
      </c>
      <c r="J55" s="1"/>
      <c r="K55" s="1"/>
      <c r="L55" s="1"/>
      <c r="M55" s="1"/>
      <c r="N55" s="1"/>
      <c r="O55" s="1"/>
      <c r="P55" s="1"/>
      <c r="Q55" s="1"/>
    </row>
    <row r="56" spans="1:17">
      <c r="A56" s="1" t="s">
        <v>149</v>
      </c>
      <c r="B56" s="1" t="s">
        <v>150</v>
      </c>
      <c r="C56" s="1" t="s">
        <v>11</v>
      </c>
      <c r="D56" s="1">
        <v>18</v>
      </c>
      <c r="E56" s="1">
        <v>49</v>
      </c>
      <c r="F56" s="1">
        <v>2.4868000000000001E-2</v>
      </c>
      <c r="G56" s="1">
        <v>0.12597068852459001</v>
      </c>
      <c r="H56" s="2" t="s">
        <v>275</v>
      </c>
      <c r="I56" s="1" t="str">
        <f>HYPERLINK("0903html_all_TW-1-M-2_TW-1-2\Glycosphingolipid biosynthesis - ganglio series.html")</f>
        <v>0903html_all_TW-1-M-2_TW-1-2\Glycosphingolipid biosynthesis - ganglio series.html</v>
      </c>
      <c r="J56" s="1"/>
      <c r="K56" s="1"/>
      <c r="L56" s="1"/>
      <c r="M56" s="1"/>
      <c r="N56" s="1"/>
      <c r="O56" s="1"/>
      <c r="P56" s="1"/>
      <c r="Q56" s="1"/>
    </row>
    <row r="57" spans="1:17">
      <c r="A57" s="1" t="s">
        <v>113</v>
      </c>
      <c r="B57" s="1" t="s">
        <v>114</v>
      </c>
      <c r="C57" s="1" t="s">
        <v>11</v>
      </c>
      <c r="D57" s="1">
        <v>18</v>
      </c>
      <c r="E57" s="1">
        <v>131</v>
      </c>
      <c r="F57" s="1">
        <v>9.8796999999999996E-2</v>
      </c>
      <c r="G57" s="1">
        <v>0.27257386607142903</v>
      </c>
      <c r="H57" s="2" t="s">
        <v>276</v>
      </c>
      <c r="I57" s="1" t="str">
        <f>HYPERLINK("0903html_all_TW-1-M-2_TW-1-2\Glycerolipid metabolism.html")</f>
        <v>0903html_all_TW-1-M-2_TW-1-2\Glycerolipid metabolism.html</v>
      </c>
      <c r="J57" s="1"/>
      <c r="K57" s="1"/>
      <c r="L57" s="1"/>
      <c r="M57" s="1"/>
      <c r="N57" s="1"/>
      <c r="O57" s="1"/>
      <c r="P57" s="1"/>
      <c r="Q57" s="1"/>
    </row>
    <row r="58" spans="1:17">
      <c r="A58" s="1" t="s">
        <v>110</v>
      </c>
      <c r="B58" s="1" t="s">
        <v>111</v>
      </c>
      <c r="C58" s="1" t="s">
        <v>11</v>
      </c>
      <c r="D58" s="1">
        <v>17</v>
      </c>
      <c r="E58" s="1">
        <v>150</v>
      </c>
      <c r="F58" s="1">
        <v>8.6326000000000007E-3</v>
      </c>
      <c r="G58" s="1">
        <v>6.0624395454545503E-2</v>
      </c>
      <c r="H58" s="2" t="s">
        <v>277</v>
      </c>
      <c r="I58" s="1" t="str">
        <f>HYPERLINK("0903html_all_TW-1-M-2_TW-1-2\Tight junction.html")</f>
        <v>0903html_all_TW-1-M-2_TW-1-2\Tight junction.html</v>
      </c>
      <c r="J58" s="1"/>
      <c r="K58" s="1"/>
      <c r="L58" s="1"/>
      <c r="M58" s="1"/>
      <c r="N58" s="1"/>
      <c r="O58" s="1"/>
      <c r="P58" s="1"/>
      <c r="Q58" s="1"/>
    </row>
    <row r="59" spans="1:17">
      <c r="A59" s="1" t="s">
        <v>100</v>
      </c>
      <c r="B59" s="1" t="s">
        <v>101</v>
      </c>
      <c r="C59" s="1" t="s">
        <v>11</v>
      </c>
      <c r="D59" s="1">
        <v>17</v>
      </c>
      <c r="E59" s="1">
        <v>128</v>
      </c>
      <c r="F59" s="1">
        <v>7.7032000000000003E-2</v>
      </c>
      <c r="G59" s="1">
        <v>0.23223299999999999</v>
      </c>
      <c r="H59" s="2" t="s">
        <v>278</v>
      </c>
      <c r="I59" s="1" t="str">
        <f>HYPERLINK("0903html_all_TW-1-M-2_TW-1-2\Nucleotide excision repair.html")</f>
        <v>0903html_all_TW-1-M-2_TW-1-2\Nucleotide excision repair.html</v>
      </c>
      <c r="J59" s="1"/>
      <c r="K59" s="1"/>
      <c r="L59" s="1"/>
      <c r="M59" s="1"/>
      <c r="N59" s="1"/>
      <c r="O59" s="1"/>
      <c r="P59" s="1"/>
      <c r="Q59" s="1"/>
    </row>
    <row r="60" spans="1:17">
      <c r="A60" s="1" t="s">
        <v>85</v>
      </c>
      <c r="B60" s="1" t="s">
        <v>86</v>
      </c>
      <c r="C60" s="1" t="s">
        <v>11</v>
      </c>
      <c r="D60" s="1">
        <v>16</v>
      </c>
      <c r="E60" s="1">
        <v>245</v>
      </c>
      <c r="F60" s="4">
        <v>2.3680000000000001E-8</v>
      </c>
      <c r="G60" s="4">
        <v>5.2389404999999999E-6</v>
      </c>
      <c r="H60" s="2" t="s">
        <v>279</v>
      </c>
      <c r="I60" s="1" t="str">
        <f>HYPERLINK("0903html_all_TW-1-M-2_TW-1-2\Tryptophan metabolism.html")</f>
        <v>0903html_all_TW-1-M-2_TW-1-2\Tryptophan metabolism.html</v>
      </c>
      <c r="J60" s="1"/>
      <c r="K60" s="1"/>
      <c r="L60" s="1"/>
      <c r="M60" s="1"/>
      <c r="N60" s="1"/>
      <c r="O60" s="1"/>
      <c r="P60" s="1"/>
      <c r="Q60" s="1"/>
    </row>
    <row r="61" spans="1:17">
      <c r="A61" s="1" t="s">
        <v>280</v>
      </c>
      <c r="B61" s="1" t="s">
        <v>281</v>
      </c>
      <c r="C61" s="1" t="s">
        <v>11</v>
      </c>
      <c r="D61" s="1">
        <v>16</v>
      </c>
      <c r="E61" s="1">
        <v>155</v>
      </c>
      <c r="F61" s="1">
        <v>3.1438999999999998E-3</v>
      </c>
      <c r="G61" s="1">
        <v>3.3498796551724101E-2</v>
      </c>
      <c r="H61" s="2" t="s">
        <v>282</v>
      </c>
      <c r="I61" s="1" t="str">
        <f>HYPERLINK("0903html_all_TW-1-M-2_TW-1-2\Prostate cancer.html")</f>
        <v>0903html_all_TW-1-M-2_TW-1-2\Prostate cancer.html</v>
      </c>
      <c r="J61" s="1"/>
      <c r="K61" s="1"/>
      <c r="L61" s="1"/>
      <c r="M61" s="1"/>
      <c r="N61" s="1"/>
      <c r="O61" s="1"/>
      <c r="P61" s="1"/>
      <c r="Q61" s="1"/>
    </row>
    <row r="62" spans="1:17">
      <c r="A62" s="1" t="s">
        <v>142</v>
      </c>
      <c r="B62" s="1" t="s">
        <v>143</v>
      </c>
      <c r="C62" s="1" t="s">
        <v>11</v>
      </c>
      <c r="D62" s="1">
        <v>15</v>
      </c>
      <c r="E62" s="1">
        <v>180</v>
      </c>
      <c r="F62" s="4">
        <v>6.5215999999999994E-5</v>
      </c>
      <c r="G62" s="1">
        <v>2.5189679999999999E-3</v>
      </c>
      <c r="H62" s="2" t="s">
        <v>283</v>
      </c>
      <c r="I62" s="1" t="str">
        <f>HYPERLINK("0903html_all_TW-1-M-2_TW-1-2\Indole alkaloid biosynthesis.html")</f>
        <v>0903html_all_TW-1-M-2_TW-1-2\Indole alkaloid biosynthesis.html</v>
      </c>
      <c r="J62" s="1"/>
      <c r="K62" s="1"/>
      <c r="L62" s="1"/>
      <c r="M62" s="1"/>
      <c r="N62" s="1"/>
      <c r="O62" s="1"/>
      <c r="P62" s="1"/>
      <c r="Q62" s="1"/>
    </row>
    <row r="63" spans="1:17">
      <c r="A63" s="1" t="s">
        <v>104</v>
      </c>
      <c r="B63" s="1" t="s">
        <v>105</v>
      </c>
      <c r="C63" s="1" t="s">
        <v>11</v>
      </c>
      <c r="D63" s="1">
        <v>15</v>
      </c>
      <c r="E63" s="1">
        <v>176</v>
      </c>
      <c r="F63" s="1">
        <v>1.0923E-4</v>
      </c>
      <c r="G63" s="1">
        <v>3.3752069999999999E-3</v>
      </c>
      <c r="H63" s="2" t="s">
        <v>284</v>
      </c>
      <c r="I63" s="1" t="str">
        <f>HYPERLINK("0903html_all_TW-1-M-2_TW-1-2\Ribosome biogenesis in eukaryotes.html")</f>
        <v>0903html_all_TW-1-M-2_TW-1-2\Ribosome biogenesis in eukaryotes.html</v>
      </c>
      <c r="J63" s="1"/>
      <c r="K63" s="1"/>
      <c r="L63" s="1"/>
      <c r="M63" s="1"/>
      <c r="N63" s="1"/>
      <c r="O63" s="1"/>
      <c r="P63" s="1"/>
      <c r="Q63" s="1"/>
    </row>
    <row r="64" spans="1:17">
      <c r="A64" s="1" t="s">
        <v>197</v>
      </c>
      <c r="B64" s="1" t="s">
        <v>198</v>
      </c>
      <c r="C64" s="1" t="s">
        <v>11</v>
      </c>
      <c r="D64" s="1">
        <v>15</v>
      </c>
      <c r="E64" s="1">
        <v>151</v>
      </c>
      <c r="F64" s="1">
        <v>2.0793000000000001E-3</v>
      </c>
      <c r="G64" s="1">
        <v>2.7224044444444401E-2</v>
      </c>
      <c r="H64" s="2" t="s">
        <v>285</v>
      </c>
      <c r="I64" s="1" t="str">
        <f>HYPERLINK("0903html_all_TW-1-M-2_TW-1-2\Progesterone-mediated oocyte maturation.html")</f>
        <v>0903html_all_TW-1-M-2_TW-1-2\Progesterone-mediated oocyte maturation.html</v>
      </c>
      <c r="J64" s="1"/>
      <c r="K64" s="1"/>
      <c r="L64" s="1"/>
      <c r="M64" s="1"/>
      <c r="N64" s="1"/>
      <c r="O64" s="1"/>
      <c r="P64" s="1"/>
      <c r="Q64" s="1"/>
    </row>
    <row r="65" spans="1:17">
      <c r="A65" s="1" t="s">
        <v>44</v>
      </c>
      <c r="B65" s="1" t="s">
        <v>45</v>
      </c>
      <c r="C65" s="1" t="s">
        <v>11</v>
      </c>
      <c r="D65" s="1">
        <v>15</v>
      </c>
      <c r="E65" s="1">
        <v>44</v>
      </c>
      <c r="F65" s="1">
        <v>6.3291E-2</v>
      </c>
      <c r="G65" s="1">
        <v>0.23223299999999999</v>
      </c>
      <c r="H65" s="2" t="s">
        <v>144</v>
      </c>
      <c r="I65" s="1" t="str">
        <f>HYPERLINK("0903html_all_TW-1-M-2_TW-1-2\Fatty acid elongation.html")</f>
        <v>0903html_all_TW-1-M-2_TW-1-2\Fatty acid elongation.html</v>
      </c>
      <c r="J65" s="1"/>
      <c r="K65" s="1"/>
      <c r="L65" s="1"/>
      <c r="M65" s="1"/>
      <c r="N65" s="1"/>
      <c r="O65" s="1"/>
      <c r="P65" s="1"/>
      <c r="Q65" s="1"/>
    </row>
    <row r="66" spans="1:17">
      <c r="A66" s="1" t="s">
        <v>286</v>
      </c>
      <c r="B66" s="1" t="s">
        <v>287</v>
      </c>
      <c r="C66" s="1" t="s">
        <v>11</v>
      </c>
      <c r="D66" s="1">
        <v>14</v>
      </c>
      <c r="E66" s="1">
        <v>39</v>
      </c>
      <c r="F66" s="1">
        <v>4.8120999999999997E-2</v>
      </c>
      <c r="G66" s="1">
        <v>0.195275961038961</v>
      </c>
      <c r="H66" s="2" t="s">
        <v>288</v>
      </c>
      <c r="I66" s="1" t="str">
        <f>HYPERLINK("0903html_all_TW-1-M-2_TW-1-2\Bacterial secretion system.html")</f>
        <v>0903html_all_TW-1-M-2_TW-1-2\Bacterial secretion system.html</v>
      </c>
      <c r="J66" s="1"/>
      <c r="K66" s="1"/>
      <c r="L66" s="1"/>
      <c r="M66" s="1"/>
      <c r="N66" s="1"/>
      <c r="O66" s="1"/>
      <c r="P66" s="1"/>
      <c r="Q66" s="1"/>
    </row>
    <row r="67" spans="1:17">
      <c r="A67" s="1" t="s">
        <v>289</v>
      </c>
      <c r="B67" s="1" t="s">
        <v>290</v>
      </c>
      <c r="C67" s="1" t="s">
        <v>11</v>
      </c>
      <c r="D67" s="1">
        <v>14</v>
      </c>
      <c r="E67" s="1">
        <v>110</v>
      </c>
      <c r="F67" s="1">
        <v>7.2136000000000006E-2</v>
      </c>
      <c r="G67" s="1">
        <v>0.23223299999999999</v>
      </c>
      <c r="H67" s="2" t="s">
        <v>291</v>
      </c>
      <c r="I67" s="1" t="str">
        <f>HYPERLINK("0903html_all_TW-1-M-2_TW-1-2\Vibrio cholerae infection.html")</f>
        <v>0903html_all_TW-1-M-2_TW-1-2\Vibrio cholerae infection.html</v>
      </c>
      <c r="J67" s="1"/>
      <c r="K67" s="1"/>
      <c r="L67" s="1"/>
      <c r="M67" s="1"/>
      <c r="N67" s="1"/>
      <c r="O67" s="1"/>
      <c r="P67" s="1"/>
      <c r="Q67" s="1"/>
    </row>
    <row r="68" spans="1:17">
      <c r="A68" s="1" t="s">
        <v>72</v>
      </c>
      <c r="B68" s="1" t="s">
        <v>73</v>
      </c>
      <c r="C68" s="1" t="s">
        <v>11</v>
      </c>
      <c r="D68" s="1">
        <v>13</v>
      </c>
      <c r="E68" s="1">
        <v>32</v>
      </c>
      <c r="F68" s="1">
        <v>2.7904999999999999E-2</v>
      </c>
      <c r="G68" s="1">
        <v>0.13375421538461499</v>
      </c>
      <c r="H68" s="2" t="s">
        <v>292</v>
      </c>
      <c r="I68" s="1" t="str">
        <f>HYPERLINK("0903html_all_TW-1-M-2_TW-1-2\Dilated cardiomyopathy (DCM).html")</f>
        <v>0903html_all_TW-1-M-2_TW-1-2\Dilated cardiomyopathy (DCM).html</v>
      </c>
      <c r="J68" s="1"/>
      <c r="K68" s="1"/>
      <c r="L68" s="1"/>
      <c r="M68" s="1"/>
      <c r="N68" s="1"/>
      <c r="O68" s="1"/>
      <c r="P68" s="1"/>
      <c r="Q68" s="1"/>
    </row>
    <row r="69" spans="1:17">
      <c r="A69" s="1" t="s">
        <v>185</v>
      </c>
      <c r="B69" s="1" t="s">
        <v>186</v>
      </c>
      <c r="C69" s="1" t="s">
        <v>11</v>
      </c>
      <c r="D69" s="1">
        <v>13</v>
      </c>
      <c r="E69" s="1">
        <v>111</v>
      </c>
      <c r="F69" s="1">
        <v>3.5358000000000001E-2</v>
      </c>
      <c r="G69" s="1">
        <v>0.163068985074627</v>
      </c>
      <c r="H69" s="2" t="s">
        <v>293</v>
      </c>
      <c r="I69" s="1" t="str">
        <f>HYPERLINK("0903html_all_TW-1-M-2_TW-1-2\Melanogenesis.html")</f>
        <v>0903html_all_TW-1-M-2_TW-1-2\Melanogenesis.html</v>
      </c>
      <c r="J69" s="1"/>
      <c r="K69" s="1"/>
      <c r="L69" s="1"/>
      <c r="M69" s="1"/>
      <c r="N69" s="1"/>
      <c r="O69" s="1"/>
      <c r="P69" s="1"/>
      <c r="Q69" s="1"/>
    </row>
    <row r="70" spans="1:17">
      <c r="A70" s="1" t="s">
        <v>107</v>
      </c>
      <c r="B70" s="1" t="s">
        <v>108</v>
      </c>
      <c r="C70" s="1" t="s">
        <v>11</v>
      </c>
      <c r="D70" s="1">
        <v>12</v>
      </c>
      <c r="E70" s="1">
        <v>158</v>
      </c>
      <c r="F70" s="4">
        <v>6.4176000000000004E-5</v>
      </c>
      <c r="G70" s="1">
        <v>2.5189679999999999E-3</v>
      </c>
      <c r="H70" s="2" t="s">
        <v>294</v>
      </c>
      <c r="I70" s="1" t="str">
        <f>HYPERLINK("0903html_all_TW-1-M-2_TW-1-2\Proteasome.html")</f>
        <v>0903html_all_TW-1-M-2_TW-1-2\Proteasome.html</v>
      </c>
      <c r="J70" s="1"/>
      <c r="K70" s="1"/>
      <c r="L70" s="1"/>
      <c r="M70" s="1"/>
      <c r="N70" s="1"/>
      <c r="O70" s="1"/>
      <c r="P70" s="1"/>
      <c r="Q70" s="1"/>
    </row>
    <row r="71" spans="1:17">
      <c r="A71" s="1" t="s">
        <v>119</v>
      </c>
      <c r="B71" s="1" t="s">
        <v>120</v>
      </c>
      <c r="C71" s="1" t="s">
        <v>11</v>
      </c>
      <c r="D71" s="1">
        <v>12</v>
      </c>
      <c r="E71" s="1">
        <v>117</v>
      </c>
      <c r="F71" s="1">
        <v>1.0182999999999999E-2</v>
      </c>
      <c r="G71" s="1">
        <v>6.6947808510638293E-2</v>
      </c>
      <c r="H71" s="2" t="s">
        <v>295</v>
      </c>
      <c r="I71" s="1" t="str">
        <f>HYPERLINK("0903html_all_TW-1-M-2_TW-1-2\Axon guidance.html")</f>
        <v>0903html_all_TW-1-M-2_TW-1-2\Axon guidance.html</v>
      </c>
      <c r="J71" s="1"/>
      <c r="K71" s="1"/>
      <c r="L71" s="1"/>
      <c r="M71" s="1"/>
      <c r="N71" s="1"/>
      <c r="O71" s="1"/>
      <c r="P71" s="1"/>
      <c r="Q71" s="1"/>
    </row>
    <row r="72" spans="1:17">
      <c r="A72" s="1" t="s">
        <v>296</v>
      </c>
      <c r="B72" s="1" t="s">
        <v>297</v>
      </c>
      <c r="C72" s="1" t="s">
        <v>11</v>
      </c>
      <c r="D72" s="1">
        <v>12</v>
      </c>
      <c r="E72" s="1">
        <v>100</v>
      </c>
      <c r="F72" s="1">
        <v>5.9233000000000001E-2</v>
      </c>
      <c r="G72" s="1">
        <v>0.223207280487805</v>
      </c>
      <c r="H72" s="2" t="s">
        <v>298</v>
      </c>
      <c r="I72" s="1" t="str">
        <f>HYPERLINK("0903html_all_TW-1-M-2_TW-1-2\Phototransduction - fly.html")</f>
        <v>0903html_all_TW-1-M-2_TW-1-2\Phototransduction - fly.html</v>
      </c>
      <c r="J72" s="1"/>
      <c r="K72" s="1"/>
      <c r="L72" s="1"/>
      <c r="M72" s="1"/>
      <c r="N72" s="1"/>
      <c r="O72" s="1"/>
      <c r="P72" s="1"/>
      <c r="Q72" s="1"/>
    </row>
    <row r="73" spans="1:17">
      <c r="A73" s="1" t="s">
        <v>115</v>
      </c>
      <c r="B73" s="1" t="s">
        <v>116</v>
      </c>
      <c r="C73" s="1" t="s">
        <v>11</v>
      </c>
      <c r="D73" s="1">
        <v>11</v>
      </c>
      <c r="E73" s="1">
        <v>114</v>
      </c>
      <c r="F73" s="1">
        <v>6.7491000000000001E-3</v>
      </c>
      <c r="G73" s="1">
        <v>5.4609570000000003E-2</v>
      </c>
      <c r="H73" s="2" t="s">
        <v>299</v>
      </c>
      <c r="I73" s="1" t="str">
        <f>HYPERLINK("0903html_all_TW-1-M-2_TW-1-2\Measles.html")</f>
        <v>0903html_all_TW-1-M-2_TW-1-2\Measles.html</v>
      </c>
      <c r="J73" s="1"/>
      <c r="K73" s="1"/>
      <c r="L73" s="1"/>
      <c r="M73" s="1"/>
      <c r="N73" s="1"/>
      <c r="O73" s="1"/>
      <c r="P73" s="1"/>
      <c r="Q73" s="1"/>
    </row>
    <row r="74" spans="1:17">
      <c r="A74" s="1" t="s">
        <v>300</v>
      </c>
      <c r="B74" s="1" t="s">
        <v>301</v>
      </c>
      <c r="C74" s="1" t="s">
        <v>11</v>
      </c>
      <c r="D74" s="1">
        <v>11</v>
      </c>
      <c r="E74" s="1">
        <v>96</v>
      </c>
      <c r="F74" s="1">
        <v>5.3534999999999999E-2</v>
      </c>
      <c r="G74" s="1">
        <v>0.209396392405063</v>
      </c>
      <c r="H74" s="2" t="s">
        <v>302</v>
      </c>
      <c r="I74" s="1" t="str">
        <f>HYPERLINK("0903html_all_TW-1-M-2_TW-1-2\Chemokine signaling pathway.html")</f>
        <v>0903html_all_TW-1-M-2_TW-1-2\Chemokine signaling pathway.html</v>
      </c>
      <c r="J74" s="1"/>
      <c r="K74" s="1"/>
      <c r="L74" s="1"/>
      <c r="M74" s="1"/>
      <c r="N74" s="1"/>
      <c r="O74" s="1"/>
      <c r="P74" s="1"/>
      <c r="Q74" s="1"/>
    </row>
    <row r="75" spans="1:17">
      <c r="A75" s="1" t="s">
        <v>303</v>
      </c>
      <c r="B75" s="1" t="s">
        <v>304</v>
      </c>
      <c r="C75" s="1" t="s">
        <v>11</v>
      </c>
      <c r="D75" s="1">
        <v>11</v>
      </c>
      <c r="E75" s="1">
        <v>31</v>
      </c>
      <c r="F75" s="1">
        <v>7.2509000000000004E-2</v>
      </c>
      <c r="G75" s="1">
        <v>0.23223299999999999</v>
      </c>
      <c r="H75" s="2" t="s">
        <v>305</v>
      </c>
      <c r="I75" s="1" t="str">
        <f>HYPERLINK("0903html_all_TW-1-M-2_TW-1-2\Thiamine metabolism.html")</f>
        <v>0903html_all_TW-1-M-2_TW-1-2\Thiamine metabolism.html</v>
      </c>
      <c r="J75" s="1"/>
      <c r="K75" s="1"/>
      <c r="L75" s="1"/>
      <c r="M75" s="1"/>
      <c r="N75" s="1"/>
      <c r="O75" s="1"/>
      <c r="P75" s="1"/>
      <c r="Q75" s="1"/>
    </row>
    <row r="76" spans="1:17">
      <c r="A76" s="1" t="s">
        <v>199</v>
      </c>
      <c r="B76" s="1" t="s">
        <v>200</v>
      </c>
      <c r="C76" s="1" t="s">
        <v>11</v>
      </c>
      <c r="D76" s="1">
        <v>11</v>
      </c>
      <c r="E76" s="1">
        <v>93</v>
      </c>
      <c r="F76" s="1">
        <v>6.5465999999999996E-2</v>
      </c>
      <c r="G76" s="1">
        <v>0.23223299999999999</v>
      </c>
      <c r="H76" s="2" t="s">
        <v>306</v>
      </c>
      <c r="I76" s="1" t="str">
        <f>HYPERLINK("0903html_all_TW-1-M-2_TW-1-2\Salmonella infection.html")</f>
        <v>0903html_all_TW-1-M-2_TW-1-2\Salmonella infection.html</v>
      </c>
      <c r="J76" s="1"/>
      <c r="K76" s="1"/>
      <c r="L76" s="1"/>
      <c r="M76" s="1"/>
      <c r="N76" s="1"/>
      <c r="O76" s="1"/>
      <c r="P76" s="1"/>
      <c r="Q76" s="1"/>
    </row>
    <row r="77" spans="1:17">
      <c r="A77" s="1" t="s">
        <v>179</v>
      </c>
      <c r="B77" s="1" t="s">
        <v>180</v>
      </c>
      <c r="C77" s="1" t="s">
        <v>11</v>
      </c>
      <c r="D77" s="1">
        <v>10</v>
      </c>
      <c r="E77" s="1">
        <v>152</v>
      </c>
      <c r="F77" s="4">
        <v>1.9749999999999999E-5</v>
      </c>
      <c r="G77" s="1">
        <v>1.5256874999999999E-3</v>
      </c>
      <c r="H77" s="2" t="s">
        <v>307</v>
      </c>
      <c r="I77" s="1" t="str">
        <f>HYPERLINK("0903html_all_TW-1-M-2_TW-1-2\Sesquiterpenoid and triterpenoid biosynthesis.html")</f>
        <v>0903html_all_TW-1-M-2_TW-1-2\Sesquiterpenoid and triterpenoid biosynthesis.html</v>
      </c>
      <c r="J77" s="1"/>
      <c r="K77" s="1"/>
      <c r="L77" s="1"/>
      <c r="M77" s="1"/>
      <c r="N77" s="1"/>
      <c r="O77" s="1"/>
      <c r="P77" s="1"/>
      <c r="Q77" s="1"/>
    </row>
    <row r="78" spans="1:17">
      <c r="A78" s="1" t="s">
        <v>308</v>
      </c>
      <c r="B78" s="1" t="s">
        <v>309</v>
      </c>
      <c r="C78" s="1" t="s">
        <v>11</v>
      </c>
      <c r="D78" s="1">
        <v>10</v>
      </c>
      <c r="E78" s="1">
        <v>106</v>
      </c>
      <c r="F78" s="1">
        <v>7.0692000000000003E-3</v>
      </c>
      <c r="G78" s="1">
        <v>5.4609570000000003E-2</v>
      </c>
      <c r="H78" s="2" t="s">
        <v>310</v>
      </c>
      <c r="I78" s="1" t="str">
        <f>HYPERLINK("0903html_all_TW-1-M-2_TW-1-2\Hepatitis C.html")</f>
        <v>0903html_all_TW-1-M-2_TW-1-2\Hepatitis C.html</v>
      </c>
      <c r="J78" s="1"/>
      <c r="K78" s="1"/>
      <c r="L78" s="1"/>
      <c r="M78" s="1"/>
      <c r="N78" s="1"/>
      <c r="O78" s="1"/>
      <c r="P78" s="1"/>
      <c r="Q78" s="1"/>
    </row>
    <row r="79" spans="1:17">
      <c r="A79" s="1" t="s">
        <v>125</v>
      </c>
      <c r="B79" s="1" t="s">
        <v>126</v>
      </c>
      <c r="C79" s="1" t="s">
        <v>11</v>
      </c>
      <c r="D79" s="1">
        <v>10</v>
      </c>
      <c r="E79" s="1">
        <v>93</v>
      </c>
      <c r="F79" s="1">
        <v>3.7727999999999998E-2</v>
      </c>
      <c r="G79" s="1">
        <v>0.168955826086957</v>
      </c>
      <c r="H79" s="2" t="s">
        <v>311</v>
      </c>
      <c r="I79" s="1" t="str">
        <f>HYPERLINK("0903html_all_TW-1-M-2_TW-1-2\Protein export.html")</f>
        <v>0903html_all_TW-1-M-2_TW-1-2\Protein export.html</v>
      </c>
      <c r="J79" s="1"/>
      <c r="K79" s="1"/>
      <c r="L79" s="1"/>
      <c r="M79" s="1"/>
      <c r="N79" s="1"/>
      <c r="O79" s="1"/>
      <c r="P79" s="1"/>
      <c r="Q79" s="1"/>
    </row>
    <row r="80" spans="1:17">
      <c r="A80" s="1" t="s">
        <v>130</v>
      </c>
      <c r="B80" s="1" t="s">
        <v>131</v>
      </c>
      <c r="C80" s="1" t="s">
        <v>11</v>
      </c>
      <c r="D80" s="1">
        <v>10</v>
      </c>
      <c r="E80" s="1">
        <v>85</v>
      </c>
      <c r="F80" s="1">
        <v>7.1942000000000006E-2</v>
      </c>
      <c r="G80" s="1">
        <v>0.23223299999999999</v>
      </c>
      <c r="H80" s="2" t="s">
        <v>312</v>
      </c>
      <c r="I80" s="1" t="str">
        <f>HYPERLINK("0903html_all_TW-1-M-2_TW-1-2\Leukocyte transendothelial migration.html")</f>
        <v>0903html_all_TW-1-M-2_TW-1-2\Leukocyte transendothelial migration.html</v>
      </c>
      <c r="J80" s="1"/>
      <c r="K80" s="1"/>
      <c r="L80" s="1"/>
      <c r="M80" s="1"/>
      <c r="N80" s="1"/>
      <c r="O80" s="1"/>
      <c r="P80" s="1"/>
      <c r="Q80" s="1"/>
    </row>
    <row r="81" spans="1:17">
      <c r="A81" s="1" t="s">
        <v>117</v>
      </c>
      <c r="B81" s="1" t="s">
        <v>118</v>
      </c>
      <c r="C81" s="1" t="s">
        <v>11</v>
      </c>
      <c r="D81" s="1">
        <v>9</v>
      </c>
      <c r="E81" s="1">
        <v>105</v>
      </c>
      <c r="F81" s="1">
        <v>3.4275E-3</v>
      </c>
      <c r="G81" s="1">
        <v>3.5083461290322603E-2</v>
      </c>
      <c r="H81" s="2" t="s">
        <v>313</v>
      </c>
      <c r="I81" s="1" t="str">
        <f>HYPERLINK("0903html_all_TW-1-M-2_TW-1-2\Adherens junction.html")</f>
        <v>0903html_all_TW-1-M-2_TW-1-2\Adherens junction.html</v>
      </c>
      <c r="J81" s="1"/>
      <c r="K81" s="1"/>
      <c r="L81" s="1"/>
      <c r="M81" s="1"/>
      <c r="N81" s="1"/>
      <c r="O81" s="1"/>
      <c r="P81" s="1"/>
      <c r="Q81" s="1"/>
    </row>
    <row r="82" spans="1:17">
      <c r="A82" s="1" t="s">
        <v>314</v>
      </c>
      <c r="B82" s="1" t="s">
        <v>315</v>
      </c>
      <c r="C82" s="1" t="s">
        <v>11</v>
      </c>
      <c r="D82" s="1">
        <v>9</v>
      </c>
      <c r="E82" s="1">
        <v>80</v>
      </c>
      <c r="F82" s="1">
        <v>6.3545000000000004E-2</v>
      </c>
      <c r="G82" s="1">
        <v>0.23223299999999999</v>
      </c>
      <c r="H82" s="2" t="s">
        <v>316</v>
      </c>
      <c r="I82" s="1" t="str">
        <f>HYPERLINK("0903html_all_TW-1-M-2_TW-1-2\Bladder cancer.html")</f>
        <v>0903html_all_TW-1-M-2_TW-1-2\Bladder cancer.html</v>
      </c>
      <c r="J82" s="1"/>
      <c r="K82" s="1"/>
      <c r="L82" s="1"/>
      <c r="M82" s="1"/>
      <c r="N82" s="1"/>
      <c r="O82" s="1"/>
      <c r="P82" s="1"/>
      <c r="Q82" s="1"/>
    </row>
    <row r="83" spans="1:17">
      <c r="A83" s="1" t="s">
        <v>133</v>
      </c>
      <c r="B83" s="1" t="s">
        <v>134</v>
      </c>
      <c r="C83" s="1" t="s">
        <v>11</v>
      </c>
      <c r="D83" s="1">
        <v>8</v>
      </c>
      <c r="E83" s="1">
        <v>78</v>
      </c>
      <c r="F83" s="1">
        <v>4.3950999999999997E-2</v>
      </c>
      <c r="G83" s="1">
        <v>0.18107812000000001</v>
      </c>
      <c r="H83" s="2" t="s">
        <v>317</v>
      </c>
      <c r="I83" s="1" t="str">
        <f>HYPERLINK("0903html_all_TW-1-M-2_TW-1-2\Small cell lung cancer.html")</f>
        <v>0903html_all_TW-1-M-2_TW-1-2\Small cell lung cancer.html</v>
      </c>
      <c r="J83" s="1"/>
      <c r="K83" s="1"/>
      <c r="L83" s="1"/>
      <c r="M83" s="1"/>
      <c r="N83" s="1"/>
      <c r="O83" s="1"/>
      <c r="P83" s="1"/>
      <c r="Q83" s="1"/>
    </row>
    <row r="84" spans="1:17">
      <c r="A84" s="1" t="s">
        <v>318</v>
      </c>
      <c r="B84" s="1" t="s">
        <v>319</v>
      </c>
      <c r="C84" s="1" t="s">
        <v>11</v>
      </c>
      <c r="D84" s="1">
        <v>8</v>
      </c>
      <c r="E84" s="1">
        <v>78</v>
      </c>
      <c r="F84" s="1">
        <v>4.3950999999999997E-2</v>
      </c>
      <c r="G84" s="1">
        <v>0.18107812000000001</v>
      </c>
      <c r="H84" s="2" t="s">
        <v>320</v>
      </c>
      <c r="I84" s="1" t="str">
        <f>HYPERLINK("0903html_all_TW-1-M-2_TW-1-2\Hedgehog signaling pathway.html")</f>
        <v>0903html_all_TW-1-M-2_TW-1-2\Hedgehog signaling pathway.html</v>
      </c>
      <c r="J84" s="1"/>
      <c r="K84" s="1"/>
      <c r="L84" s="1"/>
      <c r="M84" s="1"/>
      <c r="N84" s="1"/>
      <c r="O84" s="1"/>
      <c r="P84" s="1"/>
      <c r="Q84" s="1"/>
    </row>
    <row r="85" spans="1:17">
      <c r="A85" s="1" t="s">
        <v>321</v>
      </c>
      <c r="B85" s="1" t="s">
        <v>322</v>
      </c>
      <c r="C85" s="1" t="s">
        <v>11</v>
      </c>
      <c r="D85" s="1">
        <v>8</v>
      </c>
      <c r="E85" s="1">
        <v>77</v>
      </c>
      <c r="F85" s="1">
        <v>4.3630000000000002E-2</v>
      </c>
      <c r="G85" s="1">
        <v>0.18107812000000001</v>
      </c>
      <c r="H85" s="2" t="s">
        <v>323</v>
      </c>
      <c r="I85" s="1" t="str">
        <f>HYPERLINK("0903html_all_TW-1-M-2_TW-1-2\Colorectal cancer.html")</f>
        <v>0903html_all_TW-1-M-2_TW-1-2\Colorectal cancer.html</v>
      </c>
      <c r="J85" s="1"/>
      <c r="K85" s="1"/>
      <c r="L85" s="1"/>
      <c r="M85" s="1"/>
      <c r="N85" s="1"/>
      <c r="O85" s="1"/>
      <c r="P85" s="1"/>
      <c r="Q85" s="1"/>
    </row>
    <row r="86" spans="1:17">
      <c r="A86" s="1" t="s">
        <v>324</v>
      </c>
      <c r="B86" s="1" t="s">
        <v>325</v>
      </c>
      <c r="C86" s="1" t="s">
        <v>11</v>
      </c>
      <c r="D86" s="1">
        <v>8</v>
      </c>
      <c r="E86" s="1">
        <v>78</v>
      </c>
      <c r="F86" s="1">
        <v>4.3950999999999997E-2</v>
      </c>
      <c r="G86" s="1">
        <v>0.18107812000000001</v>
      </c>
      <c r="H86" s="2" t="s">
        <v>326</v>
      </c>
      <c r="I86" s="1" t="str">
        <f>HYPERLINK("0903html_all_TW-1-M-2_TW-1-2\T cell receptor signaling pathway.html")</f>
        <v>0903html_all_TW-1-M-2_TW-1-2\T cell receptor signaling pathway.html</v>
      </c>
      <c r="J86" s="1"/>
      <c r="K86" s="1"/>
      <c r="L86" s="1"/>
      <c r="M86" s="1"/>
      <c r="N86" s="1"/>
      <c r="O86" s="1"/>
      <c r="P86" s="1"/>
      <c r="Q86" s="1"/>
    </row>
    <row r="87" spans="1:17">
      <c r="A87" s="1" t="s">
        <v>327</v>
      </c>
      <c r="B87" s="1" t="s">
        <v>328</v>
      </c>
      <c r="C87" s="1" t="s">
        <v>11</v>
      </c>
      <c r="D87" s="1">
        <v>8</v>
      </c>
      <c r="E87" s="1">
        <v>71</v>
      </c>
      <c r="F87" s="1">
        <v>8.7451000000000001E-2</v>
      </c>
      <c r="G87" s="1">
        <v>0.25404709345794402</v>
      </c>
      <c r="H87" s="2" t="s">
        <v>329</v>
      </c>
      <c r="I87" s="1" t="str">
        <f>HYPERLINK("0903html_all_TW-1-M-2_TW-1-2\Chagas disease (American trypanosomiasis).html")</f>
        <v>0903html_all_TW-1-M-2_TW-1-2\Chagas disease (American trypanosomiasis).html</v>
      </c>
      <c r="J87" s="1"/>
      <c r="K87" s="1"/>
      <c r="L87" s="1"/>
      <c r="M87" s="1"/>
      <c r="N87" s="1"/>
      <c r="O87" s="1"/>
      <c r="P87" s="1"/>
      <c r="Q87" s="1"/>
    </row>
    <row r="88" spans="1:17">
      <c r="A88" s="1" t="s">
        <v>168</v>
      </c>
      <c r="B88" s="1" t="s">
        <v>169</v>
      </c>
      <c r="C88" s="1" t="s">
        <v>11</v>
      </c>
      <c r="D88" s="1">
        <v>7</v>
      </c>
      <c r="E88" s="1">
        <v>93</v>
      </c>
      <c r="F88" s="1">
        <v>2.6649E-3</v>
      </c>
      <c r="G88" s="1">
        <v>2.9409075E-2</v>
      </c>
      <c r="H88" s="2" t="s">
        <v>330</v>
      </c>
      <c r="I88" s="1" t="str">
        <f>HYPERLINK("0903html_all_TW-1-M-2_TW-1-2\Shigellosis.html")</f>
        <v>0903html_all_TW-1-M-2_TW-1-2\Shigellosis.html</v>
      </c>
      <c r="J88" s="1"/>
      <c r="K88" s="1"/>
      <c r="L88" s="1"/>
      <c r="M88" s="1"/>
      <c r="N88" s="1"/>
      <c r="O88" s="1"/>
      <c r="P88" s="1"/>
      <c r="Q88" s="1"/>
    </row>
    <row r="89" spans="1:17">
      <c r="A89" s="1" t="s">
        <v>170</v>
      </c>
      <c r="B89" s="1" t="s">
        <v>171</v>
      </c>
      <c r="C89" s="1" t="s">
        <v>11</v>
      </c>
      <c r="D89" s="1">
        <v>7</v>
      </c>
      <c r="E89" s="1">
        <v>77</v>
      </c>
      <c r="F89" s="1">
        <v>2.2416999999999999E-2</v>
      </c>
      <c r="G89" s="1">
        <v>0.117404288135593</v>
      </c>
      <c r="H89" s="2" t="s">
        <v>331</v>
      </c>
      <c r="I89" s="1" t="str">
        <f>HYPERLINK("0903html_all_TW-1-M-2_TW-1-2\Nitrogen metabolism.html")</f>
        <v>0903html_all_TW-1-M-2_TW-1-2\Nitrogen metabolism.html</v>
      </c>
      <c r="J89" s="1"/>
      <c r="K89" s="1"/>
      <c r="L89" s="1"/>
      <c r="M89" s="1"/>
      <c r="N89" s="1"/>
      <c r="O89" s="1"/>
      <c r="P89" s="1"/>
      <c r="Q89" s="1"/>
    </row>
    <row r="90" spans="1:17">
      <c r="A90" s="1" t="s">
        <v>332</v>
      </c>
      <c r="B90" s="1" t="s">
        <v>333</v>
      </c>
      <c r="C90" s="1" t="s">
        <v>11</v>
      </c>
      <c r="D90" s="1">
        <v>7</v>
      </c>
      <c r="E90" s="1">
        <v>72</v>
      </c>
      <c r="F90" s="1">
        <v>3.6756999999999998E-2</v>
      </c>
      <c r="G90" s="1">
        <v>0.16702813235294101</v>
      </c>
      <c r="H90" s="2" t="s">
        <v>334</v>
      </c>
      <c r="I90" s="1" t="str">
        <f>HYPERLINK("0903html_all_TW-1-M-2_TW-1-2\TGF-beta signaling pathway.html")</f>
        <v>0903html_all_TW-1-M-2_TW-1-2\TGF-beta signaling pathway.html</v>
      </c>
      <c r="J90" s="1"/>
      <c r="K90" s="1"/>
      <c r="L90" s="1"/>
      <c r="M90" s="1"/>
      <c r="N90" s="1"/>
      <c r="O90" s="1"/>
      <c r="P90" s="1"/>
      <c r="Q90" s="1"/>
    </row>
    <row r="91" spans="1:17">
      <c r="A91" s="1" t="s">
        <v>91</v>
      </c>
      <c r="B91" s="1" t="s">
        <v>92</v>
      </c>
      <c r="C91" s="1" t="s">
        <v>11</v>
      </c>
      <c r="D91" s="1">
        <v>7</v>
      </c>
      <c r="E91" s="1">
        <v>16</v>
      </c>
      <c r="F91" s="1">
        <v>5.0298000000000002E-2</v>
      </c>
      <c r="G91" s="1">
        <v>0.19925746153846199</v>
      </c>
      <c r="H91" s="2" t="s">
        <v>161</v>
      </c>
      <c r="I91" s="1" t="str">
        <f>HYPERLINK("0903html_all_TW-1-M-2_TW-1-2\Polyketide sugar unit biosynthesis.html")</f>
        <v>0903html_all_TW-1-M-2_TW-1-2\Polyketide sugar unit biosynthesis.html</v>
      </c>
      <c r="J91" s="1"/>
      <c r="K91" s="1"/>
      <c r="L91" s="1"/>
      <c r="M91" s="1"/>
      <c r="N91" s="1"/>
      <c r="O91" s="1"/>
      <c r="P91" s="1"/>
      <c r="Q91" s="1"/>
    </row>
    <row r="92" spans="1:17">
      <c r="A92" s="1" t="s">
        <v>121</v>
      </c>
      <c r="B92" s="1" t="s">
        <v>122</v>
      </c>
      <c r="C92" s="1" t="s">
        <v>11</v>
      </c>
      <c r="D92" s="1">
        <v>6</v>
      </c>
      <c r="E92" s="1">
        <v>111</v>
      </c>
      <c r="F92" s="4">
        <v>5.5736999999999998E-5</v>
      </c>
      <c r="G92" s="1">
        <v>2.5189679999999999E-3</v>
      </c>
      <c r="H92" s="2" t="s">
        <v>335</v>
      </c>
      <c r="I92" s="1" t="str">
        <f>HYPERLINK("0903html_all_TW-1-M-2_TW-1-2\Glucosinolate biosynthesis.html")</f>
        <v>0903html_all_TW-1-M-2_TW-1-2\Glucosinolate biosynthesis.html</v>
      </c>
      <c r="J92" s="1"/>
      <c r="K92" s="1"/>
      <c r="L92" s="1"/>
      <c r="M92" s="1"/>
      <c r="N92" s="1"/>
      <c r="O92" s="1"/>
      <c r="P92" s="1"/>
      <c r="Q92" s="1"/>
    </row>
    <row r="93" spans="1:17">
      <c r="A93" s="1" t="s">
        <v>203</v>
      </c>
      <c r="B93" s="1" t="s">
        <v>204</v>
      </c>
      <c r="C93" s="1" t="s">
        <v>11</v>
      </c>
      <c r="D93" s="1">
        <v>6</v>
      </c>
      <c r="E93" s="1">
        <v>89</v>
      </c>
      <c r="F93" s="1">
        <v>1.4603000000000001E-3</v>
      </c>
      <c r="G93" s="1">
        <v>2.2561635E-2</v>
      </c>
      <c r="H93" s="2" t="s">
        <v>336</v>
      </c>
      <c r="I93" s="1" t="str">
        <f>HYPERLINK("0903html_all_TW-1-M-2_TW-1-2\Aminoacyl-tRNA biosynthesis.html")</f>
        <v>0903html_all_TW-1-M-2_TW-1-2\Aminoacyl-tRNA biosynthesis.html</v>
      </c>
      <c r="J93" s="1"/>
      <c r="K93" s="1"/>
      <c r="L93" s="1"/>
      <c r="M93" s="1"/>
      <c r="N93" s="1"/>
      <c r="O93" s="1"/>
      <c r="P93" s="1"/>
      <c r="Q93" s="1"/>
    </row>
    <row r="94" spans="1:17">
      <c r="A94" s="1" t="s">
        <v>207</v>
      </c>
      <c r="B94" s="1" t="s">
        <v>208</v>
      </c>
      <c r="C94" s="1" t="s">
        <v>11</v>
      </c>
      <c r="D94" s="1">
        <v>6</v>
      </c>
      <c r="E94" s="1">
        <v>77</v>
      </c>
      <c r="F94" s="1">
        <v>7.9086999999999994E-3</v>
      </c>
      <c r="G94" s="1">
        <v>5.9604592682926803E-2</v>
      </c>
      <c r="H94" s="2" t="s">
        <v>337</v>
      </c>
      <c r="I94" s="1" t="str">
        <f>HYPERLINK("0903html_all_TW-1-M-2_TW-1-2\Renal cell carcinoma.html")</f>
        <v>0903html_all_TW-1-M-2_TW-1-2\Renal cell carcinoma.html</v>
      </c>
      <c r="J94" s="1"/>
      <c r="K94" s="1"/>
      <c r="L94" s="1"/>
      <c r="M94" s="1"/>
      <c r="N94" s="1"/>
      <c r="O94" s="1"/>
      <c r="P94" s="1"/>
      <c r="Q94" s="1"/>
    </row>
    <row r="95" spans="1:17">
      <c r="A95" s="1" t="s">
        <v>135</v>
      </c>
      <c r="B95" s="1" t="s">
        <v>136</v>
      </c>
      <c r="C95" s="1" t="s">
        <v>11</v>
      </c>
      <c r="D95" s="1">
        <v>6</v>
      </c>
      <c r="E95" s="1">
        <v>74</v>
      </c>
      <c r="F95" s="1">
        <v>1.38E-2</v>
      </c>
      <c r="G95" s="1">
        <v>8.0689811320754701E-2</v>
      </c>
      <c r="H95" s="2" t="s">
        <v>338</v>
      </c>
      <c r="I95" s="1" t="str">
        <f>HYPERLINK("0903html_all_TW-1-M-2_TW-1-2\Circadian rhythm.html")</f>
        <v>0903html_all_TW-1-M-2_TW-1-2\Circadian rhythm.html</v>
      </c>
      <c r="J95" s="1"/>
      <c r="K95" s="1"/>
      <c r="L95" s="1"/>
      <c r="M95" s="1"/>
      <c r="N95" s="1"/>
      <c r="O95" s="1"/>
      <c r="P95" s="1"/>
      <c r="Q95" s="1"/>
    </row>
    <row r="96" spans="1:17">
      <c r="A96" s="1" t="s">
        <v>339</v>
      </c>
      <c r="B96" s="1" t="s">
        <v>340</v>
      </c>
      <c r="C96" s="1" t="s">
        <v>11</v>
      </c>
      <c r="D96" s="1">
        <v>6</v>
      </c>
      <c r="E96" s="1">
        <v>65</v>
      </c>
      <c r="F96" s="1">
        <v>3.9056E-2</v>
      </c>
      <c r="G96" s="1">
        <v>0.17239153521126799</v>
      </c>
      <c r="H96" s="2" t="s">
        <v>341</v>
      </c>
      <c r="I96" s="1" t="str">
        <f>HYPERLINK("0903html_all_TW-1-M-2_TW-1-2\ErbB signaling pathway.html")</f>
        <v>0903html_all_TW-1-M-2_TW-1-2\ErbB signaling pathway.html</v>
      </c>
      <c r="J96" s="1"/>
      <c r="K96" s="1"/>
      <c r="L96" s="1"/>
      <c r="M96" s="1"/>
      <c r="N96" s="1"/>
      <c r="O96" s="1"/>
      <c r="P96" s="1"/>
      <c r="Q96" s="1"/>
    </row>
    <row r="97" spans="1:17">
      <c r="A97" s="1" t="s">
        <v>195</v>
      </c>
      <c r="B97" s="1" t="s">
        <v>196</v>
      </c>
      <c r="C97" s="1" t="s">
        <v>11</v>
      </c>
      <c r="D97" s="1">
        <v>6</v>
      </c>
      <c r="E97" s="1">
        <v>13</v>
      </c>
      <c r="F97" s="1">
        <v>5.4600000000000003E-2</v>
      </c>
      <c r="G97" s="1">
        <v>0.21089250000000001</v>
      </c>
      <c r="H97" s="2" t="s">
        <v>342</v>
      </c>
      <c r="I97" s="1" t="str">
        <f>HYPERLINK("0903html_all_TW-1-M-2_TW-1-2\Renin-angiotensin system.html")</f>
        <v>0903html_all_TW-1-M-2_TW-1-2\Renin-angiotensin system.html</v>
      </c>
      <c r="J97" s="1"/>
      <c r="K97" s="1"/>
      <c r="L97" s="1"/>
      <c r="M97" s="1"/>
      <c r="N97" s="1"/>
      <c r="O97" s="1"/>
      <c r="P97" s="1"/>
      <c r="Q97" s="1"/>
    </row>
    <row r="98" spans="1:17">
      <c r="A98" s="1" t="s">
        <v>177</v>
      </c>
      <c r="B98" s="1" t="s">
        <v>178</v>
      </c>
      <c r="C98" s="1" t="s">
        <v>11</v>
      </c>
      <c r="D98" s="1">
        <v>6</v>
      </c>
      <c r="E98" s="1">
        <v>14</v>
      </c>
      <c r="F98" s="1">
        <v>7.2202000000000002E-2</v>
      </c>
      <c r="G98" s="1">
        <v>0.23223299999999999</v>
      </c>
      <c r="H98" s="2" t="s">
        <v>343</v>
      </c>
      <c r="I98" s="1" t="str">
        <f>HYPERLINK("0903html_all_TW-1-M-2_TW-1-2\Butirosin and neomycin biosynthesis.html")</f>
        <v>0903html_all_TW-1-M-2_TW-1-2\Butirosin and neomycin biosynthesis.html</v>
      </c>
      <c r="J98" s="1"/>
      <c r="K98" s="1"/>
      <c r="L98" s="1"/>
      <c r="M98" s="1"/>
      <c r="N98" s="1"/>
      <c r="O98" s="1"/>
      <c r="P98" s="1"/>
      <c r="Q98" s="1"/>
    </row>
    <row r="99" spans="1:17">
      <c r="A99" s="1" t="s">
        <v>344</v>
      </c>
      <c r="B99" s="1" t="s">
        <v>345</v>
      </c>
      <c r="C99" s="1" t="s">
        <v>11</v>
      </c>
      <c r="D99" s="1">
        <v>5</v>
      </c>
      <c r="E99" s="1">
        <v>73</v>
      </c>
      <c r="F99" s="1">
        <v>6.0134999999999997E-3</v>
      </c>
      <c r="G99" s="1">
        <v>5.1615874999999999E-2</v>
      </c>
      <c r="H99" s="2" t="s">
        <v>346</v>
      </c>
      <c r="I99" s="1" t="str">
        <f>HYPERLINK("0903html_all_TW-1-M-2_TW-1-2\B cell receptor signaling pathway.html")</f>
        <v>0903html_all_TW-1-M-2_TW-1-2\B cell receptor signaling pathway.html</v>
      </c>
      <c r="J99" s="1"/>
      <c r="K99" s="1"/>
      <c r="L99" s="1"/>
      <c r="M99" s="1"/>
      <c r="N99" s="1"/>
      <c r="O99" s="1"/>
      <c r="P99" s="1"/>
      <c r="Q99" s="1"/>
    </row>
    <row r="100" spans="1:17">
      <c r="A100" s="1" t="s">
        <v>123</v>
      </c>
      <c r="B100" s="1" t="s">
        <v>124</v>
      </c>
      <c r="C100" s="1" t="s">
        <v>11</v>
      </c>
      <c r="D100" s="1">
        <v>4</v>
      </c>
      <c r="E100" s="1">
        <v>93</v>
      </c>
      <c r="F100" s="4">
        <v>7.4799E-5</v>
      </c>
      <c r="G100" s="1">
        <v>2.5680989999999999E-3</v>
      </c>
      <c r="H100" s="1" t="s">
        <v>347</v>
      </c>
      <c r="I100" s="1" t="str">
        <f>HYPERLINK("0903html_all_TW-1-M-2_TW-1-2\Limonene and pinene degradation.html")</f>
        <v>0903html_all_TW-1-M-2_TW-1-2\Limonene and pinene degradation.html</v>
      </c>
      <c r="J100" s="1"/>
      <c r="K100" s="1"/>
      <c r="L100" s="1"/>
      <c r="M100" s="1"/>
      <c r="N100" s="1"/>
      <c r="O100" s="1"/>
      <c r="P100" s="1"/>
      <c r="Q100" s="1"/>
    </row>
    <row r="101" spans="1:17">
      <c r="A101" s="1" t="s">
        <v>348</v>
      </c>
      <c r="B101" s="1" t="s">
        <v>349</v>
      </c>
      <c r="C101" s="1" t="s">
        <v>11</v>
      </c>
      <c r="D101" s="1">
        <v>4</v>
      </c>
      <c r="E101" s="1">
        <v>57</v>
      </c>
      <c r="F101" s="1">
        <v>1.8183000000000001E-2</v>
      </c>
      <c r="G101" s="1">
        <v>9.7287051724137902E-2</v>
      </c>
      <c r="H101" s="2" t="s">
        <v>350</v>
      </c>
      <c r="I101" s="1" t="str">
        <f>HYPERLINK("0903html_all_TW-1-M-2_TW-1-2\Viral myocarditis.html")</f>
        <v>0903html_all_TW-1-M-2_TW-1-2\Viral myocarditis.html</v>
      </c>
      <c r="J101" s="1"/>
      <c r="K101" s="1"/>
      <c r="L101" s="1"/>
      <c r="M101" s="1"/>
      <c r="N101" s="1"/>
      <c r="O101" s="1"/>
    </row>
    <row r="102" spans="1:17">
      <c r="A102" s="1" t="s">
        <v>351</v>
      </c>
      <c r="B102" s="1" t="s">
        <v>352</v>
      </c>
      <c r="C102" s="1" t="s">
        <v>11</v>
      </c>
      <c r="D102" s="1">
        <v>4</v>
      </c>
      <c r="E102" s="1">
        <v>53</v>
      </c>
      <c r="F102" s="1">
        <v>3.2183999999999997E-2</v>
      </c>
      <c r="G102" s="1">
        <v>0.15067963636363599</v>
      </c>
      <c r="H102" s="1" t="s">
        <v>353</v>
      </c>
      <c r="I102" s="1" t="str">
        <f>HYPERLINK("0903html_all_TW-1-M-2_TW-1-2\Benzoxazinoid biosynthesis.html")</f>
        <v>0903html_all_TW-1-M-2_TW-1-2\Benzoxazinoid biosynthesis.html</v>
      </c>
      <c r="J102" s="1"/>
      <c r="K102" s="1"/>
      <c r="L102" s="1"/>
      <c r="M102" s="1"/>
      <c r="N102" s="1"/>
      <c r="O102" s="1"/>
    </row>
    <row r="103" spans="1:17">
      <c r="A103" s="1" t="s">
        <v>354</v>
      </c>
      <c r="B103" s="1" t="s">
        <v>355</v>
      </c>
      <c r="C103" s="1" t="s">
        <v>11</v>
      </c>
      <c r="D103" s="1">
        <v>4</v>
      </c>
      <c r="E103" s="1">
        <v>46</v>
      </c>
      <c r="F103" s="1">
        <v>7.3340000000000002E-2</v>
      </c>
      <c r="G103" s="1">
        <v>0.23223299999999999</v>
      </c>
      <c r="H103" s="2" t="s">
        <v>356</v>
      </c>
      <c r="I103" s="1" t="str">
        <f>HYPERLINK("0903html_all_TW-1-M-2_TW-1-2\Basal cell carcinoma.html")</f>
        <v>0903html_all_TW-1-M-2_TW-1-2\Basal cell carcinoma.html</v>
      </c>
      <c r="J103" s="1"/>
      <c r="K103" s="1"/>
      <c r="L103" s="1"/>
      <c r="M103" s="1"/>
      <c r="N103" s="1"/>
      <c r="O103" s="1"/>
    </row>
    <row r="104" spans="1:17">
      <c r="A104" s="1" t="s">
        <v>357</v>
      </c>
      <c r="B104" s="1" t="s">
        <v>358</v>
      </c>
      <c r="C104" s="1" t="s">
        <v>11</v>
      </c>
      <c r="D104" s="1">
        <v>4</v>
      </c>
      <c r="E104" s="1">
        <v>47</v>
      </c>
      <c r="F104" s="1">
        <v>7.3958999999999997E-2</v>
      </c>
      <c r="G104" s="1">
        <v>0.23223299999999999</v>
      </c>
      <c r="H104" s="2" t="s">
        <v>359</v>
      </c>
      <c r="I104" s="1" t="str">
        <f>HYPERLINK("0903html_all_TW-1-M-2_TW-1-2\Natural killer cell mediated cytotoxicity.html")</f>
        <v>0903html_all_TW-1-M-2_TW-1-2\Natural killer cell mediated cytotoxicity.html</v>
      </c>
      <c r="J104" s="1"/>
      <c r="K104" s="1"/>
      <c r="L104" s="1"/>
      <c r="M104" s="1"/>
      <c r="N104" s="1"/>
      <c r="O104" s="1"/>
    </row>
    <row r="105" spans="1:17">
      <c r="A105" s="1" t="s">
        <v>360</v>
      </c>
      <c r="B105" s="1" t="s">
        <v>361</v>
      </c>
      <c r="C105" s="1" t="s">
        <v>11</v>
      </c>
      <c r="D105" s="1">
        <v>3</v>
      </c>
      <c r="E105" s="1">
        <v>60</v>
      </c>
      <c r="F105" s="1">
        <v>3.8005999999999999E-3</v>
      </c>
      <c r="G105" s="1">
        <v>3.6699543750000001E-2</v>
      </c>
      <c r="H105" s="1" t="s">
        <v>362</v>
      </c>
      <c r="I105" s="1" t="str">
        <f>HYPERLINK("0903html_all_TW-1-M-2_TW-1-2\Long-term depression.html")</f>
        <v>0903html_all_TW-1-M-2_TW-1-2\Long-term depression.html</v>
      </c>
      <c r="J105" s="1"/>
      <c r="K105" s="1"/>
      <c r="L105" s="1"/>
      <c r="M105" s="1"/>
      <c r="N105" s="1"/>
      <c r="O105" s="1"/>
    </row>
    <row r="106" spans="1:17">
      <c r="A106" s="1" t="s">
        <v>201</v>
      </c>
      <c r="B106" s="1" t="s">
        <v>202</v>
      </c>
      <c r="C106" s="1" t="s">
        <v>11</v>
      </c>
      <c r="D106" s="1">
        <v>3</v>
      </c>
      <c r="E106" s="1">
        <v>56</v>
      </c>
      <c r="F106" s="1">
        <v>7.0667999999999998E-3</v>
      </c>
      <c r="G106" s="1">
        <v>5.4609570000000003E-2</v>
      </c>
      <c r="H106" s="1" t="s">
        <v>363</v>
      </c>
      <c r="I106" s="1" t="str">
        <f>HYPERLINK("0903html_all_TW-1-M-2_TW-1-2\Dorso-ventral axis formation.html")</f>
        <v>0903html_all_TW-1-M-2_TW-1-2\Dorso-ventral axis formation.html</v>
      </c>
      <c r="J106" s="1"/>
      <c r="K106" s="1"/>
      <c r="L106" s="1"/>
      <c r="M106" s="1"/>
      <c r="N106" s="1"/>
      <c r="O106" s="1"/>
    </row>
    <row r="107" spans="1:17">
      <c r="A107" s="1" t="s">
        <v>364</v>
      </c>
      <c r="B107" s="1" t="s">
        <v>365</v>
      </c>
      <c r="C107" s="1" t="s">
        <v>11</v>
      </c>
      <c r="D107" s="1">
        <v>3</v>
      </c>
      <c r="E107" s="1">
        <v>48</v>
      </c>
      <c r="F107" s="1">
        <v>2.3878E-2</v>
      </c>
      <c r="G107" s="1">
        <v>0.1229717</v>
      </c>
      <c r="H107" s="1" t="s">
        <v>366</v>
      </c>
      <c r="I107" s="1" t="str">
        <f>HYPERLINK("0903html_all_TW-1-M-2_TW-1-2\Chronic myeloid leukemia.html")</f>
        <v>0903html_all_TW-1-M-2_TW-1-2\Chronic myeloid leukemia.html</v>
      </c>
      <c r="J107" s="1"/>
      <c r="K107" s="1"/>
      <c r="L107" s="1"/>
      <c r="M107" s="1"/>
      <c r="N107" s="1"/>
      <c r="O107" s="1"/>
    </row>
    <row r="108" spans="1:17">
      <c r="A108" s="1" t="s">
        <v>367</v>
      </c>
      <c r="B108" s="1" t="s">
        <v>368</v>
      </c>
      <c r="C108" s="1" t="s">
        <v>11</v>
      </c>
      <c r="D108" s="1">
        <v>3</v>
      </c>
      <c r="E108" s="1">
        <v>39</v>
      </c>
      <c r="F108" s="1">
        <v>7.6267000000000001E-2</v>
      </c>
      <c r="G108" s="1">
        <v>0.23223299999999999</v>
      </c>
      <c r="H108" s="2" t="s">
        <v>369</v>
      </c>
      <c r="I108" s="1" t="str">
        <f>HYPERLINK("0903html_all_TW-1-M-2_TW-1-2\Cell cycle - Caulobacter.html")</f>
        <v>0903html_all_TW-1-M-2_TW-1-2\Cell cycle - Caulobacter.html</v>
      </c>
      <c r="J108" s="1"/>
      <c r="K108" s="1"/>
      <c r="L108" s="1"/>
      <c r="M108" s="1"/>
      <c r="N108" s="1"/>
      <c r="O108" s="1"/>
    </row>
    <row r="109" spans="1:17">
      <c r="A109" s="1" t="s">
        <v>370</v>
      </c>
      <c r="B109" s="1" t="s">
        <v>371</v>
      </c>
      <c r="C109" s="1" t="s">
        <v>11</v>
      </c>
      <c r="D109" s="1">
        <v>3</v>
      </c>
      <c r="E109" s="1">
        <v>39</v>
      </c>
      <c r="F109" s="1">
        <v>7.6267000000000001E-2</v>
      </c>
      <c r="G109" s="1">
        <v>0.23223299999999999</v>
      </c>
      <c r="H109" s="1" t="s">
        <v>372</v>
      </c>
      <c r="I109" s="1" t="str">
        <f>HYPERLINK("0903html_all_TW-1-M-2_TW-1-2\RIG-I-like receptor signaling pathway.html")</f>
        <v>0903html_all_TW-1-M-2_TW-1-2\RIG-I-like receptor signaling pathway.html</v>
      </c>
      <c r="J109" s="1"/>
      <c r="K109" s="1"/>
      <c r="L109" s="1"/>
      <c r="M109" s="1"/>
      <c r="N109" s="1"/>
      <c r="O109" s="1"/>
    </row>
    <row r="110" spans="1:17">
      <c r="A110" s="1" t="s">
        <v>174</v>
      </c>
      <c r="B110" s="1" t="s">
        <v>175</v>
      </c>
      <c r="C110" s="1" t="s">
        <v>11</v>
      </c>
      <c r="D110" s="1">
        <v>3</v>
      </c>
      <c r="E110" s="1">
        <v>5</v>
      </c>
      <c r="F110" s="1">
        <v>8.5585999999999995E-2</v>
      </c>
      <c r="G110" s="1">
        <v>0.25186737142857102</v>
      </c>
      <c r="H110" s="1" t="s">
        <v>176</v>
      </c>
      <c r="I110" s="1" t="str">
        <f>HYPERLINK("0903html_all_TW-1-M-2_TW-1-2\Toluene degradation.html")</f>
        <v>0903html_all_TW-1-M-2_TW-1-2\Toluene degradation.html</v>
      </c>
      <c r="J110" s="1"/>
      <c r="K110" s="1"/>
      <c r="L110" s="1"/>
      <c r="M110" s="1"/>
      <c r="N110" s="1"/>
      <c r="O110" s="1"/>
    </row>
    <row r="111" spans="1:17">
      <c r="A111" s="1" t="s">
        <v>373</v>
      </c>
      <c r="B111" s="1" t="s">
        <v>374</v>
      </c>
      <c r="C111" s="1" t="s">
        <v>11</v>
      </c>
      <c r="D111" s="1">
        <v>2</v>
      </c>
      <c r="E111" s="1">
        <v>34</v>
      </c>
      <c r="F111" s="1">
        <v>5.6375000000000001E-2</v>
      </c>
      <c r="G111" s="1">
        <v>0.21506018518518499</v>
      </c>
      <c r="H111" s="1" t="s">
        <v>375</v>
      </c>
      <c r="I111" s="1" t="str">
        <f>HYPERLINK("0903html_all_TW-1-M-2_TW-1-2\Toll-like receptor signaling pathway.html")</f>
        <v>0903html_all_TW-1-M-2_TW-1-2\Toll-like receptor signaling pathway.html</v>
      </c>
      <c r="J111" s="1"/>
      <c r="K111" s="1"/>
      <c r="L111" s="1"/>
      <c r="M111" s="1"/>
      <c r="N111" s="1"/>
      <c r="O111" s="1"/>
    </row>
    <row r="112" spans="1:17">
      <c r="A112" s="1" t="s">
        <v>376</v>
      </c>
      <c r="B112" s="1" t="s">
        <v>377</v>
      </c>
      <c r="C112" s="1" t="s">
        <v>11</v>
      </c>
      <c r="D112" s="1">
        <v>1</v>
      </c>
      <c r="E112" s="1">
        <v>32</v>
      </c>
      <c r="F112" s="1">
        <v>1.8260999999999999E-2</v>
      </c>
      <c r="G112" s="1">
        <v>9.7287051724137902E-2</v>
      </c>
      <c r="H112" s="1" t="s">
        <v>378</v>
      </c>
      <c r="I112" s="1" t="str">
        <f>HYPERLINK("0903html_all_TW-1-M-2_TW-1-2\Fat digestion and absorption.html")</f>
        <v>0903html_all_TW-1-M-2_TW-1-2\Fat digestion and absorption.html</v>
      </c>
      <c r="J112" s="1"/>
      <c r="K112" s="1"/>
      <c r="L112" s="1"/>
      <c r="M112" s="1"/>
      <c r="N112" s="1"/>
      <c r="O112" s="1"/>
    </row>
    <row r="113" spans="1:15">
      <c r="A113" s="1" t="s">
        <v>379</v>
      </c>
      <c r="B113" s="1" t="s">
        <v>380</v>
      </c>
      <c r="C113" s="1" t="s">
        <v>11</v>
      </c>
      <c r="D113" s="1">
        <v>1</v>
      </c>
      <c r="E113" s="1">
        <v>30</v>
      </c>
      <c r="F113" s="1">
        <v>2.5783E-2</v>
      </c>
      <c r="G113" s="1">
        <v>0.12849914516128999</v>
      </c>
      <c r="H113" s="1" t="s">
        <v>381</v>
      </c>
      <c r="I113" s="1" t="str">
        <f>HYPERLINK("0903html_all_TW-1-M-2_TW-1-2\NF-kappa B signaling pathway.html")</f>
        <v>0903html_all_TW-1-M-2_TW-1-2\NF-kappa B signaling pathway.html</v>
      </c>
      <c r="J113" s="1"/>
      <c r="K113" s="1"/>
      <c r="L113" s="1"/>
      <c r="M113" s="1"/>
      <c r="N113" s="1"/>
      <c r="O113" s="1"/>
    </row>
    <row r="114" spans="1:15">
      <c r="A114" s="1" t="s">
        <v>382</v>
      </c>
      <c r="B114" s="1" t="s">
        <v>383</v>
      </c>
      <c r="C114" s="1" t="s">
        <v>11</v>
      </c>
      <c r="D114" s="1">
        <v>1</v>
      </c>
      <c r="E114" s="1">
        <v>25</v>
      </c>
      <c r="F114" s="1">
        <v>7.2984999999999994E-2</v>
      </c>
      <c r="G114" s="1">
        <v>0.23223299999999999</v>
      </c>
      <c r="H114" s="1" t="s">
        <v>384</v>
      </c>
      <c r="I114" s="1" t="str">
        <f>HYPERLINK("0903html_all_TW-1-M-2_TW-1-2\Thyroid cancer.html")</f>
        <v>0903html_all_TW-1-M-2_TW-1-2\Thyroid cancer.html</v>
      </c>
      <c r="J114" s="1"/>
      <c r="K114" s="1"/>
      <c r="L114" s="1"/>
      <c r="M114" s="1"/>
      <c r="N114" s="1"/>
      <c r="O114" s="1"/>
    </row>
    <row r="117" spans="1:15">
      <c r="B117" s="1" t="s">
        <v>739</v>
      </c>
    </row>
    <row r="118" spans="1:15">
      <c r="A118" s="1" t="s">
        <v>0</v>
      </c>
      <c r="B118" s="1" t="s">
        <v>1</v>
      </c>
      <c r="C118" s="1" t="s">
        <v>2</v>
      </c>
      <c r="D118" s="1" t="s">
        <v>3</v>
      </c>
      <c r="E118" s="1" t="s">
        <v>4</v>
      </c>
      <c r="F118" s="1" t="s">
        <v>5</v>
      </c>
      <c r="G118" s="1" t="s">
        <v>6</v>
      </c>
      <c r="H118" s="1" t="s">
        <v>7</v>
      </c>
      <c r="I118" s="1" t="s">
        <v>8</v>
      </c>
      <c r="J118" s="1"/>
      <c r="K118" s="1"/>
      <c r="L118" s="1"/>
      <c r="M118" s="1"/>
      <c r="N118" s="1"/>
    </row>
    <row r="119" spans="1:15">
      <c r="A119" s="1" t="s">
        <v>9</v>
      </c>
      <c r="B119" s="1" t="s">
        <v>10</v>
      </c>
      <c r="C119" s="1" t="s">
        <v>11</v>
      </c>
      <c r="D119" s="1">
        <v>359</v>
      </c>
      <c r="E119" s="1">
        <v>2383</v>
      </c>
      <c r="F119" s="4">
        <v>2.0563999999999999E-6</v>
      </c>
      <c r="G119" s="4">
        <v>9.8364466666666704E-5</v>
      </c>
      <c r="H119" s="2" t="s">
        <v>748</v>
      </c>
      <c r="I119" s="1" t="str">
        <f>HYPERLINK("0903html_all_TW-1-M-2_TW-1-2\Ubiquitin mediated proteolysis.html")</f>
        <v>0903html_all_TW-1-M-2_TW-1-2\Ubiquitin mediated proteolysis.html</v>
      </c>
      <c r="J119" s="1"/>
      <c r="K119" s="1"/>
      <c r="L119" s="1"/>
      <c r="M119" s="1"/>
      <c r="N119" s="1"/>
    </row>
    <row r="120" spans="1:15">
      <c r="A120" s="1" t="s">
        <v>145</v>
      </c>
      <c r="B120" s="1" t="s">
        <v>146</v>
      </c>
      <c r="C120" s="1" t="s">
        <v>11</v>
      </c>
      <c r="D120" s="1">
        <v>282</v>
      </c>
      <c r="E120" s="1">
        <v>2854</v>
      </c>
      <c r="F120" s="1">
        <v>7.7422999999999999E-4</v>
      </c>
      <c r="G120" s="1">
        <v>9.2585004166666693E-3</v>
      </c>
      <c r="H120" s="2" t="s">
        <v>765</v>
      </c>
      <c r="I120" s="1" t="str">
        <f>HYPERLINK("0903html_all_TW-1-M-2_TW-1-2\Spliceosome.html")</f>
        <v>0903html_all_TW-1-M-2_TW-1-2\Spliceosome.html</v>
      </c>
      <c r="J120" s="1"/>
      <c r="K120" s="1"/>
      <c r="L120" s="1"/>
      <c r="M120" s="1"/>
      <c r="N120" s="1"/>
    </row>
    <row r="121" spans="1:15">
      <c r="A121" s="1" t="s">
        <v>12</v>
      </c>
      <c r="B121" s="1" t="s">
        <v>13</v>
      </c>
      <c r="C121" s="1" t="s">
        <v>11</v>
      </c>
      <c r="D121" s="1">
        <v>236</v>
      </c>
      <c r="E121" s="1">
        <v>1584</v>
      </c>
      <c r="F121" s="1">
        <v>3.1544E-4</v>
      </c>
      <c r="G121" s="1">
        <v>4.5265640000000003E-3</v>
      </c>
      <c r="H121" s="2" t="s">
        <v>762</v>
      </c>
      <c r="I121" s="1" t="str">
        <f>HYPERLINK("0903html_all_TW-1-M-2_TW-1-2\Photosynthesis - antenna proteins.html")</f>
        <v>0903html_all_TW-1-M-2_TW-1-2\Photosynthesis - antenna proteins.html</v>
      </c>
      <c r="J121" s="1"/>
      <c r="K121" s="1"/>
      <c r="L121" s="1"/>
      <c r="M121" s="1"/>
      <c r="N121" s="1"/>
    </row>
    <row r="122" spans="1:15">
      <c r="A122" s="1" t="s">
        <v>14</v>
      </c>
      <c r="B122" s="1" t="s">
        <v>15</v>
      </c>
      <c r="C122" s="1" t="s">
        <v>11</v>
      </c>
      <c r="D122" s="1">
        <v>76</v>
      </c>
      <c r="E122" s="1">
        <v>475</v>
      </c>
      <c r="F122" s="1">
        <v>1.0041E-2</v>
      </c>
      <c r="G122" s="1">
        <v>5.763534E-2</v>
      </c>
      <c r="H122" s="2" t="s">
        <v>792</v>
      </c>
      <c r="I122" s="1" t="str">
        <f>HYPERLINK("0903html_all_TW-1-M-2_TW-1-2\Steroid biosynthesis.html")</f>
        <v>0903html_all_TW-1-M-2_TW-1-2\Steroid biosynthesis.html</v>
      </c>
      <c r="J122" s="1"/>
      <c r="K122" s="1"/>
      <c r="L122" s="1"/>
      <c r="M122" s="1"/>
      <c r="N122" s="1"/>
    </row>
    <row r="123" spans="1:15">
      <c r="A123" s="1" t="s">
        <v>16</v>
      </c>
      <c r="B123" s="1" t="s">
        <v>17</v>
      </c>
      <c r="C123" s="1" t="s">
        <v>11</v>
      </c>
      <c r="D123" s="1">
        <v>64</v>
      </c>
      <c r="E123" s="1">
        <v>282</v>
      </c>
      <c r="F123" s="4">
        <v>1.8189000000000001E-6</v>
      </c>
      <c r="G123" s="4">
        <v>9.8364466666666704E-5</v>
      </c>
      <c r="H123" s="2" t="s">
        <v>747</v>
      </c>
      <c r="I123" s="1" t="str">
        <f>HYPERLINK("0903html_all_TW-1-M-2_TW-1-2\Amino sugar and nucleotide sugar metabolism.html")</f>
        <v>0903html_all_TW-1-M-2_TW-1-2\Amino sugar and nucleotide sugar metabolism.html</v>
      </c>
      <c r="J123" s="1"/>
      <c r="K123" s="1"/>
      <c r="L123" s="1"/>
      <c r="M123" s="1"/>
      <c r="N123" s="1"/>
    </row>
    <row r="124" spans="1:15">
      <c r="A124" s="1" t="s">
        <v>18</v>
      </c>
      <c r="B124" s="1" t="s">
        <v>19</v>
      </c>
      <c r="C124" s="1" t="s">
        <v>11</v>
      </c>
      <c r="D124" s="1">
        <v>45</v>
      </c>
      <c r="E124" s="1">
        <v>291</v>
      </c>
      <c r="F124" s="1">
        <v>7.1243000000000001E-2</v>
      </c>
      <c r="G124" s="1">
        <v>0.23822956818181801</v>
      </c>
      <c r="H124" s="2" t="s">
        <v>842</v>
      </c>
      <c r="I124" s="1" t="str">
        <f>HYPERLINK("0903html_all_TW-1-M-2_TW-1-2\Biosynthesis of secondary metabolites.html")</f>
        <v>0903html_all_TW-1-M-2_TW-1-2\Biosynthesis of secondary metabolites.html</v>
      </c>
      <c r="J124" s="1"/>
      <c r="K124" s="1"/>
      <c r="L124" s="1"/>
      <c r="M124" s="1"/>
      <c r="N124" s="1"/>
    </row>
    <row r="125" spans="1:15">
      <c r="A125" s="1" t="s">
        <v>162</v>
      </c>
      <c r="B125" s="1" t="s">
        <v>163</v>
      </c>
      <c r="C125" s="1" t="s">
        <v>11</v>
      </c>
      <c r="D125" s="1">
        <v>44</v>
      </c>
      <c r="E125" s="1">
        <v>235</v>
      </c>
      <c r="F125" s="1">
        <v>3.9471999999999997E-3</v>
      </c>
      <c r="G125" s="1">
        <v>2.6345265116279101E-2</v>
      </c>
      <c r="H125" s="2" t="s">
        <v>784</v>
      </c>
      <c r="I125" s="1" t="str">
        <f>HYPERLINK("0903html_all_TW-1-M-2_TW-1-2\Ribosome biogenesis in eukaryotes.html")</f>
        <v>0903html_all_TW-1-M-2_TW-1-2\Ribosome biogenesis in eukaryotes.html</v>
      </c>
      <c r="J125" s="1"/>
      <c r="K125" s="1"/>
      <c r="L125" s="1"/>
      <c r="M125" s="1"/>
      <c r="N125" s="1"/>
    </row>
    <row r="126" spans="1:15">
      <c r="A126" s="1" t="s">
        <v>814</v>
      </c>
      <c r="B126" s="1" t="s">
        <v>815</v>
      </c>
      <c r="C126" s="1" t="s">
        <v>11</v>
      </c>
      <c r="D126" s="1">
        <v>41</v>
      </c>
      <c r="E126" s="1">
        <v>251</v>
      </c>
      <c r="F126" s="1">
        <v>4.1716999999999997E-2</v>
      </c>
      <c r="G126" s="1">
        <v>0.17869819402985099</v>
      </c>
      <c r="H126" s="2" t="s">
        <v>816</v>
      </c>
      <c r="I126" s="1" t="str">
        <f>HYPERLINK("0903html_all_TW-1-M-2_TW-1-2\Wnt signaling pathway.html")</f>
        <v>0903html_all_TW-1-M-2_TW-1-2\Wnt signaling pathway.html</v>
      </c>
      <c r="J126" s="1"/>
      <c r="K126" s="1"/>
      <c r="L126" s="1"/>
      <c r="M126" s="1"/>
      <c r="N126" s="1"/>
    </row>
    <row r="127" spans="1:15">
      <c r="A127" s="1" t="s">
        <v>20</v>
      </c>
      <c r="B127" s="1" t="s">
        <v>21</v>
      </c>
      <c r="C127" s="1" t="s">
        <v>11</v>
      </c>
      <c r="D127" s="1">
        <v>38</v>
      </c>
      <c r="E127" s="1">
        <v>167</v>
      </c>
      <c r="F127" s="1">
        <v>2.4203000000000001E-4</v>
      </c>
      <c r="G127" s="1">
        <v>3.65592684210526E-3</v>
      </c>
      <c r="H127" s="2" t="s">
        <v>760</v>
      </c>
      <c r="I127" s="1" t="str">
        <f>HYPERLINK("0903html_all_TW-1-M-2_TW-1-2\Epstein-Barr virus infection.html")</f>
        <v>0903html_all_TW-1-M-2_TW-1-2\Epstein-Barr virus infection.html</v>
      </c>
      <c r="J127" s="1"/>
      <c r="K127" s="1"/>
      <c r="L127" s="1"/>
      <c r="M127" s="1"/>
      <c r="N127" s="1"/>
    </row>
    <row r="128" spans="1:15">
      <c r="A128" s="1" t="s">
        <v>771</v>
      </c>
      <c r="B128" s="1" t="s">
        <v>772</v>
      </c>
      <c r="C128" s="1" t="s">
        <v>11</v>
      </c>
      <c r="D128" s="1">
        <v>37</v>
      </c>
      <c r="E128" s="1">
        <v>180</v>
      </c>
      <c r="F128" s="1">
        <v>1.5062000000000001E-3</v>
      </c>
      <c r="G128" s="1">
        <v>1.3508731249999999E-2</v>
      </c>
      <c r="H128" s="2" t="s">
        <v>773</v>
      </c>
      <c r="I128" s="1" t="str">
        <f>HYPERLINK("0903html_all_TW-1-M-2_TW-1-2\Biosynthesis of unsaturated fatty acids.html")</f>
        <v>0903html_all_TW-1-M-2_TW-1-2\Biosynthesis of unsaturated fatty acids.html</v>
      </c>
      <c r="J128" s="1"/>
      <c r="K128" s="1"/>
      <c r="L128" s="1"/>
      <c r="M128" s="1"/>
      <c r="N128" s="1"/>
    </row>
    <row r="129" spans="1:14">
      <c r="A129" s="1" t="s">
        <v>24</v>
      </c>
      <c r="B129" s="1" t="s">
        <v>25</v>
      </c>
      <c r="C129" s="1" t="s">
        <v>11</v>
      </c>
      <c r="D129" s="1">
        <v>35</v>
      </c>
      <c r="E129" s="1">
        <v>190</v>
      </c>
      <c r="F129" s="1">
        <v>1.4022E-2</v>
      </c>
      <c r="G129" s="1">
        <v>7.5930452830188705E-2</v>
      </c>
      <c r="H129" s="2" t="s">
        <v>795</v>
      </c>
      <c r="I129" s="1" t="str">
        <f>HYPERLINK("0903html_all_TW-1-M-2_TW-1-2\Galactose metabolism.html")</f>
        <v>0903html_all_TW-1-M-2_TW-1-2\Galactose metabolism.html</v>
      </c>
      <c r="J129" s="1"/>
      <c r="K129" s="1"/>
      <c r="L129" s="1"/>
      <c r="M129" s="1"/>
      <c r="N129" s="1"/>
    </row>
    <row r="130" spans="1:14">
      <c r="A130" s="1" t="s">
        <v>22</v>
      </c>
      <c r="B130" s="1" t="s">
        <v>23</v>
      </c>
      <c r="C130" s="1" t="s">
        <v>11</v>
      </c>
      <c r="D130" s="1">
        <v>34</v>
      </c>
      <c r="E130" s="1">
        <v>135</v>
      </c>
      <c r="F130" s="4">
        <v>7.0315999999999996E-5</v>
      </c>
      <c r="G130" s="1">
        <v>1.8005662500000001E-3</v>
      </c>
      <c r="H130" s="2" t="s">
        <v>753</v>
      </c>
      <c r="I130" s="1" t="str">
        <f>HYPERLINK("0903html_all_TW-1-M-2_TW-1-2\Isoflavonoid biosynthesis.html")</f>
        <v>0903html_all_TW-1-M-2_TW-1-2\Isoflavonoid biosynthesis.html</v>
      </c>
      <c r="J130" s="1"/>
      <c r="K130" s="1"/>
      <c r="L130" s="1"/>
      <c r="M130" s="1"/>
      <c r="N130" s="1"/>
    </row>
    <row r="131" spans="1:14">
      <c r="A131" s="1" t="s">
        <v>733</v>
      </c>
      <c r="B131" s="1" t="s">
        <v>734</v>
      </c>
      <c r="C131" s="1" t="s">
        <v>11</v>
      </c>
      <c r="D131" s="1">
        <v>33</v>
      </c>
      <c r="E131" s="1">
        <v>205</v>
      </c>
      <c r="F131" s="1">
        <v>8.1562999999999997E-2</v>
      </c>
      <c r="G131" s="1">
        <v>0.25444109782608698</v>
      </c>
      <c r="H131" s="2" t="s">
        <v>855</v>
      </c>
      <c r="I131" s="1" t="str">
        <f>HYPERLINK("0903html_all_TW-1-M-2_TW-1-2\Proteasome.html")</f>
        <v>0903html_all_TW-1-M-2_TW-1-2\Proteasome.html</v>
      </c>
      <c r="J131" s="1"/>
      <c r="K131" s="1"/>
      <c r="L131" s="1"/>
      <c r="M131" s="1"/>
      <c r="N131" s="1"/>
    </row>
    <row r="132" spans="1:14">
      <c r="A132" s="1" t="s">
        <v>40</v>
      </c>
      <c r="B132" s="1" t="s">
        <v>41</v>
      </c>
      <c r="C132" s="1" t="s">
        <v>11</v>
      </c>
      <c r="D132" s="1">
        <v>31</v>
      </c>
      <c r="E132" s="1">
        <v>436</v>
      </c>
      <c r="F132" s="1">
        <v>2.3770000000000002E-3</v>
      </c>
      <c r="G132" s="1">
        <v>1.8437810810810799E-2</v>
      </c>
      <c r="H132" s="2" t="s">
        <v>780</v>
      </c>
      <c r="I132" s="1" t="str">
        <f>HYPERLINK("0903html_all_TW-1-M-2_TW-1-2\Indole alkaloid biosynthesis.html")</f>
        <v>0903html_all_TW-1-M-2_TW-1-2\Indole alkaloid biosynthesis.html</v>
      </c>
      <c r="J132" s="1"/>
      <c r="K132" s="1"/>
      <c r="L132" s="1"/>
      <c r="M132" s="1"/>
      <c r="N132" s="1"/>
    </row>
    <row r="133" spans="1:14">
      <c r="A133" s="1" t="s">
        <v>181</v>
      </c>
      <c r="B133" s="1" t="s">
        <v>182</v>
      </c>
      <c r="C133" s="1" t="s">
        <v>11</v>
      </c>
      <c r="D133" s="1">
        <v>30</v>
      </c>
      <c r="E133" s="1">
        <v>366</v>
      </c>
      <c r="F133" s="1">
        <v>3.8065000000000002E-2</v>
      </c>
      <c r="G133" s="1">
        <v>0.16807161538461499</v>
      </c>
      <c r="H133" s="2" t="s">
        <v>812</v>
      </c>
      <c r="I133" s="1" t="str">
        <f>HYPERLINK("0903html_all_TW-1-M-2_TW-1-2\Sphingolipid metabolism.html")</f>
        <v>0903html_all_TW-1-M-2_TW-1-2\Sphingolipid metabolism.html</v>
      </c>
      <c r="J133" s="1"/>
      <c r="K133" s="1"/>
      <c r="L133" s="1"/>
      <c r="M133" s="1"/>
      <c r="N133" s="1"/>
    </row>
    <row r="134" spans="1:14">
      <c r="A134" s="1" t="s">
        <v>187</v>
      </c>
      <c r="B134" s="1" t="s">
        <v>188</v>
      </c>
      <c r="C134" s="1" t="s">
        <v>11</v>
      </c>
      <c r="D134" s="1">
        <v>29</v>
      </c>
      <c r="E134" s="1">
        <v>353</v>
      </c>
      <c r="F134" s="1">
        <v>5.0053E-2</v>
      </c>
      <c r="G134" s="1">
        <v>0.20787410000000001</v>
      </c>
      <c r="H134" s="2" t="s">
        <v>821</v>
      </c>
      <c r="I134" s="1" t="str">
        <f>HYPERLINK("0903html_all_TW-1-M-2_TW-1-2\Pathogenic Escherichia coli infection.html")</f>
        <v>0903html_all_TW-1-M-2_TW-1-2\Pathogenic Escherichia coli infection.html</v>
      </c>
      <c r="J134" s="1"/>
      <c r="K134" s="1"/>
      <c r="L134" s="1"/>
      <c r="M134" s="1"/>
      <c r="N134" s="1"/>
    </row>
    <row r="135" spans="1:14">
      <c r="A135" s="1" t="s">
        <v>858</v>
      </c>
      <c r="B135" s="1" t="s">
        <v>859</v>
      </c>
      <c r="C135" s="1" t="s">
        <v>11</v>
      </c>
      <c r="D135" s="1">
        <v>28</v>
      </c>
      <c r="E135" s="1">
        <v>171</v>
      </c>
      <c r="F135" s="1">
        <v>9.2328999999999994E-2</v>
      </c>
      <c r="G135" s="1">
        <v>0.27730179166666702</v>
      </c>
      <c r="H135" s="2" t="s">
        <v>860</v>
      </c>
      <c r="I135" s="1" t="str">
        <f>HYPERLINK("0903html_all_TW-1-M-2_TW-1-2\Tryptophan metabolism.html")</f>
        <v>0903html_all_TW-1-M-2_TW-1-2\Tryptophan metabolism.html</v>
      </c>
      <c r="J135" s="1"/>
      <c r="K135" s="1"/>
      <c r="L135" s="1"/>
      <c r="M135" s="1"/>
      <c r="N135" s="1"/>
    </row>
    <row r="136" spans="1:14">
      <c r="A136" s="1" t="s">
        <v>30</v>
      </c>
      <c r="B136" s="1" t="s">
        <v>31</v>
      </c>
      <c r="C136" s="1" t="s">
        <v>11</v>
      </c>
      <c r="D136" s="1">
        <v>27</v>
      </c>
      <c r="E136" s="1">
        <v>121</v>
      </c>
      <c r="F136" s="1">
        <v>2.0812999999999999E-3</v>
      </c>
      <c r="G136" s="1">
        <v>1.7066660000000001E-2</v>
      </c>
      <c r="H136" s="2" t="s">
        <v>776</v>
      </c>
      <c r="I136" s="1" t="str">
        <f>HYPERLINK("0903html_all_TW-1-M-2_TW-1-2\Cysteine and methionine metabolism.html")</f>
        <v>0903html_all_TW-1-M-2_TW-1-2\Cysteine and methionine metabolism.html</v>
      </c>
      <c r="J136" s="1"/>
      <c r="K136" s="1"/>
      <c r="L136" s="1"/>
      <c r="M136" s="1"/>
      <c r="N136" s="1"/>
    </row>
    <row r="137" spans="1:14">
      <c r="A137" s="1" t="s">
        <v>52</v>
      </c>
      <c r="B137" s="1" t="s">
        <v>53</v>
      </c>
      <c r="C137" s="1" t="s">
        <v>11</v>
      </c>
      <c r="D137" s="1">
        <v>25</v>
      </c>
      <c r="E137" s="1">
        <v>92</v>
      </c>
      <c r="F137" s="1">
        <v>1.8211E-4</v>
      </c>
      <c r="G137" s="1">
        <v>3.2665981249999998E-3</v>
      </c>
      <c r="H137" s="2" t="s">
        <v>758</v>
      </c>
      <c r="I137" s="1" t="str">
        <f>HYPERLINK("0903html_all_TW-1-M-2_TW-1-2\Other glycan degradation.html")</f>
        <v>0903html_all_TW-1-M-2_TW-1-2\Other glycan degradation.html</v>
      </c>
      <c r="J137" s="1"/>
      <c r="K137" s="1"/>
      <c r="L137" s="1"/>
      <c r="M137" s="1"/>
      <c r="N137" s="1"/>
    </row>
    <row r="138" spans="1:14">
      <c r="A138" s="1" t="s">
        <v>26</v>
      </c>
      <c r="B138" s="1" t="s">
        <v>27</v>
      </c>
      <c r="C138" s="1" t="s">
        <v>11</v>
      </c>
      <c r="D138" s="1">
        <v>25</v>
      </c>
      <c r="E138" s="1">
        <v>105</v>
      </c>
      <c r="F138" s="1">
        <v>1.4196E-3</v>
      </c>
      <c r="G138" s="1">
        <v>1.3508731249999999E-2</v>
      </c>
      <c r="H138" s="2" t="s">
        <v>770</v>
      </c>
      <c r="I138" s="1" t="str">
        <f>HYPERLINK("0903html_all_TW-1-M-2_TW-1-2\Plant hormone signal transduction.html")</f>
        <v>0903html_all_TW-1-M-2_TW-1-2\Plant hormone signal transduction.html</v>
      </c>
      <c r="J138" s="1"/>
      <c r="K138" s="1"/>
      <c r="L138" s="1"/>
      <c r="M138" s="1"/>
      <c r="N138" s="1"/>
    </row>
    <row r="139" spans="1:14">
      <c r="A139" s="1" t="s">
        <v>28</v>
      </c>
      <c r="B139" s="1" t="s">
        <v>29</v>
      </c>
      <c r="C139" s="1" t="s">
        <v>11</v>
      </c>
      <c r="D139" s="1">
        <v>25</v>
      </c>
      <c r="E139" s="1">
        <v>143</v>
      </c>
      <c r="F139" s="1">
        <v>6.5088999999999994E-2</v>
      </c>
      <c r="G139" s="1">
        <v>0.23335900000000001</v>
      </c>
      <c r="H139" s="2" t="s">
        <v>834</v>
      </c>
      <c r="I139" s="1" t="str">
        <f>HYPERLINK("0903html_all_TW-1-M-2_TW-1-2\Fatty acid elongation.html")</f>
        <v>0903html_all_TW-1-M-2_TW-1-2\Fatty acid elongation.html</v>
      </c>
      <c r="J139" s="1"/>
      <c r="K139" s="1"/>
      <c r="L139" s="1"/>
      <c r="M139" s="1"/>
      <c r="N139" s="1"/>
    </row>
    <row r="140" spans="1:14">
      <c r="A140" s="1" t="s">
        <v>193</v>
      </c>
      <c r="B140" s="1" t="s">
        <v>194</v>
      </c>
      <c r="C140" s="1" t="s">
        <v>11</v>
      </c>
      <c r="D140" s="1">
        <v>25</v>
      </c>
      <c r="E140" s="1">
        <v>144</v>
      </c>
      <c r="F140" s="1">
        <v>6.6140000000000004E-2</v>
      </c>
      <c r="G140" s="1">
        <v>0.23335900000000001</v>
      </c>
      <c r="H140" s="2" t="s">
        <v>838</v>
      </c>
      <c r="I140" s="1" t="str">
        <f>HYPERLINK("0903html_all_TW-1-M-2_TW-1-2\RNA transport.html")</f>
        <v>0903html_all_TW-1-M-2_TW-1-2\RNA transport.html</v>
      </c>
      <c r="J140" s="1"/>
      <c r="K140" s="1"/>
      <c r="L140" s="1"/>
      <c r="M140" s="1"/>
      <c r="N140" s="1"/>
    </row>
    <row r="141" spans="1:14">
      <c r="A141" s="1" t="s">
        <v>54</v>
      </c>
      <c r="B141" s="1" t="s">
        <v>55</v>
      </c>
      <c r="C141" s="1" t="s">
        <v>11</v>
      </c>
      <c r="D141" s="1">
        <v>22</v>
      </c>
      <c r="E141" s="1">
        <v>55</v>
      </c>
      <c r="F141" s="4">
        <v>1.3814E-6</v>
      </c>
      <c r="G141" s="4">
        <v>9.8364466666666704E-5</v>
      </c>
      <c r="H141" s="2" t="s">
        <v>746</v>
      </c>
      <c r="I141" s="1" t="str">
        <f>HYPERLINK("0903html_all_TW-1-M-2_TW-1-2\MAPK signaling pathway.html")</f>
        <v>0903html_all_TW-1-M-2_TW-1-2\MAPK signaling pathway.html</v>
      </c>
      <c r="J141" s="1"/>
      <c r="K141" s="1"/>
      <c r="L141" s="1"/>
      <c r="M141" s="1"/>
      <c r="N141" s="1"/>
    </row>
    <row r="142" spans="1:14">
      <c r="A142" s="1" t="s">
        <v>58</v>
      </c>
      <c r="B142" s="1" t="s">
        <v>59</v>
      </c>
      <c r="C142" s="1" t="s">
        <v>11</v>
      </c>
      <c r="D142" s="1">
        <v>22</v>
      </c>
      <c r="E142" s="1">
        <v>76</v>
      </c>
      <c r="F142" s="1">
        <v>1.6767E-4</v>
      </c>
      <c r="G142" s="1">
        <v>3.2665981249999998E-3</v>
      </c>
      <c r="H142" s="2" t="s">
        <v>757</v>
      </c>
      <c r="I142" s="1" t="str">
        <f>HYPERLINK("0903html_all_TW-1-M-2_TW-1-2\Plant-pathogen interaction.html")</f>
        <v>0903html_all_TW-1-M-2_TW-1-2\Plant-pathogen interaction.html</v>
      </c>
      <c r="J142" s="1"/>
      <c r="K142" s="1"/>
      <c r="L142" s="1"/>
      <c r="M142" s="1"/>
      <c r="N142" s="1"/>
    </row>
    <row r="143" spans="1:14">
      <c r="A143" s="1" t="s">
        <v>48</v>
      </c>
      <c r="B143" s="1" t="s">
        <v>49</v>
      </c>
      <c r="C143" s="1" t="s">
        <v>11</v>
      </c>
      <c r="D143" s="1">
        <v>21</v>
      </c>
      <c r="E143" s="1">
        <v>348</v>
      </c>
      <c r="F143" s="1">
        <v>6.8225000000000002E-4</v>
      </c>
      <c r="G143" s="1">
        <v>8.6596634782608699E-3</v>
      </c>
      <c r="H143" s="2" t="s">
        <v>764</v>
      </c>
      <c r="I143" s="1" t="str">
        <f>HYPERLINK("0903html_all_TW-1-M-2_TW-1-2\Proximal tubule bicarbonate reclamation.html")</f>
        <v>0903html_all_TW-1-M-2_TW-1-2\Proximal tubule bicarbonate reclamation.html</v>
      </c>
      <c r="J143" s="1"/>
      <c r="K143" s="1"/>
      <c r="L143" s="1"/>
      <c r="M143" s="1"/>
      <c r="N143" s="1"/>
    </row>
    <row r="144" spans="1:14">
      <c r="A144" s="1" t="s">
        <v>147</v>
      </c>
      <c r="B144" s="1" t="s">
        <v>148</v>
      </c>
      <c r="C144" s="1" t="s">
        <v>11</v>
      </c>
      <c r="D144" s="1">
        <v>21</v>
      </c>
      <c r="E144" s="1">
        <v>80</v>
      </c>
      <c r="F144" s="1">
        <v>8.786E-4</v>
      </c>
      <c r="G144" s="1">
        <v>1.0086328E-2</v>
      </c>
      <c r="H144" s="2" t="s">
        <v>766</v>
      </c>
      <c r="I144" s="1" t="str">
        <f>HYPERLINK("0903html_all_TW-1-M-2_TW-1-2\Influenza A.html")</f>
        <v>0903html_all_TW-1-M-2_TW-1-2\Influenza A.html</v>
      </c>
      <c r="J144" s="1"/>
      <c r="K144" s="1"/>
      <c r="L144" s="1"/>
      <c r="M144" s="1"/>
      <c r="N144" s="1"/>
    </row>
    <row r="145" spans="1:14">
      <c r="A145" s="1" t="s">
        <v>852</v>
      </c>
      <c r="B145" s="1" t="s">
        <v>853</v>
      </c>
      <c r="C145" s="1" t="s">
        <v>11</v>
      </c>
      <c r="D145" s="1">
        <v>21</v>
      </c>
      <c r="E145" s="1">
        <v>118</v>
      </c>
      <c r="F145" s="1">
        <v>7.8220999999999999E-2</v>
      </c>
      <c r="G145" s="1">
        <v>0.246697</v>
      </c>
      <c r="H145" s="2" t="s">
        <v>854</v>
      </c>
      <c r="I145" s="1" t="str">
        <f>HYPERLINK("0903html_all_TW-1-M-2_TW-1-2\Glycosphingolipid biosynthesis - ganglio series.html")</f>
        <v>0903html_all_TW-1-M-2_TW-1-2\Glycosphingolipid biosynthesis - ganglio series.html</v>
      </c>
      <c r="J145" s="1"/>
      <c r="K145" s="1"/>
      <c r="L145" s="1"/>
      <c r="M145" s="1"/>
      <c r="N145" s="1"/>
    </row>
    <row r="146" spans="1:14">
      <c r="A146" s="1" t="s">
        <v>166</v>
      </c>
      <c r="B146" s="1" t="s">
        <v>167</v>
      </c>
      <c r="C146" s="1" t="s">
        <v>11</v>
      </c>
      <c r="D146" s="1">
        <v>20</v>
      </c>
      <c r="E146" s="1">
        <v>88</v>
      </c>
      <c r="F146" s="1">
        <v>7.1545999999999997E-3</v>
      </c>
      <c r="G146" s="1">
        <v>4.2778545833333299E-2</v>
      </c>
      <c r="H146" s="2" t="s">
        <v>789</v>
      </c>
      <c r="I146" s="1" t="str">
        <f>HYPERLINK("0903html_all_TW-1-M-2_TW-1-2\Flavone and flavonol biosynthesis.html")</f>
        <v>0903html_all_TW-1-M-2_TW-1-2\Flavone and flavonol biosynthesis.html</v>
      </c>
      <c r="J146" s="1"/>
      <c r="K146" s="1"/>
      <c r="L146" s="1"/>
      <c r="M146" s="1"/>
      <c r="N146" s="1"/>
    </row>
    <row r="147" spans="1:14">
      <c r="A147" s="1" t="s">
        <v>592</v>
      </c>
      <c r="B147" s="1" t="s">
        <v>593</v>
      </c>
      <c r="C147" s="1" t="s">
        <v>11</v>
      </c>
      <c r="D147" s="1">
        <v>20</v>
      </c>
      <c r="E147" s="1">
        <v>276</v>
      </c>
      <c r="F147" s="1">
        <v>2.1682E-2</v>
      </c>
      <c r="G147" s="1">
        <v>0.10672094999999999</v>
      </c>
      <c r="H147" s="2" t="s">
        <v>807</v>
      </c>
      <c r="I147" s="1" t="str">
        <f>HYPERLINK("0903html_all_TW-1-M-2_TW-1-2\PPAR signaling pathway.html")</f>
        <v>0903html_all_TW-1-M-2_TW-1-2\PPAR signaling pathway.html</v>
      </c>
      <c r="J147" s="1"/>
      <c r="K147" s="1"/>
      <c r="L147" s="1"/>
      <c r="M147" s="1"/>
      <c r="N147" s="1"/>
    </row>
    <row r="148" spans="1:14">
      <c r="A148" s="1" t="s">
        <v>613</v>
      </c>
      <c r="B148" s="1" t="s">
        <v>614</v>
      </c>
      <c r="C148" s="1" t="s">
        <v>11</v>
      </c>
      <c r="D148" s="1">
        <v>20</v>
      </c>
      <c r="E148" s="1">
        <v>257</v>
      </c>
      <c r="F148" s="1">
        <v>5.4961999999999997E-2</v>
      </c>
      <c r="G148" s="1">
        <v>0.214408133333333</v>
      </c>
      <c r="H148" s="2" t="s">
        <v>826</v>
      </c>
      <c r="I148" s="1" t="str">
        <f>HYPERLINK("0903html_all_TW-1-M-2_TW-1-2\Phagosome.html")</f>
        <v>0903html_all_TW-1-M-2_TW-1-2\Phagosome.html</v>
      </c>
      <c r="J148" s="1"/>
      <c r="K148" s="1"/>
      <c r="L148" s="1"/>
      <c r="M148" s="1"/>
      <c r="N148" s="1"/>
    </row>
    <row r="149" spans="1:14">
      <c r="A149" s="1" t="s">
        <v>831</v>
      </c>
      <c r="B149" s="1" t="s">
        <v>832</v>
      </c>
      <c r="C149" s="1" t="s">
        <v>11</v>
      </c>
      <c r="D149" s="1">
        <v>20</v>
      </c>
      <c r="E149" s="1">
        <v>109</v>
      </c>
      <c r="F149" s="1">
        <v>6.6673999999999997E-2</v>
      </c>
      <c r="G149" s="1">
        <v>0.23335900000000001</v>
      </c>
      <c r="H149" s="2" t="s">
        <v>833</v>
      </c>
      <c r="I149" s="1" t="str">
        <f>HYPERLINK("0903html_all_TW-1-M-2_TW-1-2\mRNA surveillance pathway.html")</f>
        <v>0903html_all_TW-1-M-2_TW-1-2\mRNA surveillance pathway.html</v>
      </c>
      <c r="J149" s="1"/>
      <c r="K149" s="1"/>
      <c r="L149" s="1"/>
      <c r="M149" s="1"/>
      <c r="N149" s="1"/>
    </row>
    <row r="150" spans="1:14">
      <c r="A150" s="1" t="s">
        <v>137</v>
      </c>
      <c r="B150" s="1" t="s">
        <v>138</v>
      </c>
      <c r="C150" s="1" t="s">
        <v>11</v>
      </c>
      <c r="D150" s="1">
        <v>19</v>
      </c>
      <c r="E150" s="1">
        <v>34</v>
      </c>
      <c r="F150" s="4">
        <v>5.3968999999999998E-8</v>
      </c>
      <c r="G150" s="4">
        <v>5.1630343333333298E-6</v>
      </c>
      <c r="H150" s="2" t="s">
        <v>139</v>
      </c>
      <c r="I150" s="1" t="str">
        <f>HYPERLINK("0903html_all_TW-1-M-2_TW-1-2\DNA replication.html")</f>
        <v>0903html_all_TW-1-M-2_TW-1-2\DNA replication.html</v>
      </c>
      <c r="J150" s="1"/>
      <c r="K150" s="1"/>
      <c r="L150" s="1"/>
      <c r="M150" s="1"/>
      <c r="N150" s="1"/>
    </row>
    <row r="151" spans="1:14">
      <c r="A151" s="1" t="s">
        <v>34</v>
      </c>
      <c r="B151" s="1" t="s">
        <v>35</v>
      </c>
      <c r="C151" s="1" t="s">
        <v>11</v>
      </c>
      <c r="D151" s="1">
        <v>19</v>
      </c>
      <c r="E151" s="1">
        <v>55</v>
      </c>
      <c r="F151" s="4">
        <v>4.9914999999999999E-5</v>
      </c>
      <c r="G151" s="1">
        <v>1.4325605E-3</v>
      </c>
      <c r="H151" s="2" t="s">
        <v>752</v>
      </c>
      <c r="I151" s="1" t="str">
        <f>HYPERLINK("0903html_all_TW-1-M-2_TW-1-2\Gap junction.html")</f>
        <v>0903html_all_TW-1-M-2_TW-1-2\Gap junction.html</v>
      </c>
      <c r="J151" s="1"/>
      <c r="K151" s="1"/>
      <c r="L151" s="1"/>
      <c r="M151" s="1"/>
      <c r="N151" s="1"/>
    </row>
    <row r="152" spans="1:14">
      <c r="A152" s="1" t="s">
        <v>56</v>
      </c>
      <c r="B152" s="1" t="s">
        <v>57</v>
      </c>
      <c r="C152" s="1" t="s">
        <v>11</v>
      </c>
      <c r="D152" s="1">
        <v>19</v>
      </c>
      <c r="E152" s="1">
        <v>62</v>
      </c>
      <c r="F152" s="1">
        <v>2.2624E-4</v>
      </c>
      <c r="G152" s="1">
        <v>3.65592684210526E-3</v>
      </c>
      <c r="H152" s="2" t="s">
        <v>761</v>
      </c>
      <c r="I152" s="1" t="str">
        <f>HYPERLINK("0903html_all_TW-1-M-2_TW-1-2\Herpes simplex infection.html")</f>
        <v>0903html_all_TW-1-M-2_TW-1-2\Herpes simplex infection.html</v>
      </c>
      <c r="J152" s="1"/>
      <c r="K152" s="1"/>
      <c r="L152" s="1"/>
      <c r="M152" s="1"/>
      <c r="N152" s="1"/>
    </row>
    <row r="153" spans="1:14">
      <c r="A153" s="1" t="s">
        <v>153</v>
      </c>
      <c r="B153" s="1" t="s">
        <v>154</v>
      </c>
      <c r="C153" s="1" t="s">
        <v>11</v>
      </c>
      <c r="D153" s="1">
        <v>19</v>
      </c>
      <c r="E153" s="1">
        <v>72</v>
      </c>
      <c r="F153" s="1">
        <v>1.5009999999999999E-3</v>
      </c>
      <c r="G153" s="1">
        <v>1.3508731249999999E-2</v>
      </c>
      <c r="H153" s="2" t="s">
        <v>775</v>
      </c>
      <c r="I153" s="1" t="str">
        <f>HYPERLINK("0903html_all_TW-1-M-2_TW-1-2\Glucosinolate biosynthesis.html")</f>
        <v>0903html_all_TW-1-M-2_TW-1-2\Glucosinolate biosynthesis.html</v>
      </c>
      <c r="J153" s="1"/>
      <c r="K153" s="1"/>
      <c r="L153" s="1"/>
      <c r="M153" s="1"/>
      <c r="N153" s="1"/>
    </row>
    <row r="154" spans="1:14">
      <c r="A154" s="1" t="s">
        <v>159</v>
      </c>
      <c r="B154" s="1" t="s">
        <v>160</v>
      </c>
      <c r="C154" s="1" t="s">
        <v>11</v>
      </c>
      <c r="D154" s="1">
        <v>19</v>
      </c>
      <c r="E154" s="1">
        <v>302</v>
      </c>
      <c r="F154" s="1">
        <v>3.0198999999999998E-3</v>
      </c>
      <c r="G154" s="1">
        <v>2.16677825E-2</v>
      </c>
      <c r="H154" s="2" t="s">
        <v>783</v>
      </c>
      <c r="I154" s="1" t="str">
        <f>HYPERLINK("0903html_all_TW-1-M-2_TW-1-2\Protein export.html")</f>
        <v>0903html_all_TW-1-M-2_TW-1-2\Protein export.html</v>
      </c>
      <c r="J154" s="1"/>
      <c r="K154" s="1"/>
      <c r="L154" s="1"/>
      <c r="M154" s="1"/>
      <c r="N154" s="1"/>
    </row>
    <row r="155" spans="1:14">
      <c r="A155" s="1" t="s">
        <v>183</v>
      </c>
      <c r="B155" s="1" t="s">
        <v>184</v>
      </c>
      <c r="C155" s="1" t="s">
        <v>11</v>
      </c>
      <c r="D155" s="1">
        <v>18</v>
      </c>
      <c r="E155" s="1">
        <v>246</v>
      </c>
      <c r="F155" s="1">
        <v>3.9233999999999998E-2</v>
      </c>
      <c r="G155" s="1">
        <v>0.17060845454545501</v>
      </c>
      <c r="H155" s="2" t="s">
        <v>813</v>
      </c>
      <c r="I155" s="1" t="str">
        <f>HYPERLINK("0903html_all_TW-1-M-2_TW-1-2\Protein processing in endoplasmic reticulum.html")</f>
        <v>0903html_all_TW-1-M-2_TW-1-2\Protein processing in endoplasmic reticulum.html</v>
      </c>
      <c r="J155" s="1"/>
      <c r="K155" s="1"/>
      <c r="L155" s="1"/>
      <c r="M155" s="1"/>
      <c r="N155" s="1"/>
    </row>
    <row r="156" spans="1:14">
      <c r="A156" s="1" t="s">
        <v>66</v>
      </c>
      <c r="B156" s="1" t="s">
        <v>67</v>
      </c>
      <c r="C156" s="1" t="s">
        <v>11</v>
      </c>
      <c r="D156" s="1">
        <v>17</v>
      </c>
      <c r="E156" s="1">
        <v>65</v>
      </c>
      <c r="F156" s="1">
        <v>2.9361999999999999E-3</v>
      </c>
      <c r="G156" s="1">
        <v>2.16074205128205E-2</v>
      </c>
      <c r="H156" s="2" t="s">
        <v>781</v>
      </c>
      <c r="I156" s="1" t="str">
        <f>HYPERLINK("0903html_all_TW-1-M-2_TW-1-2\Glycosaminoglycan degradation.html")</f>
        <v>0903html_all_TW-1-M-2_TW-1-2\Glycosaminoglycan degradation.html</v>
      </c>
      <c r="J156" s="1"/>
      <c r="K156" s="1"/>
      <c r="L156" s="1"/>
      <c r="M156" s="1"/>
      <c r="N156" s="1"/>
    </row>
    <row r="157" spans="1:14">
      <c r="A157" s="1" t="s">
        <v>189</v>
      </c>
      <c r="B157" s="1" t="s">
        <v>190</v>
      </c>
      <c r="C157" s="1" t="s">
        <v>11</v>
      </c>
      <c r="D157" s="1">
        <v>17</v>
      </c>
      <c r="E157" s="1">
        <v>229</v>
      </c>
      <c r="F157" s="1">
        <v>5.2342E-2</v>
      </c>
      <c r="G157" s="1">
        <v>0.211579633802817</v>
      </c>
      <c r="H157" s="2" t="s">
        <v>822</v>
      </c>
      <c r="I157" s="1" t="str">
        <f>HYPERLINK("0903html_all_TW-1-M-2_TW-1-2\Alzheimer's disease.html")</f>
        <v>0903html_all_TW-1-M-2_TW-1-2\Alzheimer's disease.html</v>
      </c>
      <c r="J157" s="1"/>
      <c r="K157" s="1"/>
      <c r="L157" s="1"/>
      <c r="M157" s="1"/>
      <c r="N157" s="1"/>
    </row>
    <row r="158" spans="1:14">
      <c r="A158" s="1" t="s">
        <v>205</v>
      </c>
      <c r="B158" s="1" t="s">
        <v>206</v>
      </c>
      <c r="C158" s="1" t="s">
        <v>11</v>
      </c>
      <c r="D158" s="1">
        <v>17</v>
      </c>
      <c r="E158" s="1">
        <v>93</v>
      </c>
      <c r="F158" s="1">
        <v>9.2756000000000005E-2</v>
      </c>
      <c r="G158" s="1">
        <v>0.27730179166666702</v>
      </c>
      <c r="H158" s="2" t="s">
        <v>861</v>
      </c>
      <c r="I158" s="1" t="str">
        <f>HYPERLINK("0903html_all_TW-1-M-2_TW-1-2\Transcriptional misregulation in cancer.html")</f>
        <v>0903html_all_TW-1-M-2_TW-1-2\Transcriptional misregulation in cancer.html</v>
      </c>
      <c r="J158" s="1"/>
      <c r="K158" s="1"/>
      <c r="L158" s="1"/>
      <c r="M158" s="1"/>
      <c r="N158" s="1"/>
    </row>
    <row r="159" spans="1:14">
      <c r="A159" s="1" t="s">
        <v>42</v>
      </c>
      <c r="B159" s="1" t="s">
        <v>43</v>
      </c>
      <c r="C159" s="1" t="s">
        <v>11</v>
      </c>
      <c r="D159" s="1">
        <v>16</v>
      </c>
      <c r="E159" s="1">
        <v>342</v>
      </c>
      <c r="F159" s="4">
        <v>1.6218999999999998E-5</v>
      </c>
      <c r="G159" s="1">
        <v>5.17205888888889E-4</v>
      </c>
      <c r="H159" s="2" t="s">
        <v>751</v>
      </c>
      <c r="I159" s="1" t="str">
        <f>HYPERLINK("0903html_all_TW-1-M-2_TW-1-2\Polyketide sugar unit biosynthesis.html")</f>
        <v>0903html_all_TW-1-M-2_TW-1-2\Polyketide sugar unit biosynthesis.html</v>
      </c>
      <c r="J159" s="1"/>
      <c r="K159" s="1"/>
      <c r="L159" s="1"/>
      <c r="M159" s="1"/>
      <c r="N159" s="1"/>
    </row>
    <row r="160" spans="1:14">
      <c r="A160" s="1" t="s">
        <v>38</v>
      </c>
      <c r="B160" s="1" t="s">
        <v>39</v>
      </c>
      <c r="C160" s="1" t="s">
        <v>11</v>
      </c>
      <c r="D160" s="1">
        <v>16</v>
      </c>
      <c r="E160" s="1">
        <v>69</v>
      </c>
      <c r="F160" s="1">
        <v>1.2300999999999999E-2</v>
      </c>
      <c r="G160" s="1">
        <v>6.7892057692307703E-2</v>
      </c>
      <c r="H160" s="2" t="s">
        <v>794</v>
      </c>
      <c r="I160" s="1" t="str">
        <f>HYPERLINK("0903html_all_TW-1-M-2_TW-1-2\Glycolysis / Gluconeogenesis.html")</f>
        <v>0903html_all_TW-1-M-2_TW-1-2\Glycolysis / Gluconeogenesis.html</v>
      </c>
      <c r="J160" s="1"/>
      <c r="K160" s="1"/>
      <c r="L160" s="1"/>
      <c r="M160" s="1"/>
      <c r="N160" s="1"/>
    </row>
    <row r="161" spans="1:14">
      <c r="A161" s="1" t="s">
        <v>83</v>
      </c>
      <c r="B161" s="1" t="s">
        <v>84</v>
      </c>
      <c r="C161" s="1" t="s">
        <v>11</v>
      </c>
      <c r="D161" s="1">
        <v>15</v>
      </c>
      <c r="E161" s="1">
        <v>433</v>
      </c>
      <c r="F161" s="4">
        <v>4.3770999999999997E-9</v>
      </c>
      <c r="G161" s="4">
        <v>6.2811385000000002E-7</v>
      </c>
      <c r="H161" s="2" t="s">
        <v>745</v>
      </c>
      <c r="I161" s="1" t="str">
        <f>HYPERLINK("0903html_all_TW-1-M-2_TW-1-2\Diterpenoid biosynthesis.html")</f>
        <v>0903html_all_TW-1-M-2_TW-1-2\Diterpenoid biosynthesis.html</v>
      </c>
      <c r="J161" s="1"/>
      <c r="K161" s="1"/>
      <c r="L161" s="1"/>
      <c r="M161" s="1"/>
      <c r="N161" s="1"/>
    </row>
    <row r="162" spans="1:14">
      <c r="A162" s="1" t="s">
        <v>44</v>
      </c>
      <c r="B162" s="1" t="s">
        <v>45</v>
      </c>
      <c r="C162" s="1" t="s">
        <v>11</v>
      </c>
      <c r="D162" s="1">
        <v>15</v>
      </c>
      <c r="E162" s="1">
        <v>44</v>
      </c>
      <c r="F162" s="1">
        <v>3.3826E-4</v>
      </c>
      <c r="G162" s="1">
        <v>4.6228866666666703E-3</v>
      </c>
      <c r="H162" s="2" t="s">
        <v>144</v>
      </c>
      <c r="I162" s="1" t="str">
        <f>HYPERLINK("0903html_all_TW-1-M-2_TW-1-2\Cardiac muscle contraction.html")</f>
        <v>0903html_all_TW-1-M-2_TW-1-2\Cardiac muscle contraction.html</v>
      </c>
      <c r="J162" s="1"/>
      <c r="K162" s="1"/>
      <c r="L162" s="1"/>
      <c r="M162" s="1"/>
      <c r="N162" s="1"/>
    </row>
    <row r="163" spans="1:14">
      <c r="A163" s="1" t="s">
        <v>149</v>
      </c>
      <c r="B163" s="1" t="s">
        <v>150</v>
      </c>
      <c r="C163" s="1" t="s">
        <v>11</v>
      </c>
      <c r="D163" s="1">
        <v>15</v>
      </c>
      <c r="E163" s="1">
        <v>49</v>
      </c>
      <c r="F163" s="1">
        <v>9.9316000000000009E-4</v>
      </c>
      <c r="G163" s="1">
        <v>1.0556922962963001E-2</v>
      </c>
      <c r="H163" s="2" t="s">
        <v>768</v>
      </c>
      <c r="I163" s="1" t="str">
        <f>HYPERLINK("0903html_all_TW-1-M-2_TW-1-2\Dilated cardiomyopathy (DCM).html")</f>
        <v>0903html_all_TW-1-M-2_TW-1-2\Dilated cardiomyopathy (DCM).html</v>
      </c>
      <c r="J163" s="1"/>
      <c r="K163" s="1"/>
      <c r="L163" s="1"/>
      <c r="M163" s="1"/>
      <c r="N163" s="1"/>
    </row>
    <row r="164" spans="1:14">
      <c r="A164" s="1" t="s">
        <v>796</v>
      </c>
      <c r="B164" s="1" t="s">
        <v>797</v>
      </c>
      <c r="C164" s="1" t="s">
        <v>11</v>
      </c>
      <c r="D164" s="1">
        <v>15</v>
      </c>
      <c r="E164" s="1">
        <v>63</v>
      </c>
      <c r="F164" s="1">
        <v>1.4501E-2</v>
      </c>
      <c r="G164" s="1">
        <v>7.70701296296296E-2</v>
      </c>
      <c r="H164" s="2" t="s">
        <v>798</v>
      </c>
      <c r="I164" s="1" t="str">
        <f>HYPERLINK("0903html_all_TW-1-M-2_TW-1-2\Measles.html")</f>
        <v>0903html_all_TW-1-M-2_TW-1-2\Measles.html</v>
      </c>
      <c r="J164" s="1"/>
      <c r="K164" s="1"/>
      <c r="L164" s="1"/>
      <c r="M164" s="1"/>
      <c r="N164" s="1"/>
    </row>
    <row r="165" spans="1:14">
      <c r="A165" s="1" t="s">
        <v>172</v>
      </c>
      <c r="B165" s="1" t="s">
        <v>173</v>
      </c>
      <c r="C165" s="1" t="s">
        <v>11</v>
      </c>
      <c r="D165" s="1">
        <v>15</v>
      </c>
      <c r="E165" s="1">
        <v>65</v>
      </c>
      <c r="F165" s="1">
        <v>1.6423E-2</v>
      </c>
      <c r="G165" s="1">
        <v>8.2691245614035097E-2</v>
      </c>
      <c r="H165" s="2" t="s">
        <v>803</v>
      </c>
      <c r="I165" s="1" t="str">
        <f>HYPERLINK("0903html_all_TW-1-M-2_TW-1-2\Fructose and mannose metabolism.html")</f>
        <v>0903html_all_TW-1-M-2_TW-1-2\Fructose and mannose metabolism.html</v>
      </c>
      <c r="J165" s="1"/>
      <c r="K165" s="1"/>
      <c r="L165" s="1"/>
      <c r="M165" s="1"/>
      <c r="N165" s="1"/>
    </row>
    <row r="166" spans="1:14">
      <c r="A166" s="1" t="s">
        <v>191</v>
      </c>
      <c r="B166" s="1" t="s">
        <v>192</v>
      </c>
      <c r="C166" s="1" t="s">
        <v>11</v>
      </c>
      <c r="D166" s="1">
        <v>15</v>
      </c>
      <c r="E166" s="1">
        <v>75</v>
      </c>
      <c r="F166" s="1">
        <v>6.0268000000000002E-2</v>
      </c>
      <c r="G166" s="1">
        <v>0.22759099999999999</v>
      </c>
      <c r="H166" s="2" t="s">
        <v>830</v>
      </c>
      <c r="I166" s="1" t="str">
        <f>HYPERLINK("0903html_all_TW-1-M-2_TW-1-2\Monoterpenoid biosynthesis.html")</f>
        <v>0903html_all_TW-1-M-2_TW-1-2\Monoterpenoid biosynthesis.html</v>
      </c>
      <c r="J166" s="1"/>
      <c r="K166" s="1"/>
      <c r="L166" s="1"/>
      <c r="M166" s="1"/>
      <c r="N166" s="1"/>
    </row>
    <row r="167" spans="1:14">
      <c r="A167" s="1" t="s">
        <v>79</v>
      </c>
      <c r="B167" s="1" t="s">
        <v>80</v>
      </c>
      <c r="C167" s="1" t="s">
        <v>11</v>
      </c>
      <c r="D167" s="1">
        <v>13</v>
      </c>
      <c r="E167" s="1">
        <v>246</v>
      </c>
      <c r="F167" s="1">
        <v>1.3933000000000001E-3</v>
      </c>
      <c r="G167" s="1">
        <v>1.3508731249999999E-2</v>
      </c>
      <c r="H167" s="2" t="s">
        <v>774</v>
      </c>
      <c r="I167" s="1" t="str">
        <f>HYPERLINK("0903html_all_TW-1-M-2_TW-1-2\Shigellosis.html")</f>
        <v>0903html_all_TW-1-M-2_TW-1-2\Shigellosis.html</v>
      </c>
      <c r="J167" s="1"/>
      <c r="K167" s="1"/>
      <c r="L167" s="1"/>
      <c r="M167" s="1"/>
      <c r="N167" s="1"/>
    </row>
    <row r="168" spans="1:14">
      <c r="A168" s="1" t="s">
        <v>157</v>
      </c>
      <c r="B168" s="1" t="s">
        <v>158</v>
      </c>
      <c r="C168" s="1" t="s">
        <v>11</v>
      </c>
      <c r="D168" s="1">
        <v>13</v>
      </c>
      <c r="E168" s="1">
        <v>234</v>
      </c>
      <c r="F168" s="1">
        <v>2.8671999999999999E-3</v>
      </c>
      <c r="G168" s="1">
        <v>2.16074205128205E-2</v>
      </c>
      <c r="H168" s="2" t="s">
        <v>782</v>
      </c>
      <c r="I168" s="1" t="str">
        <f>HYPERLINK("0903html_all_TW-1-M-2_TW-1-2\Starch and sucrose metabolism.html")</f>
        <v>0903html_all_TW-1-M-2_TW-1-2\Starch and sucrose metabolism.html</v>
      </c>
      <c r="J168" s="1"/>
      <c r="K168" s="1"/>
      <c r="L168" s="1"/>
      <c r="M168" s="1"/>
      <c r="N168" s="1"/>
    </row>
    <row r="169" spans="1:14">
      <c r="A169" s="1" t="s">
        <v>75</v>
      </c>
      <c r="B169" s="1" t="s">
        <v>76</v>
      </c>
      <c r="C169" s="1" t="s">
        <v>11</v>
      </c>
      <c r="D169" s="1">
        <v>13</v>
      </c>
      <c r="E169" s="1">
        <v>46</v>
      </c>
      <c r="F169" s="1">
        <v>4.0575999999999997E-3</v>
      </c>
      <c r="G169" s="1">
        <v>2.64666181818182E-2</v>
      </c>
      <c r="H169" s="2" t="s">
        <v>786</v>
      </c>
      <c r="I169" s="1" t="str">
        <f>HYPERLINK("0903html_all_TW-1-M-2_TW-1-2\Nitrogen metabolism.html")</f>
        <v>0903html_all_TW-1-M-2_TW-1-2\Nitrogen metabolism.html</v>
      </c>
      <c r="J169" s="1"/>
      <c r="K169" s="1"/>
      <c r="L169" s="1"/>
      <c r="M169" s="1"/>
      <c r="N169" s="1"/>
    </row>
    <row r="170" spans="1:14">
      <c r="A170" s="1" t="s">
        <v>799</v>
      </c>
      <c r="B170" s="1" t="s">
        <v>800</v>
      </c>
      <c r="C170" s="1" t="s">
        <v>11</v>
      </c>
      <c r="D170" s="1">
        <v>13</v>
      </c>
      <c r="E170" s="1">
        <v>54</v>
      </c>
      <c r="F170" s="1">
        <v>1.5723000000000001E-2</v>
      </c>
      <c r="G170" s="1">
        <v>8.2045472727272695E-2</v>
      </c>
      <c r="H170" s="2" t="s">
        <v>801</v>
      </c>
      <c r="I170" s="1" t="str">
        <f>HYPERLINK("0903html_all_TW-1-M-2_TW-1-2\Fatty acid biosynthesis.html")</f>
        <v>0903html_all_TW-1-M-2_TW-1-2\Fatty acid biosynthesis.html</v>
      </c>
      <c r="J170" s="1"/>
      <c r="K170" s="1"/>
      <c r="L170" s="1"/>
      <c r="M170" s="1"/>
      <c r="N170" s="1"/>
    </row>
    <row r="171" spans="1:14">
      <c r="A171" s="1" t="s">
        <v>839</v>
      </c>
      <c r="B171" s="1" t="s">
        <v>840</v>
      </c>
      <c r="C171" s="1" t="s">
        <v>11</v>
      </c>
      <c r="D171" s="1">
        <v>13</v>
      </c>
      <c r="E171" s="1">
        <v>184</v>
      </c>
      <c r="F171" s="1">
        <v>6.565E-2</v>
      </c>
      <c r="G171" s="1">
        <v>0.23335900000000001</v>
      </c>
      <c r="H171" s="2" t="s">
        <v>841</v>
      </c>
      <c r="I171" s="1" t="str">
        <f>HYPERLINK("0903html_all_TW-1-M-2_TW-1-2\Ascorbate and aldarate metabolism.html")</f>
        <v>0903html_all_TW-1-M-2_TW-1-2\Ascorbate and aldarate metabolism.html</v>
      </c>
      <c r="J171" s="1"/>
      <c r="K171" s="1"/>
      <c r="L171" s="1"/>
      <c r="M171" s="1"/>
      <c r="N171" s="1"/>
    </row>
    <row r="172" spans="1:14">
      <c r="A172" s="1" t="s">
        <v>164</v>
      </c>
      <c r="B172" s="1" t="s">
        <v>165</v>
      </c>
      <c r="C172" s="1" t="s">
        <v>11</v>
      </c>
      <c r="D172" s="1">
        <v>12</v>
      </c>
      <c r="E172" s="1">
        <v>219</v>
      </c>
      <c r="F172" s="1">
        <v>3.8980999999999998E-3</v>
      </c>
      <c r="G172" s="1">
        <v>2.6345265116279101E-2</v>
      </c>
      <c r="H172" s="2" t="s">
        <v>785</v>
      </c>
      <c r="I172" s="1" t="str">
        <f>HYPERLINK("0903html_all_TW-1-M-2_TW-1-2\Various types of N-glycan biosynthesis.html")</f>
        <v>0903html_all_TW-1-M-2_TW-1-2\Various types of N-glycan biosynthesis.html</v>
      </c>
      <c r="J172" s="1"/>
      <c r="K172" s="1"/>
      <c r="L172" s="1"/>
      <c r="M172" s="1"/>
      <c r="N172" s="1"/>
    </row>
    <row r="173" spans="1:14">
      <c r="A173" s="1" t="s">
        <v>64</v>
      </c>
      <c r="B173" s="1" t="s">
        <v>65</v>
      </c>
      <c r="C173" s="1" t="s">
        <v>11</v>
      </c>
      <c r="D173" s="1">
        <v>12</v>
      </c>
      <c r="E173" s="1">
        <v>63</v>
      </c>
      <c r="F173" s="1">
        <v>9.7242999999999996E-2</v>
      </c>
      <c r="G173" s="1">
        <v>0.28478307142857101</v>
      </c>
      <c r="H173" s="2" t="s">
        <v>863</v>
      </c>
      <c r="I173" s="1" t="str">
        <f>HYPERLINK("0903html_all_TW-1-M-2_TW-1-2\Maturity onset diabetes of the young.html")</f>
        <v>0903html_all_TW-1-M-2_TW-1-2\Maturity onset diabetes of the young.html</v>
      </c>
      <c r="J173" s="1"/>
      <c r="K173" s="1"/>
      <c r="L173" s="1"/>
      <c r="M173" s="1"/>
      <c r="N173" s="1"/>
    </row>
    <row r="174" spans="1:14">
      <c r="A174" s="1" t="s">
        <v>77</v>
      </c>
      <c r="B174" s="1" t="s">
        <v>78</v>
      </c>
      <c r="C174" s="1" t="s">
        <v>11</v>
      </c>
      <c r="D174" s="1">
        <v>11</v>
      </c>
      <c r="E174" s="1">
        <v>385</v>
      </c>
      <c r="F174" s="4">
        <v>1.2835E-9</v>
      </c>
      <c r="G174" s="4">
        <v>3.6836450000000002E-7</v>
      </c>
      <c r="H174" s="2" t="s">
        <v>744</v>
      </c>
      <c r="I174" s="1" t="str">
        <f>HYPERLINK("0903html_all_TW-1-M-2_TW-1-2\Circadian rhythm.html")</f>
        <v>0903html_all_TW-1-M-2_TW-1-2\Circadian rhythm.html</v>
      </c>
      <c r="J174" s="1"/>
      <c r="K174" s="1"/>
      <c r="L174" s="1"/>
      <c r="M174" s="1"/>
      <c r="N174" s="1"/>
    </row>
    <row r="175" spans="1:14">
      <c r="A175" s="1" t="s">
        <v>85</v>
      </c>
      <c r="B175" s="1" t="s">
        <v>86</v>
      </c>
      <c r="C175" s="1" t="s">
        <v>11</v>
      </c>
      <c r="D175" s="1">
        <v>11</v>
      </c>
      <c r="E175" s="1">
        <v>245</v>
      </c>
      <c r="F175" s="1">
        <v>2.3493E-4</v>
      </c>
      <c r="G175" s="1">
        <v>3.65592684210526E-3</v>
      </c>
      <c r="H175" s="2" t="s">
        <v>759</v>
      </c>
      <c r="I175" s="1" t="str">
        <f>HYPERLINK("0903html_all_TW-1-M-2_TW-1-2\Systemic lupus erythematosus.html")</f>
        <v>0903html_all_TW-1-M-2_TW-1-2\Systemic lupus erythematosus.html</v>
      </c>
      <c r="J175" s="1"/>
      <c r="K175" s="1"/>
      <c r="L175" s="1"/>
      <c r="M175" s="1"/>
      <c r="N175" s="1"/>
    </row>
    <row r="176" spans="1:14">
      <c r="A176" s="1" t="s">
        <v>87</v>
      </c>
      <c r="B176" s="1" t="s">
        <v>88</v>
      </c>
      <c r="C176" s="1" t="s">
        <v>11</v>
      </c>
      <c r="D176" s="1">
        <v>11</v>
      </c>
      <c r="E176" s="1">
        <v>232</v>
      </c>
      <c r="F176" s="1">
        <v>6.9397999999999997E-4</v>
      </c>
      <c r="G176" s="1">
        <v>8.6596634782608699E-3</v>
      </c>
      <c r="H176" s="2" t="s">
        <v>763</v>
      </c>
      <c r="I176" s="1" t="str">
        <f>HYPERLINK("0903html_all_TW-1-M-2_TW-1-2\Toluene degradation.html")</f>
        <v>0903html_all_TW-1-M-2_TW-1-2\Toluene degradation.html</v>
      </c>
      <c r="J176" s="1"/>
      <c r="K176" s="1"/>
      <c r="L176" s="1"/>
      <c r="M176" s="1"/>
      <c r="N176" s="1"/>
    </row>
    <row r="177" spans="1:14">
      <c r="A177" s="1" t="s">
        <v>843</v>
      </c>
      <c r="B177" s="1" t="s">
        <v>844</v>
      </c>
      <c r="C177" s="1" t="s">
        <v>11</v>
      </c>
      <c r="D177" s="1">
        <v>11</v>
      </c>
      <c r="E177" s="1">
        <v>54</v>
      </c>
      <c r="F177" s="1">
        <v>7.3046E-2</v>
      </c>
      <c r="G177" s="1">
        <v>0.23822956818181801</v>
      </c>
      <c r="H177" s="2" t="s">
        <v>845</v>
      </c>
      <c r="I177" s="1" t="str">
        <f>HYPERLINK("0903html_all_TW-1-M-2_TW-1-2\Morphine addiction.html")</f>
        <v>0903html_all_TW-1-M-2_TW-1-2\Morphine addiction.html</v>
      </c>
      <c r="J177" s="1"/>
      <c r="K177" s="1"/>
      <c r="L177" s="1"/>
      <c r="M177" s="1"/>
      <c r="N177" s="1"/>
    </row>
    <row r="178" spans="1:14">
      <c r="A178" s="1" t="s">
        <v>102</v>
      </c>
      <c r="B178" s="1" t="s">
        <v>103</v>
      </c>
      <c r="C178" s="1" t="s">
        <v>11</v>
      </c>
      <c r="D178" s="1">
        <v>10</v>
      </c>
      <c r="E178" s="1">
        <v>245</v>
      </c>
      <c r="F178" s="4">
        <v>7.5284999999999995E-5</v>
      </c>
      <c r="G178" s="1">
        <v>1.8005662500000001E-3</v>
      </c>
      <c r="H178" s="2" t="s">
        <v>754</v>
      </c>
      <c r="I178" s="1" t="str">
        <f>HYPERLINK("0903html_all_TW-1-M-2_TW-1-2\RNA degradation.html")</f>
        <v>0903html_all_TW-1-M-2_TW-1-2\RNA degradation.html</v>
      </c>
      <c r="J178" s="1"/>
      <c r="K178" s="1"/>
      <c r="L178" s="1"/>
      <c r="M178" s="1"/>
      <c r="N178" s="1"/>
    </row>
    <row r="179" spans="1:14">
      <c r="A179" s="1" t="s">
        <v>72</v>
      </c>
      <c r="B179" s="1" t="s">
        <v>73</v>
      </c>
      <c r="C179" s="1" t="s">
        <v>11</v>
      </c>
      <c r="D179" s="1">
        <v>10</v>
      </c>
      <c r="E179" s="1">
        <v>32</v>
      </c>
      <c r="F179" s="1">
        <v>5.6369999999999996E-3</v>
      </c>
      <c r="G179" s="1">
        <v>3.5312230434782599E-2</v>
      </c>
      <c r="H179" s="2" t="s">
        <v>787</v>
      </c>
      <c r="I179" s="1" t="str">
        <f>HYPERLINK("0903html_all_TW-1-M-2_TW-1-2\Butirosin and neomycin biosynthesis.html")</f>
        <v>0903html_all_TW-1-M-2_TW-1-2\Butirosin and neomycin biosynthesis.html</v>
      </c>
      <c r="J179" s="1"/>
      <c r="K179" s="1"/>
      <c r="L179" s="1"/>
      <c r="M179" s="1"/>
      <c r="N179" s="1"/>
    </row>
    <row r="180" spans="1:14">
      <c r="A180" s="1" t="s">
        <v>89</v>
      </c>
      <c r="B180" s="1" t="s">
        <v>90</v>
      </c>
      <c r="C180" s="1" t="s">
        <v>11</v>
      </c>
      <c r="D180" s="1">
        <v>10</v>
      </c>
      <c r="E180" s="1">
        <v>187</v>
      </c>
      <c r="F180" s="1">
        <v>7.0936000000000003E-3</v>
      </c>
      <c r="G180" s="1">
        <v>4.2778545833333299E-2</v>
      </c>
      <c r="H180" s="2" t="s">
        <v>790</v>
      </c>
      <c r="I180" s="1" t="str">
        <f>HYPERLINK("0903html_all_TW-1-M-2_TW-1-2\Adherens junction.html")</f>
        <v>0903html_all_TW-1-M-2_TW-1-2\Adherens junction.html</v>
      </c>
      <c r="J180" s="1"/>
      <c r="K180" s="1"/>
      <c r="L180" s="1"/>
      <c r="M180" s="1"/>
      <c r="N180" s="1"/>
    </row>
    <row r="181" spans="1:14">
      <c r="A181" s="1" t="s">
        <v>110</v>
      </c>
      <c r="B181" s="1" t="s">
        <v>111</v>
      </c>
      <c r="C181" s="1" t="s">
        <v>11</v>
      </c>
      <c r="D181" s="1">
        <v>10</v>
      </c>
      <c r="E181" s="1">
        <v>150</v>
      </c>
      <c r="F181" s="1">
        <v>7.2131000000000001E-2</v>
      </c>
      <c r="G181" s="1">
        <v>0.23822956818181801</v>
      </c>
      <c r="H181" s="2" t="s">
        <v>846</v>
      </c>
      <c r="I181" s="1" t="str">
        <f>HYPERLINK("0903html_all_TW-1-M-2_TW-1-2\Sesquiterpenoid and triterpenoid biosynthesis.html")</f>
        <v>0903html_all_TW-1-M-2_TW-1-2\Sesquiterpenoid and triterpenoid biosynthesis.html</v>
      </c>
      <c r="J181" s="1"/>
      <c r="K181" s="1"/>
      <c r="L181" s="1"/>
      <c r="M181" s="1"/>
      <c r="N181" s="1"/>
    </row>
    <row r="182" spans="1:14">
      <c r="A182" s="1" t="s">
        <v>197</v>
      </c>
      <c r="B182" s="1" t="s">
        <v>198</v>
      </c>
      <c r="C182" s="1" t="s">
        <v>11</v>
      </c>
      <c r="D182" s="1">
        <v>10</v>
      </c>
      <c r="E182" s="1">
        <v>151</v>
      </c>
      <c r="F182" s="1">
        <v>7.2804999999999995E-2</v>
      </c>
      <c r="G182" s="1">
        <v>0.23822956818181801</v>
      </c>
      <c r="H182" s="2" t="s">
        <v>848</v>
      </c>
      <c r="I182" s="1" t="str">
        <f>HYPERLINK("0903html_all_TW-1-M-2_TW-1-2\Nucleotide excision repair.html")</f>
        <v>0903html_all_TW-1-M-2_TW-1-2\Nucleotide excision repair.html</v>
      </c>
      <c r="J182" s="1"/>
      <c r="K182" s="1"/>
      <c r="L182" s="1"/>
      <c r="M182" s="1"/>
      <c r="N182" s="1"/>
    </row>
    <row r="183" spans="1:14">
      <c r="A183" s="1" t="s">
        <v>93</v>
      </c>
      <c r="B183" s="1" t="s">
        <v>94</v>
      </c>
      <c r="C183" s="1" t="s">
        <v>11</v>
      </c>
      <c r="D183" s="1">
        <v>9</v>
      </c>
      <c r="E183" s="1">
        <v>203</v>
      </c>
      <c r="F183" s="1">
        <v>9.1421999999999998E-4</v>
      </c>
      <c r="G183" s="1">
        <v>1.00915823076923E-2</v>
      </c>
      <c r="H183" s="2" t="s">
        <v>767</v>
      </c>
      <c r="I183" s="1" t="str">
        <f>HYPERLINK("0903html_all_TW-1-M-2_TW-1-2\Viral carcinogenesis.html")</f>
        <v>0903html_all_TW-1-M-2_TW-1-2\Viral carcinogenesis.html</v>
      </c>
      <c r="J183" s="1"/>
      <c r="K183" s="1"/>
      <c r="L183" s="1"/>
      <c r="M183" s="1"/>
      <c r="N183" s="1"/>
    </row>
    <row r="184" spans="1:14">
      <c r="A184" s="1" t="s">
        <v>155</v>
      </c>
      <c r="B184" s="1" t="s">
        <v>156</v>
      </c>
      <c r="C184" s="1" t="s">
        <v>11</v>
      </c>
      <c r="D184" s="1">
        <v>9</v>
      </c>
      <c r="E184" s="1">
        <v>192</v>
      </c>
      <c r="F184" s="1">
        <v>2.0271999999999998E-3</v>
      </c>
      <c r="G184" s="1">
        <v>1.7066660000000001E-2</v>
      </c>
      <c r="H184" s="2" t="s">
        <v>777</v>
      </c>
      <c r="I184" s="1" t="str">
        <f>HYPERLINK("0903html_all_TW-1-M-2_TW-1-2\Oocyte meiosis.html")</f>
        <v>0903html_all_TW-1-M-2_TW-1-2\Oocyte meiosis.html</v>
      </c>
      <c r="J184" s="1"/>
      <c r="K184" s="1"/>
      <c r="L184" s="1"/>
      <c r="M184" s="1"/>
      <c r="N184" s="1"/>
    </row>
    <row r="185" spans="1:14">
      <c r="A185" s="1" t="s">
        <v>804</v>
      </c>
      <c r="B185" s="1" t="s">
        <v>805</v>
      </c>
      <c r="C185" s="1" t="s">
        <v>11</v>
      </c>
      <c r="D185" s="1">
        <v>9</v>
      </c>
      <c r="E185" s="1">
        <v>34</v>
      </c>
      <c r="F185" s="1">
        <v>2.2013000000000001E-2</v>
      </c>
      <c r="G185" s="1">
        <v>0.10672094999999999</v>
      </c>
      <c r="H185" s="2" t="s">
        <v>806</v>
      </c>
      <c r="I185" s="1" t="str">
        <f>HYPERLINK("0903html_all_TW-1-M-2_TW-1-2\Lysosome.html")</f>
        <v>0903html_all_TW-1-M-2_TW-1-2\Lysosome.html</v>
      </c>
      <c r="J185" s="1"/>
      <c r="K185" s="1"/>
      <c r="L185" s="1"/>
      <c r="M185" s="1"/>
      <c r="N185" s="1"/>
    </row>
    <row r="186" spans="1:14">
      <c r="A186" s="1" t="s">
        <v>179</v>
      </c>
      <c r="B186" s="1" t="s">
        <v>180</v>
      </c>
      <c r="C186" s="1" t="s">
        <v>11</v>
      </c>
      <c r="D186" s="1">
        <v>9</v>
      </c>
      <c r="E186" s="1">
        <v>152</v>
      </c>
      <c r="F186" s="1">
        <v>3.1940000000000003E-2</v>
      </c>
      <c r="G186" s="1">
        <v>0.14550444444444399</v>
      </c>
      <c r="H186" s="2" t="s">
        <v>810</v>
      </c>
      <c r="I186" s="1" t="str">
        <f>HYPERLINK("0903html_all_TW-1-M-2_TW-1-2\Lipopolysaccharide biosynthesis.html")</f>
        <v>0903html_all_TW-1-M-2_TW-1-2\Lipopolysaccharide biosynthesis.html</v>
      </c>
      <c r="J186" s="1"/>
      <c r="K186" s="1"/>
      <c r="L186" s="1"/>
      <c r="M186" s="1"/>
      <c r="N186" s="1"/>
    </row>
    <row r="187" spans="1:14">
      <c r="A187" s="1" t="s">
        <v>151</v>
      </c>
      <c r="B187" s="1" t="s">
        <v>152</v>
      </c>
      <c r="C187" s="1" t="s">
        <v>11</v>
      </c>
      <c r="D187" s="1">
        <v>8</v>
      </c>
      <c r="E187" s="1">
        <v>187</v>
      </c>
      <c r="F187" s="1">
        <v>1.1973999999999999E-3</v>
      </c>
      <c r="G187" s="1">
        <v>1.2273350000000001E-2</v>
      </c>
      <c r="H187" s="2" t="s">
        <v>769</v>
      </c>
      <c r="I187" s="1" t="str">
        <f>HYPERLINK("0903html_all_TW-1-M-2_TW-1-2\Melanogenesis.html")</f>
        <v>0903html_all_TW-1-M-2_TW-1-2\Melanogenesis.html</v>
      </c>
      <c r="J187" s="1"/>
      <c r="K187" s="1"/>
      <c r="L187" s="1"/>
      <c r="M187" s="1"/>
      <c r="N187" s="1"/>
    </row>
    <row r="188" spans="1:14">
      <c r="A188" s="1" t="s">
        <v>638</v>
      </c>
      <c r="B188" s="1" t="s">
        <v>639</v>
      </c>
      <c r="C188" s="1" t="s">
        <v>11</v>
      </c>
      <c r="D188" s="1">
        <v>8</v>
      </c>
      <c r="E188" s="1">
        <v>33</v>
      </c>
      <c r="F188" s="1">
        <v>6.5656000000000006E-2</v>
      </c>
      <c r="G188" s="1">
        <v>0.23335900000000001</v>
      </c>
      <c r="H188" s="2" t="s">
        <v>835</v>
      </c>
      <c r="I188" s="1" t="str">
        <f>HYPERLINK("0903html_all_TW-1-M-2_TW-1-2\HTLV-I infection.html")</f>
        <v>0903html_all_TW-1-M-2_TW-1-2\HTLV-I infection.html</v>
      </c>
      <c r="J188" s="1"/>
      <c r="K188" s="1"/>
      <c r="L188" s="1"/>
      <c r="M188" s="1"/>
      <c r="N188" s="1"/>
    </row>
    <row r="189" spans="1:14">
      <c r="A189" s="1" t="s">
        <v>91</v>
      </c>
      <c r="B189" s="1" t="s">
        <v>92</v>
      </c>
      <c r="C189" s="1" t="s">
        <v>11</v>
      </c>
      <c r="D189" s="1">
        <v>7</v>
      </c>
      <c r="E189" s="1">
        <v>16</v>
      </c>
      <c r="F189" s="1">
        <v>3.3730000000000001E-3</v>
      </c>
      <c r="G189" s="1">
        <v>2.3611E-2</v>
      </c>
      <c r="H189" s="2" t="s">
        <v>161</v>
      </c>
      <c r="I189" s="1" t="str">
        <f>HYPERLINK("0903html_all_TW-1-M-2_TW-1-2\Regulation of actin cytoskeleton.html")</f>
        <v>0903html_all_TW-1-M-2_TW-1-2\Regulation of actin cytoskeleton.html</v>
      </c>
      <c r="J189" s="1"/>
      <c r="K189" s="1"/>
      <c r="L189" s="1"/>
      <c r="M189" s="1"/>
      <c r="N189" s="1"/>
    </row>
    <row r="190" spans="1:14">
      <c r="A190" s="1" t="s">
        <v>100</v>
      </c>
      <c r="B190" s="1" t="s">
        <v>101</v>
      </c>
      <c r="C190" s="1" t="s">
        <v>11</v>
      </c>
      <c r="D190" s="1">
        <v>7</v>
      </c>
      <c r="E190" s="1">
        <v>128</v>
      </c>
      <c r="F190" s="1">
        <v>3.7372000000000002E-2</v>
      </c>
      <c r="G190" s="1">
        <v>0.1675900625</v>
      </c>
      <c r="H190" s="2" t="s">
        <v>811</v>
      </c>
      <c r="I190" s="1" t="str">
        <f>HYPERLINK("0903html_all_TW-1-M-2_TW-1-2\Streptomycin biosynthesis.html")</f>
        <v>0903html_all_TW-1-M-2_TW-1-2\Streptomycin biosynthesis.html</v>
      </c>
      <c r="J190" s="1"/>
      <c r="K190" s="1"/>
      <c r="L190" s="1"/>
      <c r="M190" s="1"/>
      <c r="N190" s="1"/>
    </row>
    <row r="191" spans="1:14">
      <c r="A191" s="1" t="s">
        <v>119</v>
      </c>
      <c r="B191" s="1" t="s">
        <v>120</v>
      </c>
      <c r="C191" s="1" t="s">
        <v>11</v>
      </c>
      <c r="D191" s="1">
        <v>7</v>
      </c>
      <c r="E191" s="1">
        <v>117</v>
      </c>
      <c r="F191" s="1">
        <v>7.7123999999999998E-2</v>
      </c>
      <c r="G191" s="1">
        <v>0.24593986666666701</v>
      </c>
      <c r="H191" s="2" t="s">
        <v>851</v>
      </c>
      <c r="I191" s="1" t="str">
        <f>HYPERLINK("0903html_all_TW-1-M-2_TW-1-2\Leukocyte transendothelial migration.html")</f>
        <v>0903html_all_TW-1-M-2_TW-1-2\Leukocyte transendothelial migration.html</v>
      </c>
      <c r="J191" s="1"/>
      <c r="K191" s="1"/>
      <c r="L191" s="1"/>
      <c r="M191" s="1"/>
      <c r="N191" s="1"/>
    </row>
    <row r="192" spans="1:14">
      <c r="A192" s="1" t="s">
        <v>142</v>
      </c>
      <c r="B192" s="1" t="s">
        <v>143</v>
      </c>
      <c r="C192" s="1" t="s">
        <v>11</v>
      </c>
      <c r="D192" s="1">
        <v>6</v>
      </c>
      <c r="E192" s="1">
        <v>180</v>
      </c>
      <c r="F192" s="1">
        <v>1.8207E-4</v>
      </c>
      <c r="G192" s="1">
        <v>3.2665981249999998E-3</v>
      </c>
      <c r="H192" s="2" t="s">
        <v>756</v>
      </c>
      <c r="I192" s="1" t="str">
        <f>HYPERLINK("0903html_all_TW-1-M-2_TW-1-2\Tuberculosis.html")</f>
        <v>0903html_all_TW-1-M-2_TW-1-2\Tuberculosis.html</v>
      </c>
      <c r="J192" s="1"/>
      <c r="K192" s="1"/>
      <c r="L192" s="1"/>
      <c r="M192" s="1"/>
      <c r="N192" s="1"/>
    </row>
    <row r="193" spans="1:14">
      <c r="A193" s="1" t="s">
        <v>185</v>
      </c>
      <c r="B193" s="1" t="s">
        <v>186</v>
      </c>
      <c r="C193" s="1" t="s">
        <v>11</v>
      </c>
      <c r="D193" s="1">
        <v>6</v>
      </c>
      <c r="E193" s="1">
        <v>111</v>
      </c>
      <c r="F193" s="1">
        <v>5.0701000000000003E-2</v>
      </c>
      <c r="G193" s="1">
        <v>0.20787410000000001</v>
      </c>
      <c r="H193" s="2" t="s">
        <v>820</v>
      </c>
      <c r="I193" s="1" t="str">
        <f>HYPERLINK("0903html_all_TW-1-M-2_TW-1-2\Steroid degradation.html")</f>
        <v>0903html_all_TW-1-M-2_TW-1-2\Steroid degradation.html</v>
      </c>
      <c r="J193" s="1"/>
      <c r="K193" s="1"/>
      <c r="L193" s="1"/>
      <c r="M193" s="1"/>
      <c r="N193" s="1"/>
    </row>
    <row r="194" spans="1:14">
      <c r="A194" s="1" t="s">
        <v>836</v>
      </c>
      <c r="B194" s="1" t="s">
        <v>837</v>
      </c>
      <c r="C194" s="1" t="s">
        <v>11</v>
      </c>
      <c r="D194" s="1">
        <v>6</v>
      </c>
      <c r="E194" s="1">
        <v>107</v>
      </c>
      <c r="F194" s="1">
        <v>6.4902000000000001E-2</v>
      </c>
      <c r="G194" s="1">
        <v>0.23335900000000001</v>
      </c>
      <c r="H194" s="2" t="s">
        <v>820</v>
      </c>
      <c r="I194" s="1" t="str">
        <f>HYPERLINK("0903html_all_TW-1-M-2_TW-1-2\GABAergic synapse.html")</f>
        <v>0903html_all_TW-1-M-2_TW-1-2\GABAergic synapse.html</v>
      </c>
      <c r="J194" s="1"/>
      <c r="K194" s="1"/>
      <c r="L194" s="1"/>
      <c r="M194" s="1"/>
      <c r="N194" s="1"/>
    </row>
    <row r="195" spans="1:14">
      <c r="A195" s="1" t="s">
        <v>140</v>
      </c>
      <c r="B195" s="1" t="s">
        <v>141</v>
      </c>
      <c r="C195" s="1" t="s">
        <v>11</v>
      </c>
      <c r="D195" s="1">
        <v>5</v>
      </c>
      <c r="E195" s="1">
        <v>194</v>
      </c>
      <c r="F195" s="4">
        <v>1.2889E-5</v>
      </c>
      <c r="G195" s="1">
        <v>4.94178125E-4</v>
      </c>
      <c r="H195" s="2" t="s">
        <v>750</v>
      </c>
      <c r="I195" s="1" t="str">
        <f>HYPERLINK("0903html_all_TW-1-M-2_TW-1-2\Type II diabetes mellitus.html")</f>
        <v>0903html_all_TW-1-M-2_TW-1-2\Type II diabetes mellitus.html</v>
      </c>
      <c r="J195" s="1"/>
      <c r="K195" s="1"/>
      <c r="L195" s="1"/>
      <c r="M195" s="1"/>
      <c r="N195" s="1"/>
    </row>
    <row r="196" spans="1:14">
      <c r="A196" s="1" t="s">
        <v>177</v>
      </c>
      <c r="B196" s="1" t="s">
        <v>178</v>
      </c>
      <c r="C196" s="1" t="s">
        <v>11</v>
      </c>
      <c r="D196" s="1">
        <v>5</v>
      </c>
      <c r="E196" s="1">
        <v>14</v>
      </c>
      <c r="F196" s="1">
        <v>2.6936000000000002E-2</v>
      </c>
      <c r="G196" s="1">
        <v>0.126731672131148</v>
      </c>
      <c r="H196" s="1" t="s">
        <v>808</v>
      </c>
      <c r="I196" s="1" t="str">
        <f>HYPERLINK("0903html_all_TW-1-M-2_TW-1-2\Glycine, serine and threonine metabolism.html")</f>
        <v>0903html_all_TW-1-M-2_TW-1-2\Glycine, serine and threonine metabolism.html</v>
      </c>
      <c r="J196" s="1"/>
      <c r="K196" s="1"/>
      <c r="L196" s="1"/>
      <c r="M196" s="1"/>
      <c r="N196" s="1"/>
    </row>
    <row r="197" spans="1:14">
      <c r="A197" s="1" t="s">
        <v>117</v>
      </c>
      <c r="B197" s="1" t="s">
        <v>118</v>
      </c>
      <c r="C197" s="1" t="s">
        <v>11</v>
      </c>
      <c r="D197" s="1">
        <v>5</v>
      </c>
      <c r="E197" s="1">
        <v>105</v>
      </c>
      <c r="F197" s="1">
        <v>3.1394999999999999E-2</v>
      </c>
      <c r="G197" s="1">
        <v>0.145328467741935</v>
      </c>
      <c r="H197" s="2" t="s">
        <v>809</v>
      </c>
      <c r="I197" s="1" t="str">
        <f>HYPERLINK("0903html_all_TW-1-M-2_TW-1-2\Biotin metabolism.html")</f>
        <v>0903html_all_TW-1-M-2_TW-1-2\Biotin metabolism.html</v>
      </c>
      <c r="J197" s="1"/>
      <c r="K197" s="1"/>
      <c r="L197" s="1"/>
      <c r="M197" s="1"/>
      <c r="N197" s="1"/>
    </row>
    <row r="198" spans="1:14">
      <c r="A198" s="1" t="s">
        <v>817</v>
      </c>
      <c r="B198" s="1" t="s">
        <v>818</v>
      </c>
      <c r="C198" s="1" t="s">
        <v>11</v>
      </c>
      <c r="D198" s="1">
        <v>5</v>
      </c>
      <c r="E198" s="1">
        <v>16</v>
      </c>
      <c r="F198" s="1">
        <v>4.3545E-2</v>
      </c>
      <c r="G198" s="1">
        <v>0.183785514705882</v>
      </c>
      <c r="H198" s="2" t="s">
        <v>819</v>
      </c>
      <c r="I198" s="1" t="str">
        <f>HYPERLINK("0903html_all_TW-1-M-2_TW-1-2\Long-term potentiation.html")</f>
        <v>0903html_all_TW-1-M-2_TW-1-2\Long-term potentiation.html</v>
      </c>
      <c r="J198" s="1"/>
      <c r="K198" s="1"/>
      <c r="L198" s="1"/>
      <c r="M198" s="1"/>
      <c r="N198" s="1"/>
    </row>
    <row r="199" spans="1:14">
      <c r="A199" s="1" t="s">
        <v>823</v>
      </c>
      <c r="B199" s="1" t="s">
        <v>824</v>
      </c>
      <c r="C199" s="1" t="s">
        <v>11</v>
      </c>
      <c r="D199" s="1">
        <v>5</v>
      </c>
      <c r="E199" s="1">
        <v>17</v>
      </c>
      <c r="F199" s="1">
        <v>5.3719999999999997E-2</v>
      </c>
      <c r="G199" s="1">
        <v>0.21413388888888901</v>
      </c>
      <c r="H199" s="1" t="s">
        <v>808</v>
      </c>
      <c r="I199" s="1" t="str">
        <f>HYPERLINK("0903html_all_TW-1-M-2_TW-1-2\Glutathione metabolism.html")</f>
        <v>0903html_all_TW-1-M-2_TW-1-2\Glutathione metabolism.html</v>
      </c>
      <c r="J199" s="1"/>
      <c r="K199" s="1"/>
      <c r="L199" s="1"/>
      <c r="M199" s="1"/>
      <c r="N199" s="1"/>
    </row>
    <row r="200" spans="1:14">
      <c r="A200" s="1" t="s">
        <v>199</v>
      </c>
      <c r="B200" s="1" t="s">
        <v>200</v>
      </c>
      <c r="C200" s="1" t="s">
        <v>11</v>
      </c>
      <c r="D200" s="1">
        <v>5</v>
      </c>
      <c r="E200" s="1">
        <v>93</v>
      </c>
      <c r="F200" s="1">
        <v>6.8990999999999997E-2</v>
      </c>
      <c r="G200" s="1">
        <v>0.23822956818181801</v>
      </c>
      <c r="H200" s="2" t="s">
        <v>849</v>
      </c>
      <c r="I200" s="1" t="str">
        <f>HYPERLINK("0903html_all_TW-1-M-2_TW-1-2\Phosphatidylinositol signaling system.html")</f>
        <v>0903html_all_TW-1-M-2_TW-1-2\Phosphatidylinositol signaling system.html</v>
      </c>
      <c r="J200" s="1"/>
      <c r="K200" s="1"/>
      <c r="L200" s="1"/>
      <c r="M200" s="1"/>
      <c r="N200" s="1"/>
    </row>
    <row r="201" spans="1:14">
      <c r="A201" s="1" t="s">
        <v>203</v>
      </c>
      <c r="B201" s="1" t="s">
        <v>204</v>
      </c>
      <c r="C201" s="1" t="s">
        <v>11</v>
      </c>
      <c r="D201" s="1">
        <v>5</v>
      </c>
      <c r="E201" s="1">
        <v>89</v>
      </c>
      <c r="F201" s="1">
        <v>8.9177000000000006E-2</v>
      </c>
      <c r="G201" s="1">
        <v>0.272274457446809</v>
      </c>
      <c r="H201" s="2" t="s">
        <v>857</v>
      </c>
      <c r="I201" s="1" t="str">
        <f>HYPERLINK("0903html_all_TW-1-M-2_TW-1-2\Phenylpropanoid biosynthesis.html")</f>
        <v>0903html_all_TW-1-M-2_TW-1-2\Phenylpropanoid biosynthesis.html</v>
      </c>
      <c r="J201" s="1"/>
      <c r="K201" s="1"/>
      <c r="L201" s="1"/>
      <c r="M201" s="1"/>
      <c r="N201" s="1"/>
    </row>
    <row r="202" spans="1:14">
      <c r="A202" s="1" t="s">
        <v>104</v>
      </c>
      <c r="B202" s="1" t="s">
        <v>105</v>
      </c>
      <c r="C202" s="1" t="s">
        <v>11</v>
      </c>
      <c r="D202" s="1">
        <v>4</v>
      </c>
      <c r="E202" s="1">
        <v>176</v>
      </c>
      <c r="F202" s="4">
        <v>1.3774999999999999E-5</v>
      </c>
      <c r="G202" s="1">
        <v>4.94178125E-4</v>
      </c>
      <c r="H202" s="2" t="s">
        <v>749</v>
      </c>
      <c r="I202" s="1" t="str">
        <f>HYPERLINK("0903html_all_TW-1-M-2_TW-1-2\Brassinosteroid biosynthesis.html")</f>
        <v>0903html_all_TW-1-M-2_TW-1-2\Brassinosteroid biosynthesis.html</v>
      </c>
      <c r="J202" s="1"/>
      <c r="K202" s="1"/>
      <c r="L202" s="1"/>
      <c r="M202" s="1"/>
      <c r="N202" s="1"/>
    </row>
    <row r="203" spans="1:14">
      <c r="A203" s="1" t="s">
        <v>107</v>
      </c>
      <c r="B203" s="1" t="s">
        <v>108</v>
      </c>
      <c r="C203" s="1" t="s">
        <v>11</v>
      </c>
      <c r="D203" s="1">
        <v>4</v>
      </c>
      <c r="E203" s="1">
        <v>158</v>
      </c>
      <c r="F203" s="4">
        <v>9.9158000000000002E-5</v>
      </c>
      <c r="G203" s="1">
        <v>2.1891035384615401E-3</v>
      </c>
      <c r="H203" s="2" t="s">
        <v>755</v>
      </c>
      <c r="I203" s="1" t="str">
        <f>HYPERLINK("0903html_all_TW-1-M-2_TW-1-2\Tight junction.html")</f>
        <v>0903html_all_TW-1-M-2_TW-1-2\Tight junction.html</v>
      </c>
      <c r="J203" s="1"/>
      <c r="K203" s="1"/>
      <c r="L203" s="1"/>
      <c r="M203" s="1"/>
      <c r="N203" s="1"/>
    </row>
    <row r="204" spans="1:14">
      <c r="A204" s="1" t="s">
        <v>115</v>
      </c>
      <c r="B204" s="1" t="s">
        <v>116</v>
      </c>
      <c r="C204" s="1" t="s">
        <v>11</v>
      </c>
      <c r="D204" s="1">
        <v>4</v>
      </c>
      <c r="E204" s="1">
        <v>114</v>
      </c>
      <c r="F204" s="1">
        <v>5.6598000000000004E-3</v>
      </c>
      <c r="G204" s="1">
        <v>3.5312230434782599E-2</v>
      </c>
      <c r="H204" s="2" t="s">
        <v>788</v>
      </c>
      <c r="I204" s="1" t="str">
        <f>HYPERLINK("0903html_all_TW-1-M-2_TW-1-2\Renin-angiotensin system.html")</f>
        <v>0903html_all_TW-1-M-2_TW-1-2\Renin-angiotensin system.html</v>
      </c>
      <c r="J204" s="1"/>
      <c r="K204" s="1"/>
      <c r="L204" s="1"/>
      <c r="M204" s="1"/>
      <c r="N204" s="1"/>
    </row>
    <row r="205" spans="1:14">
      <c r="A205" s="1" t="s">
        <v>130</v>
      </c>
      <c r="B205" s="1" t="s">
        <v>131</v>
      </c>
      <c r="C205" s="1" t="s">
        <v>11</v>
      </c>
      <c r="D205" s="1">
        <v>4</v>
      </c>
      <c r="E205" s="1">
        <v>85</v>
      </c>
      <c r="F205" s="1">
        <v>5.5929E-2</v>
      </c>
      <c r="G205" s="1">
        <v>0.214408133333333</v>
      </c>
      <c r="H205" s="2" t="s">
        <v>825</v>
      </c>
      <c r="I205" s="1" t="str">
        <f>HYPERLINK("0903html_all_TW-1-M-2_TW-1-2\Progesterone-mediated oocyte maturation.html")</f>
        <v>0903html_all_TW-1-M-2_TW-1-2\Progesterone-mediated oocyte maturation.html</v>
      </c>
      <c r="J205" s="1"/>
      <c r="K205" s="1"/>
      <c r="L205" s="1"/>
      <c r="M205" s="1"/>
      <c r="N205" s="1"/>
    </row>
    <row r="206" spans="1:14">
      <c r="A206" s="1" t="s">
        <v>827</v>
      </c>
      <c r="B206" s="1" t="s">
        <v>828</v>
      </c>
      <c r="C206" s="1" t="s">
        <v>11</v>
      </c>
      <c r="D206" s="1">
        <v>4</v>
      </c>
      <c r="E206" s="1">
        <v>12</v>
      </c>
      <c r="F206" s="1">
        <v>5.6030000000000003E-2</v>
      </c>
      <c r="G206" s="1">
        <v>0.214408133333333</v>
      </c>
      <c r="H206" s="2" t="s">
        <v>829</v>
      </c>
      <c r="I206" s="1" t="str">
        <f>HYPERLINK("0903html_all_TW-1-M-2_TW-1-2\Salmonella infection.html")</f>
        <v>0903html_all_TW-1-M-2_TW-1-2\Salmonella infection.html</v>
      </c>
      <c r="J206" s="1"/>
      <c r="K206" s="1"/>
      <c r="L206" s="1"/>
      <c r="M206" s="1"/>
      <c r="N206" s="1"/>
    </row>
    <row r="207" spans="1:14">
      <c r="A207" s="1" t="s">
        <v>195</v>
      </c>
      <c r="B207" s="1" t="s">
        <v>196</v>
      </c>
      <c r="C207" s="1" t="s">
        <v>11</v>
      </c>
      <c r="D207" s="1">
        <v>4</v>
      </c>
      <c r="E207" s="1">
        <v>13</v>
      </c>
      <c r="F207" s="1">
        <v>7.0580000000000004E-2</v>
      </c>
      <c r="G207" s="1">
        <v>0.23822956818181801</v>
      </c>
      <c r="H207" s="2" t="s">
        <v>847</v>
      </c>
      <c r="I207" s="1" t="str">
        <f>HYPERLINK("0903html_all_TW-1-M-2_TW-1-2\Dorso-ventral axis formation.html")</f>
        <v>0903html_all_TW-1-M-2_TW-1-2\Dorso-ventral axis formation.html</v>
      </c>
      <c r="J207" s="1"/>
      <c r="K207" s="1"/>
      <c r="L207" s="1"/>
      <c r="M207" s="1"/>
      <c r="N207" s="1"/>
    </row>
    <row r="208" spans="1:14">
      <c r="A208" s="1" t="s">
        <v>98</v>
      </c>
      <c r="B208" s="1" t="s">
        <v>99</v>
      </c>
      <c r="C208" s="1" t="s">
        <v>11</v>
      </c>
      <c r="D208" s="1">
        <v>4</v>
      </c>
      <c r="E208" s="1">
        <v>14</v>
      </c>
      <c r="F208" s="1">
        <v>8.6863999999999997E-2</v>
      </c>
      <c r="G208" s="1">
        <v>0.26806417204301097</v>
      </c>
      <c r="H208" s="2" t="s">
        <v>856</v>
      </c>
      <c r="I208" s="1" t="str">
        <f>HYPERLINK("0903html_all_TW-1-M-2_TW-1-2\Axon guidance.html")</f>
        <v>0903html_all_TW-1-M-2_TW-1-2\Axon guidance.html</v>
      </c>
      <c r="J208" s="1"/>
      <c r="K208" s="1"/>
      <c r="L208" s="1"/>
      <c r="M208" s="1"/>
      <c r="N208" s="1"/>
    </row>
    <row r="209" spans="1:14">
      <c r="A209" s="1" t="s">
        <v>207</v>
      </c>
      <c r="B209" s="1" t="s">
        <v>208</v>
      </c>
      <c r="C209" s="1" t="s">
        <v>11</v>
      </c>
      <c r="D209" s="1">
        <v>4</v>
      </c>
      <c r="E209" s="1">
        <v>77</v>
      </c>
      <c r="F209" s="1">
        <v>9.5795000000000005E-2</v>
      </c>
      <c r="G209" s="1">
        <v>0.28343469072165001</v>
      </c>
      <c r="H209" s="2" t="s">
        <v>862</v>
      </c>
      <c r="I209" s="1" t="str">
        <f>HYPERLINK("0903html_all_TW-1-M-2_TW-1-2\Vasopressin-regulated water reabsorption.html")</f>
        <v>0903html_all_TW-1-M-2_TW-1-2\Vasopressin-regulated water reabsorption.html</v>
      </c>
      <c r="J209" s="1"/>
      <c r="K209" s="1"/>
      <c r="L209" s="1"/>
      <c r="M209" s="1"/>
      <c r="N209" s="1"/>
    </row>
    <row r="210" spans="1:14">
      <c r="A210" s="1" t="s">
        <v>121</v>
      </c>
      <c r="B210" s="1" t="s">
        <v>122</v>
      </c>
      <c r="C210" s="1" t="s">
        <v>11</v>
      </c>
      <c r="D210" s="1">
        <v>3</v>
      </c>
      <c r="E210" s="1">
        <v>111</v>
      </c>
      <c r="F210" s="1">
        <v>1.9938E-3</v>
      </c>
      <c r="G210" s="1">
        <v>1.7066660000000001E-2</v>
      </c>
      <c r="H210" s="1" t="s">
        <v>778</v>
      </c>
      <c r="I210" s="1" t="str">
        <f>HYPERLINK("0903html_all_TW-1-M-2_TW-1-2\Pyrimidine metabolism.html")</f>
        <v>0903html_all_TW-1-M-2_TW-1-2\Pyrimidine metabolism.html</v>
      </c>
      <c r="J210" s="1"/>
      <c r="K210" s="1"/>
      <c r="L210" s="1"/>
      <c r="M210" s="1"/>
      <c r="N210" s="1"/>
    </row>
    <row r="211" spans="1:14">
      <c r="A211" s="1" t="s">
        <v>168</v>
      </c>
      <c r="B211" s="1" t="s">
        <v>169</v>
      </c>
      <c r="C211" s="1" t="s">
        <v>11</v>
      </c>
      <c r="D211" s="1">
        <v>3</v>
      </c>
      <c r="E211" s="1">
        <v>93</v>
      </c>
      <c r="F211" s="1">
        <v>9.4088000000000001E-3</v>
      </c>
      <c r="G211" s="1">
        <v>5.5108685714285698E-2</v>
      </c>
      <c r="H211" s="1" t="s">
        <v>791</v>
      </c>
      <c r="I211" s="1" t="str">
        <f>HYPERLINK("0903html_all_TW-1-M-2_TW-1-2\Tetracycline biosynthesis.html")</f>
        <v>0903html_all_TW-1-M-2_TW-1-2\Tetracycline biosynthesis.html</v>
      </c>
      <c r="J211" s="1"/>
      <c r="K211" s="1"/>
      <c r="L211" s="1"/>
      <c r="M211" s="1"/>
      <c r="N211" s="1"/>
    </row>
    <row r="212" spans="1:14">
      <c r="A212" s="1" t="s">
        <v>174</v>
      </c>
      <c r="B212" s="1" t="s">
        <v>175</v>
      </c>
      <c r="C212" s="1" t="s">
        <v>11</v>
      </c>
      <c r="D212" s="1">
        <v>3</v>
      </c>
      <c r="E212" s="1">
        <v>5</v>
      </c>
      <c r="F212" s="1">
        <v>2.2311000000000001E-2</v>
      </c>
      <c r="G212" s="1">
        <v>0.10672094999999999</v>
      </c>
      <c r="H212" s="1" t="s">
        <v>176</v>
      </c>
      <c r="I212" s="1" t="str">
        <f>HYPERLINK("0903html_all_TW-1-M-2_TW-1-2\Aminoacyl-tRNA biosynthesis.html")</f>
        <v>0903html_all_TW-1-M-2_TW-1-2\Aminoacyl-tRNA biosynthesis.html</v>
      </c>
      <c r="J212" s="1"/>
      <c r="K212" s="1"/>
      <c r="L212" s="1"/>
      <c r="M212" s="1"/>
      <c r="N212" s="1"/>
    </row>
    <row r="213" spans="1:14">
      <c r="A213" s="1" t="s">
        <v>125</v>
      </c>
      <c r="B213" s="1" t="s">
        <v>126</v>
      </c>
      <c r="C213" s="1" t="s">
        <v>11</v>
      </c>
      <c r="D213" s="1">
        <v>2</v>
      </c>
      <c r="E213" s="1">
        <v>93</v>
      </c>
      <c r="F213" s="1">
        <v>2.1963999999999998E-3</v>
      </c>
      <c r="G213" s="1">
        <v>1.7510188888888899E-2</v>
      </c>
      <c r="H213" s="1" t="s">
        <v>779</v>
      </c>
      <c r="I213" s="1" t="str">
        <f>HYPERLINK("0903html_all_TW-1-M-2_TW-1-2\Alcoholism.html")</f>
        <v>0903html_all_TW-1-M-2_TW-1-2\Alcoholism.html</v>
      </c>
      <c r="J213" s="1"/>
      <c r="K213" s="1"/>
      <c r="L213" s="1"/>
      <c r="M213" s="1"/>
      <c r="N213" s="1"/>
    </row>
    <row r="214" spans="1:14">
      <c r="A214" s="1" t="s">
        <v>170</v>
      </c>
      <c r="B214" s="1" t="s">
        <v>171</v>
      </c>
      <c r="C214" s="1" t="s">
        <v>11</v>
      </c>
      <c r="D214" s="1">
        <v>2</v>
      </c>
      <c r="E214" s="1">
        <v>77</v>
      </c>
      <c r="F214" s="1">
        <v>1.1523E-2</v>
      </c>
      <c r="G214" s="1">
        <v>6.4845117647058803E-2</v>
      </c>
      <c r="H214" s="1" t="s">
        <v>793</v>
      </c>
      <c r="I214" s="1" t="str">
        <f>HYPERLINK("0903html_all_TW-1-M-2_TW-1-2\Endocrine and other factor-regulated calcium reabsorption.html")</f>
        <v>0903html_all_TW-1-M-2_TW-1-2\Endocrine and other factor-regulated calcium reabsorption.html</v>
      </c>
      <c r="J214" s="1"/>
      <c r="K214" s="1"/>
      <c r="L214" s="1"/>
      <c r="M214" s="1"/>
      <c r="N214" s="1"/>
    </row>
    <row r="215" spans="1:14">
      <c r="A215" s="1" t="s">
        <v>135</v>
      </c>
      <c r="B215" s="1" t="s">
        <v>136</v>
      </c>
      <c r="C215" s="1" t="s">
        <v>11</v>
      </c>
      <c r="D215" s="1">
        <v>2</v>
      </c>
      <c r="E215" s="1">
        <v>74</v>
      </c>
      <c r="F215" s="1">
        <v>1.6049000000000001E-2</v>
      </c>
      <c r="G215" s="1">
        <v>8.2251124999999994E-2</v>
      </c>
      <c r="H215" s="1" t="s">
        <v>802</v>
      </c>
      <c r="I215" s="1" t="str">
        <f>HYPERLINK("0903html_all_TW-1-M-2_TW-1-2\Renal cell carcinoma.html")</f>
        <v>0903html_all_TW-1-M-2_TW-1-2\Renal cell carcinoma.html</v>
      </c>
      <c r="J215" s="1"/>
      <c r="K215" s="1"/>
      <c r="L215" s="1"/>
      <c r="M215" s="1"/>
      <c r="N215" s="1"/>
    </row>
    <row r="216" spans="1:14">
      <c r="A216" s="1" t="s">
        <v>201</v>
      </c>
      <c r="B216" s="1" t="s">
        <v>202</v>
      </c>
      <c r="C216" s="1" t="s">
        <v>11</v>
      </c>
      <c r="D216" s="1">
        <v>2</v>
      </c>
      <c r="E216" s="1">
        <v>56</v>
      </c>
      <c r="F216" s="1">
        <v>7.6982999999999996E-2</v>
      </c>
      <c r="G216" s="1">
        <v>0.24593986666666701</v>
      </c>
      <c r="H216" s="1" t="s">
        <v>850</v>
      </c>
      <c r="I216" s="1" t="str">
        <f>HYPERLINK("0903html_all_TW-1-M-2_TW-1-2\Folate biosynthesis.html")</f>
        <v>0903html_all_TW-1-M-2_TW-1-2\Folate biosynthesis.html</v>
      </c>
      <c r="J216" s="1"/>
      <c r="K216" s="1"/>
      <c r="L216" s="1"/>
      <c r="M216" s="1"/>
      <c r="N216" s="1"/>
    </row>
    <row r="219" spans="1:14">
      <c r="B219" s="1" t="s">
        <v>954</v>
      </c>
    </row>
    <row r="220" spans="1:14">
      <c r="A220" s="1" t="s">
        <v>0</v>
      </c>
      <c r="B220" s="1" t="s">
        <v>1</v>
      </c>
      <c r="C220" s="1" t="s">
        <v>2</v>
      </c>
      <c r="D220" s="1" t="s">
        <v>3</v>
      </c>
      <c r="E220" s="1" t="s">
        <v>4</v>
      </c>
      <c r="F220" s="1" t="s">
        <v>5</v>
      </c>
      <c r="G220" s="1" t="s">
        <v>6</v>
      </c>
      <c r="H220" s="1" t="s">
        <v>7</v>
      </c>
      <c r="I220" s="1" t="s">
        <v>8</v>
      </c>
      <c r="J220" s="1"/>
      <c r="K220" s="1"/>
      <c r="L220" s="1"/>
      <c r="M220" s="1"/>
      <c r="N220" s="1"/>
    </row>
    <row r="221" spans="1:14">
      <c r="A221" s="1" t="s">
        <v>83</v>
      </c>
      <c r="B221" s="1" t="s">
        <v>84</v>
      </c>
      <c r="C221" s="1" t="s">
        <v>11</v>
      </c>
      <c r="D221" s="1">
        <v>50</v>
      </c>
      <c r="E221" s="1">
        <v>433</v>
      </c>
      <c r="F221" s="1">
        <v>4.7926000000000003E-2</v>
      </c>
      <c r="G221" s="1">
        <v>0.30945125000000001</v>
      </c>
      <c r="H221" s="2" t="s">
        <v>864</v>
      </c>
      <c r="I221" s="1" t="str">
        <f>HYPERLINK("0903html_all_TW-1-M-2_TW-1-2\Spliceosome.html")</f>
        <v>0903html_all_TW-1-M-2_TW-1-2\Spliceosome.html</v>
      </c>
      <c r="J221" s="1"/>
      <c r="K221" s="1"/>
      <c r="L221" s="1"/>
      <c r="M221" s="1"/>
      <c r="N221" s="1"/>
    </row>
    <row r="222" spans="1:14">
      <c r="A222" s="1" t="s">
        <v>18</v>
      </c>
      <c r="B222" s="1" t="s">
        <v>19</v>
      </c>
      <c r="C222" s="1" t="s">
        <v>11</v>
      </c>
      <c r="D222" s="1">
        <v>35</v>
      </c>
      <c r="E222" s="1">
        <v>291</v>
      </c>
      <c r="F222" s="1">
        <v>7.0354E-2</v>
      </c>
      <c r="G222" s="1">
        <v>0.36005633928571401</v>
      </c>
      <c r="H222" s="2" t="s">
        <v>865</v>
      </c>
      <c r="I222" s="1" t="str">
        <f>HYPERLINK("0903html_all_TW-1-M-2_TW-1-2\Phenylpropanoid biosynthesis.html")</f>
        <v>0903html_all_TW-1-M-2_TW-1-2\Phenylpropanoid biosynthesis.html</v>
      </c>
      <c r="J222" s="1"/>
      <c r="K222" s="1"/>
      <c r="L222" s="1"/>
      <c r="M222" s="1"/>
      <c r="N222" s="1"/>
    </row>
    <row r="223" spans="1:14">
      <c r="A223" s="1" t="s">
        <v>221</v>
      </c>
      <c r="B223" s="1" t="s">
        <v>222</v>
      </c>
      <c r="C223" s="1" t="s">
        <v>11</v>
      </c>
      <c r="D223" s="1">
        <v>34</v>
      </c>
      <c r="E223" s="1">
        <v>196</v>
      </c>
      <c r="F223" s="1">
        <v>2.2131000000000001E-4</v>
      </c>
      <c r="G223" s="1">
        <v>7.7735137499999997E-3</v>
      </c>
      <c r="H223" s="2" t="s">
        <v>866</v>
      </c>
      <c r="I223" s="1" t="str">
        <f>HYPERLINK("0903html_all_TW-1-M-2_TW-1-2\Legionellosis.html")</f>
        <v>0903html_all_TW-1-M-2_TW-1-2\Legionellosis.html</v>
      </c>
      <c r="J223" s="1"/>
      <c r="K223" s="1"/>
      <c r="L223" s="1"/>
      <c r="M223" s="1"/>
      <c r="N223" s="1"/>
    </row>
    <row r="224" spans="1:14">
      <c r="A224" s="1" t="s">
        <v>592</v>
      </c>
      <c r="B224" s="1" t="s">
        <v>593</v>
      </c>
      <c r="C224" s="1" t="s">
        <v>11</v>
      </c>
      <c r="D224" s="1">
        <v>34</v>
      </c>
      <c r="E224" s="1">
        <v>276</v>
      </c>
      <c r="F224" s="1">
        <v>5.0033000000000001E-2</v>
      </c>
      <c r="G224" s="1">
        <v>0.31242828888888902</v>
      </c>
      <c r="H224" s="2" t="s">
        <v>867</v>
      </c>
      <c r="I224" s="1" t="str">
        <f>HYPERLINK("0903html_all_TW-1-M-2_TW-1-2\RNA degradation.html")</f>
        <v>0903html_all_TW-1-M-2_TW-1-2\RNA degradation.html</v>
      </c>
      <c r="J224" s="1"/>
      <c r="K224" s="1"/>
      <c r="L224" s="1"/>
      <c r="M224" s="1"/>
      <c r="N224" s="1"/>
    </row>
    <row r="225" spans="1:14">
      <c r="A225" s="1" t="s">
        <v>868</v>
      </c>
      <c r="B225" s="1" t="s">
        <v>869</v>
      </c>
      <c r="C225" s="1" t="s">
        <v>11</v>
      </c>
      <c r="D225" s="1">
        <v>23</v>
      </c>
      <c r="E225" s="1">
        <v>134</v>
      </c>
      <c r="F225" s="1">
        <v>2.8059999999999999E-3</v>
      </c>
      <c r="G225" s="1">
        <v>4.9280375000000001E-2</v>
      </c>
      <c r="H225" s="2" t="s">
        <v>870</v>
      </c>
      <c r="I225" s="1" t="str">
        <f>HYPERLINK("0903html_all_TW-1-M-2_TW-1-2\GnRH signaling pathway.html")</f>
        <v>0903html_all_TW-1-M-2_TW-1-2\GnRH signaling pathway.html</v>
      </c>
      <c r="J225" s="1"/>
      <c r="K225" s="1"/>
      <c r="L225" s="1"/>
      <c r="M225" s="1"/>
      <c r="N225" s="1"/>
    </row>
    <row r="226" spans="1:14">
      <c r="A226" s="1" t="s">
        <v>871</v>
      </c>
      <c r="B226" s="1" t="s">
        <v>872</v>
      </c>
      <c r="C226" s="1" t="s">
        <v>11</v>
      </c>
      <c r="D226" s="1">
        <v>17</v>
      </c>
      <c r="E226" s="1">
        <v>106</v>
      </c>
      <c r="F226" s="1">
        <v>1.8887000000000001E-2</v>
      </c>
      <c r="G226" s="1">
        <v>0.17120151612903201</v>
      </c>
      <c r="H226" s="2" t="s">
        <v>873</v>
      </c>
      <c r="I226" s="1" t="str">
        <f>HYPERLINK("0903html_all_TW-1-M-2_TW-1-2\Phenylalanine metabolism.html")</f>
        <v>0903html_all_TW-1-M-2_TW-1-2\Phenylalanine metabolism.html</v>
      </c>
      <c r="J226" s="1"/>
      <c r="K226" s="1"/>
      <c r="L226" s="1"/>
      <c r="M226" s="1"/>
      <c r="N226" s="1"/>
    </row>
    <row r="227" spans="1:14">
      <c r="A227" s="1" t="s">
        <v>245</v>
      </c>
      <c r="B227" s="1" t="s">
        <v>246</v>
      </c>
      <c r="C227" s="1" t="s">
        <v>11</v>
      </c>
      <c r="D227" s="1">
        <v>16</v>
      </c>
      <c r="E227" s="1">
        <v>112</v>
      </c>
      <c r="F227" s="1">
        <v>5.2887999999999998E-2</v>
      </c>
      <c r="G227" s="1">
        <v>0.31578339215686302</v>
      </c>
      <c r="H227" s="2" t="s">
        <v>874</v>
      </c>
      <c r="I227" s="1" t="str">
        <f>HYPERLINK("0903html_all_TW-1-M-2_TW-1-2\Pancreatic secretion.html")</f>
        <v>0903html_all_TW-1-M-2_TW-1-2\Pancreatic secretion.html</v>
      </c>
      <c r="J227" s="1"/>
      <c r="K227" s="1"/>
      <c r="L227" s="1"/>
      <c r="M227" s="1"/>
      <c r="N227" s="1"/>
    </row>
    <row r="228" spans="1:14">
      <c r="A228" s="1" t="s">
        <v>230</v>
      </c>
      <c r="B228" s="1" t="s">
        <v>231</v>
      </c>
      <c r="C228" s="1" t="s">
        <v>11</v>
      </c>
      <c r="D228" s="1">
        <v>16</v>
      </c>
      <c r="E228" s="1">
        <v>292</v>
      </c>
      <c r="F228" s="1">
        <v>5.7313000000000003E-2</v>
      </c>
      <c r="G228" s="1">
        <v>0.31578339215686302</v>
      </c>
      <c r="H228" s="2" t="s">
        <v>875</v>
      </c>
      <c r="I228" s="1" t="str">
        <f>HYPERLINK("0903html_all_TW-1-M-2_TW-1-2\PI3K-Akt signaling pathway.html")</f>
        <v>0903html_all_TW-1-M-2_TW-1-2\PI3K-Akt signaling pathway.html</v>
      </c>
      <c r="J228" s="1"/>
      <c r="K228" s="1"/>
      <c r="L228" s="1"/>
      <c r="M228" s="1"/>
      <c r="N228" s="1"/>
    </row>
    <row r="229" spans="1:14">
      <c r="A229" s="1" t="s">
        <v>399</v>
      </c>
      <c r="B229" s="1" t="s">
        <v>400</v>
      </c>
      <c r="C229" s="1" t="s">
        <v>11</v>
      </c>
      <c r="D229" s="1">
        <v>16</v>
      </c>
      <c r="E229" s="1">
        <v>114</v>
      </c>
      <c r="F229" s="1">
        <v>7.6335E-2</v>
      </c>
      <c r="G229" s="1">
        <v>0.36880313333333298</v>
      </c>
      <c r="H229" s="2" t="s">
        <v>876</v>
      </c>
      <c r="I229" s="1" t="str">
        <f>HYPERLINK("0903html_all_TW-1-M-2_TW-1-2\Glyoxylate and dicarboxylate metabolism.html")</f>
        <v>0903html_all_TW-1-M-2_TW-1-2\Glyoxylate and dicarboxylate metabolism.html</v>
      </c>
      <c r="J229" s="1"/>
      <c r="K229" s="1"/>
      <c r="L229" s="1"/>
      <c r="M229" s="1"/>
      <c r="N229" s="1"/>
    </row>
    <row r="230" spans="1:14">
      <c r="A230" s="1" t="s">
        <v>70</v>
      </c>
      <c r="B230" s="1" t="s">
        <v>71</v>
      </c>
      <c r="C230" s="1" t="s">
        <v>11</v>
      </c>
      <c r="D230" s="1">
        <v>15</v>
      </c>
      <c r="E230" s="1">
        <v>407</v>
      </c>
      <c r="F230" s="1">
        <v>1.6695999999999999E-4</v>
      </c>
      <c r="G230" s="1">
        <v>6.7022514285714303E-3</v>
      </c>
      <c r="H230" s="2" t="s">
        <v>877</v>
      </c>
      <c r="I230" s="1" t="str">
        <f>HYPERLINK("0903html_all_TW-1-M-2_TW-1-2\Ribosome.html")</f>
        <v>0903html_all_TW-1-M-2_TW-1-2\Ribosome.html</v>
      </c>
      <c r="J230" s="1"/>
      <c r="K230" s="1"/>
      <c r="L230" s="1"/>
      <c r="M230" s="1"/>
      <c r="N230" s="1"/>
    </row>
    <row r="231" spans="1:14">
      <c r="A231" s="1" t="s">
        <v>500</v>
      </c>
      <c r="B231" s="1" t="s">
        <v>501</v>
      </c>
      <c r="C231" s="1" t="s">
        <v>11</v>
      </c>
      <c r="D231" s="1">
        <v>15</v>
      </c>
      <c r="E231" s="1">
        <v>102</v>
      </c>
      <c r="F231" s="1">
        <v>6.0429999999999998E-2</v>
      </c>
      <c r="G231" s="1">
        <v>0.32655442307692301</v>
      </c>
      <c r="H231" s="2" t="s">
        <v>878</v>
      </c>
      <c r="I231" s="1" t="str">
        <f>HYPERLINK("0903html_all_TW-1-M-2_TW-1-2\Regulation of autophagy.html")</f>
        <v>0903html_all_TW-1-M-2_TW-1-2\Regulation of autophagy.html</v>
      </c>
      <c r="J231" s="1"/>
      <c r="K231" s="1"/>
      <c r="L231" s="1"/>
      <c r="M231" s="1"/>
      <c r="N231" s="1"/>
    </row>
    <row r="232" spans="1:14">
      <c r="A232" s="1" t="s">
        <v>879</v>
      </c>
      <c r="B232" s="1" t="s">
        <v>880</v>
      </c>
      <c r="C232" s="1" t="s">
        <v>11</v>
      </c>
      <c r="D232" s="1">
        <v>15</v>
      </c>
      <c r="E232" s="1">
        <v>109</v>
      </c>
      <c r="F232" s="1">
        <v>9.9495E-2</v>
      </c>
      <c r="G232" s="1">
        <v>0.40784577464788702</v>
      </c>
      <c r="H232" s="2" t="s">
        <v>881</v>
      </c>
      <c r="I232" s="1" t="str">
        <f>HYPERLINK("0903html_all_TW-1-M-2_TW-1-2\Antigen processing and presentation.html")</f>
        <v>0903html_all_TW-1-M-2_TW-1-2\Antigen processing and presentation.html</v>
      </c>
      <c r="J232" s="1"/>
      <c r="K232" s="1"/>
      <c r="L232" s="1"/>
      <c r="M232" s="1"/>
      <c r="N232" s="1"/>
    </row>
    <row r="233" spans="1:14">
      <c r="A233" s="1" t="s">
        <v>286</v>
      </c>
      <c r="B233" s="1" t="s">
        <v>287</v>
      </c>
      <c r="C233" s="1" t="s">
        <v>11</v>
      </c>
      <c r="D233" s="1">
        <v>14</v>
      </c>
      <c r="E233" s="1">
        <v>39</v>
      </c>
      <c r="F233" s="4">
        <v>1.3328E-5</v>
      </c>
      <c r="G233" s="1">
        <v>1.7359243333333299E-3</v>
      </c>
      <c r="H233" s="2" t="s">
        <v>288</v>
      </c>
      <c r="I233" s="1" t="str">
        <f>HYPERLINK("0903html_all_TW-1-M-2_TW-1-2\Bacterial secretion system.html")</f>
        <v>0903html_all_TW-1-M-2_TW-1-2\Bacterial secretion system.html</v>
      </c>
      <c r="J233" s="1"/>
      <c r="K233" s="1"/>
      <c r="L233" s="1"/>
      <c r="M233" s="1"/>
      <c r="N233" s="1"/>
    </row>
    <row r="234" spans="1:14">
      <c r="A234" s="1" t="s">
        <v>42</v>
      </c>
      <c r="B234" s="1" t="s">
        <v>43</v>
      </c>
      <c r="C234" s="1" t="s">
        <v>11</v>
      </c>
      <c r="D234" s="1">
        <v>13</v>
      </c>
      <c r="E234" s="1">
        <v>342</v>
      </c>
      <c r="F234" s="1">
        <v>8.1010999999999995E-4</v>
      </c>
      <c r="G234" s="1">
        <v>2.12305718181818E-2</v>
      </c>
      <c r="H234" s="2" t="s">
        <v>882</v>
      </c>
      <c r="I234" s="1" t="str">
        <f>HYPERLINK("0903html_all_TW-1-M-2_TW-1-2\Epstein-Barr virus infection.html")</f>
        <v>0903html_all_TW-1-M-2_TW-1-2\Epstein-Barr virus infection.html</v>
      </c>
      <c r="J234" s="1"/>
      <c r="K234" s="1"/>
      <c r="L234" s="1"/>
      <c r="M234" s="1"/>
      <c r="N234" s="1"/>
    </row>
    <row r="235" spans="1:14">
      <c r="A235" s="1" t="s">
        <v>883</v>
      </c>
      <c r="B235" s="1" t="s">
        <v>884</v>
      </c>
      <c r="C235" s="1" t="s">
        <v>11</v>
      </c>
      <c r="D235" s="1">
        <v>13</v>
      </c>
      <c r="E235" s="1">
        <v>78</v>
      </c>
      <c r="F235" s="1">
        <v>3.0564999999999998E-2</v>
      </c>
      <c r="G235" s="1">
        <v>0.22761000000000001</v>
      </c>
      <c r="H235" s="2" t="s">
        <v>885</v>
      </c>
      <c r="I235" s="1" t="str">
        <f>HYPERLINK("0903html_all_TW-1-M-2_TW-1-2\Salivary secretion.html")</f>
        <v>0903html_all_TW-1-M-2_TW-1-2\Salivary secretion.html</v>
      </c>
      <c r="J235" s="1"/>
      <c r="K235" s="1"/>
      <c r="L235" s="1"/>
      <c r="M235" s="1"/>
      <c r="N235" s="1"/>
    </row>
    <row r="236" spans="1:14">
      <c r="A236" s="1" t="s">
        <v>183</v>
      </c>
      <c r="B236" s="1" t="s">
        <v>184</v>
      </c>
      <c r="C236" s="1" t="s">
        <v>11</v>
      </c>
      <c r="D236" s="1">
        <v>13</v>
      </c>
      <c r="E236" s="1">
        <v>246</v>
      </c>
      <c r="F236" s="1">
        <v>6.4423999999999995E-2</v>
      </c>
      <c r="G236" s="1">
        <v>0.341568754716981</v>
      </c>
      <c r="H236" s="2" t="s">
        <v>886</v>
      </c>
      <c r="I236" s="1" t="str">
        <f>HYPERLINK("0903html_all_TW-1-M-2_TW-1-2\Oocyte meiosis.html")</f>
        <v>0903html_all_TW-1-M-2_TW-1-2\Oocyte meiosis.html</v>
      </c>
      <c r="J236" s="1"/>
      <c r="K236" s="1"/>
      <c r="L236" s="1"/>
      <c r="M236" s="1"/>
      <c r="N236" s="1"/>
    </row>
    <row r="237" spans="1:14">
      <c r="A237" s="1" t="s">
        <v>234</v>
      </c>
      <c r="B237" s="1" t="s">
        <v>235</v>
      </c>
      <c r="C237" s="1" t="s">
        <v>11</v>
      </c>
      <c r="D237" s="1">
        <v>12</v>
      </c>
      <c r="E237" s="1">
        <v>335</v>
      </c>
      <c r="F237" s="1">
        <v>4.9941999999999999E-4</v>
      </c>
      <c r="G237" s="1">
        <v>1.5593002222222201E-2</v>
      </c>
      <c r="H237" s="2" t="s">
        <v>887</v>
      </c>
      <c r="I237" s="1" t="str">
        <f>HYPERLINK("0903html_all_TW-1-M-2_TW-1-2\Pathways in cancer.html")</f>
        <v>0903html_all_TW-1-M-2_TW-1-2\Pathways in cancer.html</v>
      </c>
      <c r="J237" s="1"/>
      <c r="K237" s="1"/>
      <c r="L237" s="1"/>
      <c r="M237" s="1"/>
      <c r="N237" s="1"/>
    </row>
    <row r="238" spans="1:14">
      <c r="A238" s="1" t="s">
        <v>226</v>
      </c>
      <c r="B238" s="1" t="s">
        <v>227</v>
      </c>
      <c r="C238" s="1" t="s">
        <v>11</v>
      </c>
      <c r="D238" s="1">
        <v>12</v>
      </c>
      <c r="E238" s="1">
        <v>323</v>
      </c>
      <c r="F238" s="1">
        <v>8.3109000000000004E-4</v>
      </c>
      <c r="G238" s="1">
        <v>2.12305718181818E-2</v>
      </c>
      <c r="H238" s="2" t="s">
        <v>888</v>
      </c>
      <c r="I238" s="1" t="str">
        <f>HYPERLINK("0903html_all_TW-1-M-2_TW-1-2\Huntington's disease.html")</f>
        <v>0903html_all_TW-1-M-2_TW-1-2\Huntington's disease.html</v>
      </c>
      <c r="J238" s="1"/>
      <c r="K238" s="1"/>
      <c r="L238" s="1"/>
      <c r="M238" s="1"/>
      <c r="N238" s="1"/>
    </row>
    <row r="239" spans="1:14">
      <c r="A239" s="1" t="s">
        <v>713</v>
      </c>
      <c r="B239" s="1" t="s">
        <v>714</v>
      </c>
      <c r="C239" s="1" t="s">
        <v>11</v>
      </c>
      <c r="D239" s="1">
        <v>12</v>
      </c>
      <c r="E239" s="1">
        <v>295</v>
      </c>
      <c r="F239" s="1">
        <v>3.7683E-3</v>
      </c>
      <c r="G239" s="1">
        <v>6.2287782352941197E-2</v>
      </c>
      <c r="H239" s="2" t="s">
        <v>889</v>
      </c>
      <c r="I239" s="1" t="str">
        <f>HYPERLINK("0903html_all_TW-1-M-2_TW-1-2\Dopaminergic synapse.html")</f>
        <v>0903html_all_TW-1-M-2_TW-1-2\Dopaminergic synapse.html</v>
      </c>
      <c r="J239" s="1"/>
      <c r="K239" s="1"/>
      <c r="L239" s="1"/>
      <c r="M239" s="1"/>
      <c r="N239" s="1"/>
    </row>
    <row r="240" spans="1:14">
      <c r="A240" s="1" t="s">
        <v>189</v>
      </c>
      <c r="B240" s="1" t="s">
        <v>190</v>
      </c>
      <c r="C240" s="1" t="s">
        <v>11</v>
      </c>
      <c r="D240" s="1">
        <v>12</v>
      </c>
      <c r="E240" s="1">
        <v>229</v>
      </c>
      <c r="F240" s="1">
        <v>7.1472999999999995E-2</v>
      </c>
      <c r="G240" s="1">
        <v>0.36005633928571401</v>
      </c>
      <c r="H240" s="2" t="s">
        <v>890</v>
      </c>
      <c r="I240" s="1" t="str">
        <f>HYPERLINK("0903html_all_TW-1-M-2_TW-1-2\Regulation of actin cytoskeleton.html")</f>
        <v>0903html_all_TW-1-M-2_TW-1-2\Regulation of actin cytoskeleton.html</v>
      </c>
      <c r="J240" s="1"/>
      <c r="K240" s="1"/>
      <c r="L240" s="1"/>
      <c r="M240" s="1"/>
      <c r="N240" s="1"/>
    </row>
    <row r="241" spans="1:14">
      <c r="A241" s="1" t="s">
        <v>237</v>
      </c>
      <c r="B241" s="1" t="s">
        <v>238</v>
      </c>
      <c r="C241" s="1" t="s">
        <v>11</v>
      </c>
      <c r="D241" s="1">
        <v>11</v>
      </c>
      <c r="E241" s="1">
        <v>295</v>
      </c>
      <c r="F241" s="1">
        <v>1.8955E-3</v>
      </c>
      <c r="G241" s="1">
        <v>4.0971961538461499E-2</v>
      </c>
      <c r="H241" s="2" t="s">
        <v>891</v>
      </c>
      <c r="I241" s="1" t="str">
        <f>HYPERLINK("0903html_all_TW-1-M-2_TW-1-2\Cyanoamino acid metabolism.html")</f>
        <v>0903html_all_TW-1-M-2_TW-1-2\Cyanoamino acid metabolism.html</v>
      </c>
      <c r="J241" s="1"/>
      <c r="K241" s="1"/>
      <c r="L241" s="1"/>
      <c r="M241" s="1"/>
      <c r="N241" s="1"/>
    </row>
    <row r="242" spans="1:14">
      <c r="A242" s="1" t="s">
        <v>733</v>
      </c>
      <c r="B242" s="1" t="s">
        <v>734</v>
      </c>
      <c r="C242" s="1" t="s">
        <v>11</v>
      </c>
      <c r="D242" s="1">
        <v>10</v>
      </c>
      <c r="E242" s="1">
        <v>205</v>
      </c>
      <c r="F242" s="1">
        <v>5.7068000000000001E-2</v>
      </c>
      <c r="G242" s="1">
        <v>0.31578339215686302</v>
      </c>
      <c r="H242" s="2" t="s">
        <v>892</v>
      </c>
      <c r="I242" s="1" t="str">
        <f>HYPERLINK("0903html_all_TW-1-M-2_TW-1-2\Pyrimidine metabolism.html")</f>
        <v>0903html_all_TW-1-M-2_TW-1-2\Pyrimidine metabolism.html</v>
      </c>
      <c r="J242" s="1"/>
      <c r="K242" s="1"/>
      <c r="L242" s="1"/>
      <c r="M242" s="1"/>
      <c r="N242" s="1"/>
    </row>
    <row r="243" spans="1:14">
      <c r="A243" s="1" t="s">
        <v>893</v>
      </c>
      <c r="B243" s="1" t="s">
        <v>894</v>
      </c>
      <c r="C243" s="1" t="s">
        <v>11</v>
      </c>
      <c r="D243" s="1">
        <v>10</v>
      </c>
      <c r="E243" s="1">
        <v>65</v>
      </c>
      <c r="F243" s="1">
        <v>8.5717000000000002E-2</v>
      </c>
      <c r="G243" s="1">
        <v>0.38849156451612898</v>
      </c>
      <c r="H243" s="2" t="s">
        <v>895</v>
      </c>
      <c r="I243" s="1" t="str">
        <f>HYPERLINK("0903html_all_TW-1-M-2_TW-1-2\Butanoate metabolism.html")</f>
        <v>0903html_all_TW-1-M-2_TW-1-2\Butanoate metabolism.html</v>
      </c>
      <c r="J243" s="1"/>
      <c r="K243" s="1"/>
      <c r="L243" s="1"/>
      <c r="M243" s="1"/>
      <c r="N243" s="1"/>
    </row>
    <row r="244" spans="1:14">
      <c r="A244" s="1" t="s">
        <v>93</v>
      </c>
      <c r="B244" s="1" t="s">
        <v>94</v>
      </c>
      <c r="C244" s="1" t="s">
        <v>11</v>
      </c>
      <c r="D244" s="1">
        <v>9</v>
      </c>
      <c r="E244" s="1">
        <v>203</v>
      </c>
      <c r="F244" s="1">
        <v>4.0647000000000003E-2</v>
      </c>
      <c r="G244" s="1">
        <v>0.27858065853658498</v>
      </c>
      <c r="H244" s="2" t="s">
        <v>896</v>
      </c>
      <c r="I244" s="1" t="str">
        <f>HYPERLINK("0903html_all_TW-1-M-2_TW-1-2\Influenza A.html")</f>
        <v>0903html_all_TW-1-M-2_TW-1-2\Influenza A.html</v>
      </c>
      <c r="J244" s="1"/>
      <c r="K244" s="1"/>
      <c r="L244" s="1"/>
      <c r="M244" s="1"/>
      <c r="N244" s="1"/>
    </row>
    <row r="245" spans="1:14">
      <c r="A245" s="1" t="s">
        <v>142</v>
      </c>
      <c r="B245" s="1" t="s">
        <v>143</v>
      </c>
      <c r="C245" s="1" t="s">
        <v>11</v>
      </c>
      <c r="D245" s="1">
        <v>9</v>
      </c>
      <c r="E245" s="1">
        <v>180</v>
      </c>
      <c r="F245" s="1">
        <v>9.7906000000000007E-2</v>
      </c>
      <c r="G245" s="1">
        <v>0.40784577464788702</v>
      </c>
      <c r="H245" s="2" t="s">
        <v>897</v>
      </c>
      <c r="I245" s="1" t="str">
        <f>HYPERLINK("0903html_all_TW-1-M-2_TW-1-2\Indole alkaloid biosynthesis.html")</f>
        <v>0903html_all_TW-1-M-2_TW-1-2\Indole alkaloid biosynthesis.html</v>
      </c>
      <c r="J245" s="1"/>
      <c r="K245" s="1"/>
      <c r="L245" s="1"/>
      <c r="M245" s="1"/>
      <c r="N245" s="1"/>
    </row>
    <row r="246" spans="1:14">
      <c r="A246" s="1" t="s">
        <v>89</v>
      </c>
      <c r="B246" s="1" t="s">
        <v>90</v>
      </c>
      <c r="C246" s="1" t="s">
        <v>11</v>
      </c>
      <c r="D246" s="1">
        <v>8</v>
      </c>
      <c r="E246" s="1">
        <v>187</v>
      </c>
      <c r="F246" s="1">
        <v>3.3828999999999998E-2</v>
      </c>
      <c r="G246" s="1">
        <v>0.24374228205128201</v>
      </c>
      <c r="H246" s="2" t="s">
        <v>898</v>
      </c>
      <c r="I246" s="1" t="str">
        <f>HYPERLINK("0903html_all_TW-1-M-2_TW-1-2\Monoterpenoid biosynthesis.html")</f>
        <v>0903html_all_TW-1-M-2_TW-1-2\Monoterpenoid biosynthesis.html</v>
      </c>
      <c r="J246" s="1"/>
      <c r="K246" s="1"/>
      <c r="L246" s="1"/>
      <c r="M246" s="1"/>
      <c r="N246" s="1"/>
    </row>
    <row r="247" spans="1:14">
      <c r="A247" s="1" t="s">
        <v>899</v>
      </c>
      <c r="B247" s="1" t="s">
        <v>900</v>
      </c>
      <c r="C247" s="1" t="s">
        <v>11</v>
      </c>
      <c r="D247" s="1">
        <v>8</v>
      </c>
      <c r="E247" s="1">
        <v>49</v>
      </c>
      <c r="F247" s="1">
        <v>8.2924999999999999E-2</v>
      </c>
      <c r="G247" s="1">
        <v>0.38199877049180297</v>
      </c>
      <c r="H247" s="2" t="s">
        <v>901</v>
      </c>
      <c r="I247" s="1" t="str">
        <f>HYPERLINK("0903html_all_TW-1-M-2_TW-1-2\Notch signaling pathway.html")</f>
        <v>0903html_all_TW-1-M-2_TW-1-2\Notch signaling pathway.html</v>
      </c>
      <c r="J247" s="1"/>
      <c r="K247" s="1"/>
      <c r="L247" s="1"/>
      <c r="M247" s="1"/>
      <c r="N247" s="1"/>
    </row>
    <row r="248" spans="1:14">
      <c r="A248" s="1" t="s">
        <v>902</v>
      </c>
      <c r="B248" s="1" t="s">
        <v>903</v>
      </c>
      <c r="C248" s="1" t="s">
        <v>11</v>
      </c>
      <c r="D248" s="1">
        <v>7</v>
      </c>
      <c r="E248" s="1">
        <v>220</v>
      </c>
      <c r="F248" s="1">
        <v>2.5885999999999999E-3</v>
      </c>
      <c r="G248" s="1">
        <v>4.9280375000000001E-2</v>
      </c>
      <c r="H248" s="2" t="s">
        <v>904</v>
      </c>
      <c r="I248" s="1" t="str">
        <f>HYPERLINK("0903html_all_TW-1-M-2_TW-1-2\Meiosis - yeast.html")</f>
        <v>0903html_all_TW-1-M-2_TW-1-2\Meiosis - yeast.html</v>
      </c>
      <c r="J248" s="1"/>
      <c r="K248" s="1"/>
      <c r="L248" s="1"/>
      <c r="M248" s="1"/>
      <c r="N248" s="1"/>
    </row>
    <row r="249" spans="1:14">
      <c r="A249" s="1" t="s">
        <v>261</v>
      </c>
      <c r="B249" s="1" t="s">
        <v>262</v>
      </c>
      <c r="C249" s="1" t="s">
        <v>11</v>
      </c>
      <c r="D249" s="1">
        <v>7</v>
      </c>
      <c r="E249" s="1">
        <v>184</v>
      </c>
      <c r="F249" s="1">
        <v>1.6872999999999999E-2</v>
      </c>
      <c r="G249" s="1">
        <v>0.17120151612903201</v>
      </c>
      <c r="H249" s="2" t="s">
        <v>905</v>
      </c>
      <c r="I249" s="1" t="str">
        <f>HYPERLINK("0903html_all_TW-1-M-2_TW-1-2\Focal adhesion.html")</f>
        <v>0903html_all_TW-1-M-2_TW-1-2\Focal adhesion.html</v>
      </c>
      <c r="J249" s="1"/>
      <c r="K249" s="1"/>
      <c r="L249" s="1"/>
      <c r="M249" s="1"/>
      <c r="N249" s="1"/>
    </row>
    <row r="250" spans="1:14">
      <c r="A250" s="1" t="s">
        <v>303</v>
      </c>
      <c r="B250" s="1" t="s">
        <v>304</v>
      </c>
      <c r="C250" s="1" t="s">
        <v>11</v>
      </c>
      <c r="D250" s="1">
        <v>7</v>
      </c>
      <c r="E250" s="1">
        <v>31</v>
      </c>
      <c r="F250" s="1">
        <v>2.0691000000000001E-2</v>
      </c>
      <c r="G250" s="1">
        <v>0.18169284375</v>
      </c>
      <c r="H250" s="2" t="s">
        <v>906</v>
      </c>
      <c r="I250" s="1" t="str">
        <f>HYPERLINK("0903html_all_TW-1-M-2_TW-1-2\Thiamine metabolism.html")</f>
        <v>0903html_all_TW-1-M-2_TW-1-2\Thiamine metabolism.html</v>
      </c>
      <c r="J250" s="1"/>
      <c r="K250" s="1"/>
      <c r="L250" s="1"/>
      <c r="M250" s="1"/>
      <c r="N250" s="1"/>
    </row>
    <row r="251" spans="1:14">
      <c r="A251" s="1" t="s">
        <v>771</v>
      </c>
      <c r="B251" s="1" t="s">
        <v>772</v>
      </c>
      <c r="C251" s="1" t="s">
        <v>11</v>
      </c>
      <c r="D251" s="1">
        <v>7</v>
      </c>
      <c r="E251" s="1">
        <v>180</v>
      </c>
      <c r="F251" s="1">
        <v>2.1867999999999999E-2</v>
      </c>
      <c r="G251" s="1">
        <v>0.186209333333333</v>
      </c>
      <c r="H251" s="2" t="s">
        <v>907</v>
      </c>
      <c r="I251" s="1" t="str">
        <f>HYPERLINK("0903html_all_TW-1-M-2_TW-1-2\Phagosome.html")</f>
        <v>0903html_all_TW-1-M-2_TW-1-2\Phagosome.html</v>
      </c>
      <c r="J251" s="1"/>
      <c r="K251" s="1"/>
      <c r="L251" s="1"/>
      <c r="M251" s="1"/>
      <c r="N251" s="1"/>
    </row>
    <row r="252" spans="1:14">
      <c r="A252" s="1" t="s">
        <v>110</v>
      </c>
      <c r="B252" s="1" t="s">
        <v>111</v>
      </c>
      <c r="C252" s="1" t="s">
        <v>11</v>
      </c>
      <c r="D252" s="1">
        <v>7</v>
      </c>
      <c r="E252" s="1">
        <v>150</v>
      </c>
      <c r="F252" s="1">
        <v>9.5298999999999995E-2</v>
      </c>
      <c r="G252" s="1">
        <v>0.40784577464788702</v>
      </c>
      <c r="H252" s="2" t="s">
        <v>908</v>
      </c>
      <c r="I252" s="1" t="str">
        <f>HYPERLINK("0903html_all_TW-1-M-2_TW-1-2\Tight junction.html")</f>
        <v>0903html_all_TW-1-M-2_TW-1-2\Tight junction.html</v>
      </c>
      <c r="J252" s="1"/>
      <c r="K252" s="1"/>
      <c r="L252" s="1"/>
      <c r="M252" s="1"/>
      <c r="N252" s="1"/>
    </row>
    <row r="253" spans="1:14">
      <c r="A253" s="1" t="s">
        <v>164</v>
      </c>
      <c r="B253" s="1" t="s">
        <v>165</v>
      </c>
      <c r="C253" s="1" t="s">
        <v>11</v>
      </c>
      <c r="D253" s="1">
        <v>6</v>
      </c>
      <c r="E253" s="1">
        <v>219</v>
      </c>
      <c r="F253" s="1">
        <v>1.1016999999999999E-3</v>
      </c>
      <c r="G253" s="1">
        <v>2.5798141666666701E-2</v>
      </c>
      <c r="H253" s="2" t="s">
        <v>909</v>
      </c>
      <c r="I253" s="1" t="str">
        <f>HYPERLINK("0903html_all_TW-1-M-2_TW-1-2\Diterpenoid biosynthesis.html")</f>
        <v>0903html_all_TW-1-M-2_TW-1-2\Diterpenoid biosynthesis.html</v>
      </c>
      <c r="J253" s="1"/>
      <c r="K253" s="1"/>
      <c r="L253" s="1"/>
      <c r="M253" s="1"/>
      <c r="N253" s="1"/>
    </row>
    <row r="254" spans="1:14">
      <c r="A254" s="1" t="s">
        <v>50</v>
      </c>
      <c r="B254" s="1" t="s">
        <v>51</v>
      </c>
      <c r="C254" s="1" t="s">
        <v>11</v>
      </c>
      <c r="D254" s="1">
        <v>5</v>
      </c>
      <c r="E254" s="1">
        <v>270</v>
      </c>
      <c r="F254" s="4">
        <v>9.3656000000000006E-6</v>
      </c>
      <c r="G254" s="1">
        <v>1.7359243333333299E-3</v>
      </c>
      <c r="H254" s="2" t="s">
        <v>910</v>
      </c>
      <c r="I254" s="1" t="str">
        <f>HYPERLINK("0903html_all_TW-1-M-2_TW-1-2\Cell cycle.html")</f>
        <v>0903html_all_TW-1-M-2_TW-1-2\Cell cycle.html</v>
      </c>
      <c r="J254" s="1"/>
      <c r="K254" s="1"/>
      <c r="L254" s="1"/>
      <c r="M254" s="1"/>
      <c r="N254" s="1"/>
    </row>
    <row r="255" spans="1:14">
      <c r="A255" s="1" t="s">
        <v>85</v>
      </c>
      <c r="B255" s="1" t="s">
        <v>86</v>
      </c>
      <c r="C255" s="1" t="s">
        <v>11</v>
      </c>
      <c r="D255" s="1">
        <v>5</v>
      </c>
      <c r="E255" s="1">
        <v>245</v>
      </c>
      <c r="F255" s="4">
        <v>4.4489E-5</v>
      </c>
      <c r="G255" s="1">
        <v>2.5002817999999999E-3</v>
      </c>
      <c r="H255" s="1" t="s">
        <v>911</v>
      </c>
      <c r="I255" s="1" t="str">
        <f>HYPERLINK("0903html_all_TW-1-M-2_TW-1-2\Tryptophan metabolism.html")</f>
        <v>0903html_all_TW-1-M-2_TW-1-2\Tryptophan metabolism.html</v>
      </c>
      <c r="J255" s="1"/>
      <c r="K255" s="1"/>
      <c r="L255" s="1"/>
      <c r="M255" s="1"/>
      <c r="N255" s="1"/>
    </row>
    <row r="256" spans="1:14">
      <c r="A256" s="1" t="s">
        <v>912</v>
      </c>
      <c r="B256" s="1" t="s">
        <v>913</v>
      </c>
      <c r="C256" s="1" t="s">
        <v>11</v>
      </c>
      <c r="D256" s="1">
        <v>5</v>
      </c>
      <c r="E256" s="1">
        <v>12</v>
      </c>
      <c r="F256" s="1">
        <v>4.4248999999999998E-3</v>
      </c>
      <c r="G256" s="1">
        <v>6.9077605555555505E-2</v>
      </c>
      <c r="H256" s="2" t="s">
        <v>914</v>
      </c>
      <c r="I256" s="1" t="str">
        <f>HYPERLINK("0903html_all_TW-1-M-2_TW-1-2\Nitrotoluene degradation.html")</f>
        <v>0903html_all_TW-1-M-2_TW-1-2\Nitrotoluene degradation.html</v>
      </c>
      <c r="J256" s="1"/>
      <c r="K256" s="1"/>
      <c r="L256" s="1"/>
      <c r="M256" s="1"/>
      <c r="N256" s="1"/>
    </row>
    <row r="257" spans="1:14">
      <c r="A257" s="1" t="s">
        <v>197</v>
      </c>
      <c r="B257" s="1" t="s">
        <v>198</v>
      </c>
      <c r="C257" s="1" t="s">
        <v>11</v>
      </c>
      <c r="D257" s="1">
        <v>5</v>
      </c>
      <c r="E257" s="1">
        <v>151</v>
      </c>
      <c r="F257" s="1">
        <v>1.7909000000000001E-2</v>
      </c>
      <c r="G257" s="1">
        <v>0.17120151612903201</v>
      </c>
      <c r="H257" s="2" t="s">
        <v>915</v>
      </c>
      <c r="I257" s="1" t="str">
        <f>HYPERLINK("0903html_all_TW-1-M-2_TW-1-2\Progesterone-mediated oocyte maturation.html")</f>
        <v>0903html_all_TW-1-M-2_TW-1-2\Progesterone-mediated oocyte maturation.html</v>
      </c>
      <c r="J257" s="1"/>
      <c r="K257" s="1"/>
      <c r="L257" s="1"/>
      <c r="M257" s="1"/>
      <c r="N257" s="1"/>
    </row>
    <row r="258" spans="1:14">
      <c r="A258" s="1" t="s">
        <v>655</v>
      </c>
      <c r="B258" s="1" t="s">
        <v>656</v>
      </c>
      <c r="C258" s="1" t="s">
        <v>11</v>
      </c>
      <c r="D258" s="1">
        <v>5</v>
      </c>
      <c r="E258" s="1">
        <v>146</v>
      </c>
      <c r="F258" s="1">
        <v>2.3588999999999999E-2</v>
      </c>
      <c r="G258" s="1">
        <v>0.189385971428571</v>
      </c>
      <c r="H258" s="2" t="s">
        <v>916</v>
      </c>
      <c r="I258" s="1" t="str">
        <f>HYPERLINK("0903html_all_TW-1-M-2_TW-1-2\Pyruvate metabolism.html")</f>
        <v>0903html_all_TW-1-M-2_TW-1-2\Pyruvate metabolism.html</v>
      </c>
      <c r="J258" s="1"/>
      <c r="K258" s="1"/>
      <c r="L258" s="1"/>
      <c r="M258" s="1"/>
      <c r="N258" s="1"/>
    </row>
    <row r="259" spans="1:14">
      <c r="A259" s="1" t="s">
        <v>162</v>
      </c>
      <c r="B259" s="1" t="s">
        <v>163</v>
      </c>
      <c r="C259" s="1" t="s">
        <v>11</v>
      </c>
      <c r="D259" s="1">
        <v>4</v>
      </c>
      <c r="E259" s="1">
        <v>235</v>
      </c>
      <c r="F259" s="4">
        <v>1.8533E-5</v>
      </c>
      <c r="G259" s="1">
        <v>1.7359243333333299E-3</v>
      </c>
      <c r="H259" s="1" t="s">
        <v>917</v>
      </c>
      <c r="I259" s="1" t="str">
        <f>HYPERLINK("0903html_all_TW-1-M-2_TW-1-2\Glycolysis / Gluconeogenesis.html")</f>
        <v>0903html_all_TW-1-M-2_TW-1-2\Glycolysis / Gluconeogenesis.html</v>
      </c>
      <c r="J259" s="1"/>
      <c r="K259" s="1"/>
      <c r="L259" s="1"/>
      <c r="M259" s="1"/>
      <c r="N259" s="1"/>
    </row>
    <row r="260" spans="1:14">
      <c r="A260" s="1" t="s">
        <v>280</v>
      </c>
      <c r="B260" s="1" t="s">
        <v>281</v>
      </c>
      <c r="C260" s="1" t="s">
        <v>11</v>
      </c>
      <c r="D260" s="1">
        <v>4</v>
      </c>
      <c r="E260" s="1">
        <v>155</v>
      </c>
      <c r="F260" s="1">
        <v>5.6401000000000003E-3</v>
      </c>
      <c r="G260" s="1">
        <v>8.3414110526315796E-2</v>
      </c>
      <c r="H260" s="2" t="s">
        <v>918</v>
      </c>
      <c r="I260" s="1" t="str">
        <f>HYPERLINK("0903html_all_TW-1-M-2_TW-1-2\Prostate cancer.html")</f>
        <v>0903html_all_TW-1-M-2_TW-1-2\Prostate cancer.html</v>
      </c>
      <c r="J260" s="1"/>
      <c r="K260" s="1"/>
      <c r="L260" s="1"/>
      <c r="M260" s="1"/>
      <c r="N260" s="1"/>
    </row>
    <row r="261" spans="1:14">
      <c r="A261" s="1" t="s">
        <v>535</v>
      </c>
      <c r="B261" s="1" t="s">
        <v>536</v>
      </c>
      <c r="C261" s="1" t="s">
        <v>11</v>
      </c>
      <c r="D261" s="1">
        <v>4</v>
      </c>
      <c r="E261" s="1">
        <v>138</v>
      </c>
      <c r="F261" s="1">
        <v>1.3322000000000001E-2</v>
      </c>
      <c r="G261" s="1">
        <v>0.14973928</v>
      </c>
      <c r="H261" s="2" t="s">
        <v>919</v>
      </c>
      <c r="I261" s="1" t="str">
        <f>HYPERLINK("0903html_all_TW-1-M-2_TW-1-2\HIF-1 signaling pathway.html")</f>
        <v>0903html_all_TW-1-M-2_TW-1-2\HIF-1 signaling pathway.html</v>
      </c>
      <c r="J261" s="1"/>
      <c r="K261" s="1"/>
      <c r="L261" s="1"/>
      <c r="M261" s="1"/>
      <c r="N261" s="1"/>
    </row>
    <row r="262" spans="1:14">
      <c r="A262" s="1" t="s">
        <v>30</v>
      </c>
      <c r="B262" s="1" t="s">
        <v>31</v>
      </c>
      <c r="C262" s="1" t="s">
        <v>11</v>
      </c>
      <c r="D262" s="1">
        <v>4</v>
      </c>
      <c r="E262" s="1">
        <v>121</v>
      </c>
      <c r="F262" s="1">
        <v>4.2521999999999997E-2</v>
      </c>
      <c r="G262" s="1">
        <v>0.28449242857142898</v>
      </c>
      <c r="H262" s="2" t="s">
        <v>920</v>
      </c>
      <c r="I262" s="1" t="str">
        <f>HYPERLINK("0903html_all_TW-1-M-2_TW-1-2\Gap junction.html")</f>
        <v>0903html_all_TW-1-M-2_TW-1-2\Gap junction.html</v>
      </c>
      <c r="J262" s="1"/>
      <c r="K262" s="1"/>
      <c r="L262" s="1"/>
      <c r="M262" s="1"/>
      <c r="N262" s="1"/>
    </row>
    <row r="263" spans="1:14">
      <c r="A263" s="1" t="s">
        <v>117</v>
      </c>
      <c r="B263" s="1" t="s">
        <v>118</v>
      </c>
      <c r="C263" s="1" t="s">
        <v>11</v>
      </c>
      <c r="D263" s="1">
        <v>4</v>
      </c>
      <c r="E263" s="1">
        <v>105</v>
      </c>
      <c r="F263" s="1">
        <v>9.5721000000000001E-2</v>
      </c>
      <c r="G263" s="1">
        <v>0.40784577464788702</v>
      </c>
      <c r="H263" s="2" t="s">
        <v>921</v>
      </c>
      <c r="I263" s="1" t="str">
        <f>HYPERLINK("0903html_all_TW-1-M-2_TW-1-2\Adherens junction.html")</f>
        <v>0903html_all_TW-1-M-2_TW-1-2\Adherens junction.html</v>
      </c>
      <c r="J263" s="1"/>
      <c r="K263" s="1"/>
      <c r="L263" s="1"/>
      <c r="M263" s="1"/>
      <c r="N263" s="1"/>
    </row>
    <row r="264" spans="1:14">
      <c r="A264" s="1" t="s">
        <v>81</v>
      </c>
      <c r="B264" s="1" t="s">
        <v>82</v>
      </c>
      <c r="C264" s="1" t="s">
        <v>11</v>
      </c>
      <c r="D264" s="1">
        <v>3</v>
      </c>
      <c r="E264" s="1">
        <v>189</v>
      </c>
      <c r="F264" s="1">
        <v>1.0181E-4</v>
      </c>
      <c r="G264" s="1">
        <v>4.7681016666666701E-3</v>
      </c>
      <c r="H264" s="1" t="s">
        <v>922</v>
      </c>
      <c r="I264" s="1" t="str">
        <f>HYPERLINK("0903html_all_TW-1-M-2_TW-1-2\Hepatitis B.html")</f>
        <v>0903html_all_TW-1-M-2_TW-1-2\Hepatitis B.html</v>
      </c>
      <c r="J264" s="1"/>
      <c r="K264" s="1"/>
      <c r="L264" s="1"/>
      <c r="M264" s="1"/>
      <c r="N264" s="1"/>
    </row>
    <row r="265" spans="1:14">
      <c r="A265" s="1" t="s">
        <v>923</v>
      </c>
      <c r="B265" s="1" t="s">
        <v>924</v>
      </c>
      <c r="C265" s="1" t="s">
        <v>11</v>
      </c>
      <c r="D265" s="1">
        <v>3</v>
      </c>
      <c r="E265" s="1">
        <v>146</v>
      </c>
      <c r="F265" s="1">
        <v>2.7114000000000001E-3</v>
      </c>
      <c r="G265" s="1">
        <v>4.9280375000000001E-2</v>
      </c>
      <c r="H265" s="1" t="s">
        <v>925</v>
      </c>
      <c r="I265" s="1" t="str">
        <f>HYPERLINK("0903html_all_TW-1-M-2_TW-1-2\Toxoplasmosis.html")</f>
        <v>0903html_all_TW-1-M-2_TW-1-2\Toxoplasmosis.html</v>
      </c>
      <c r="J265" s="1"/>
      <c r="K265" s="1"/>
      <c r="L265" s="1"/>
      <c r="M265" s="1"/>
      <c r="N265" s="1"/>
    </row>
    <row r="266" spans="1:14">
      <c r="A266" s="1" t="s">
        <v>121</v>
      </c>
      <c r="B266" s="1" t="s">
        <v>122</v>
      </c>
      <c r="C266" s="1" t="s">
        <v>11</v>
      </c>
      <c r="D266" s="1">
        <v>3</v>
      </c>
      <c r="E266" s="1">
        <v>111</v>
      </c>
      <c r="F266" s="1">
        <v>2.3251000000000001E-2</v>
      </c>
      <c r="G266" s="1">
        <v>0.189385971428571</v>
      </c>
      <c r="H266" s="1" t="s">
        <v>926</v>
      </c>
      <c r="I266" s="1" t="str">
        <f>HYPERLINK("0903html_all_TW-1-M-2_TW-1-2\Glucosinolate biosynthesis.html")</f>
        <v>0903html_all_TW-1-M-2_TW-1-2\Glucosinolate biosynthesis.html</v>
      </c>
      <c r="J266" s="1"/>
      <c r="K266" s="1"/>
      <c r="L266" s="1"/>
      <c r="M266" s="1"/>
      <c r="N266" s="1"/>
    </row>
    <row r="267" spans="1:14">
      <c r="A267" s="1" t="s">
        <v>927</v>
      </c>
      <c r="B267" s="1" t="s">
        <v>928</v>
      </c>
      <c r="C267" s="1" t="s">
        <v>11</v>
      </c>
      <c r="D267" s="1">
        <v>3</v>
      </c>
      <c r="E267" s="1">
        <v>97</v>
      </c>
      <c r="F267" s="1">
        <v>5.6766999999999998E-2</v>
      </c>
      <c r="G267" s="1">
        <v>0.31578339215686302</v>
      </c>
      <c r="H267" s="1" t="s">
        <v>929</v>
      </c>
      <c r="I267" s="1" t="str">
        <f>HYPERLINK("0903html_all_TW-1-M-2_TW-1-2\Pentose and glucuronate interconversions.html")</f>
        <v>0903html_all_TW-1-M-2_TW-1-2\Pentose and glucuronate interconversions.html</v>
      </c>
      <c r="J267" s="1"/>
      <c r="K267" s="1"/>
      <c r="L267" s="1"/>
      <c r="M267" s="1"/>
      <c r="N267" s="1"/>
    </row>
    <row r="268" spans="1:14">
      <c r="A268" s="1" t="s">
        <v>289</v>
      </c>
      <c r="B268" s="1" t="s">
        <v>290</v>
      </c>
      <c r="C268" s="1" t="s">
        <v>11</v>
      </c>
      <c r="D268" s="1">
        <v>2</v>
      </c>
      <c r="E268" s="1">
        <v>110</v>
      </c>
      <c r="F268" s="1">
        <v>8.4074000000000006E-3</v>
      </c>
      <c r="G268" s="1">
        <v>0.107385427272727</v>
      </c>
      <c r="H268" s="1" t="s">
        <v>930</v>
      </c>
      <c r="I268" s="1" t="str">
        <f>HYPERLINK("0903html_all_TW-1-M-2_TW-1-2\Vibrio cholerae infection.html")</f>
        <v>0903html_all_TW-1-M-2_TW-1-2\Vibrio cholerae infection.html</v>
      </c>
      <c r="J268" s="1"/>
      <c r="K268" s="1"/>
      <c r="L268" s="1"/>
      <c r="M268" s="1"/>
      <c r="N268" s="1"/>
    </row>
    <row r="269" spans="1:14">
      <c r="A269" s="1" t="s">
        <v>622</v>
      </c>
      <c r="B269" s="1" t="s">
        <v>623</v>
      </c>
      <c r="C269" s="1" t="s">
        <v>11</v>
      </c>
      <c r="D269" s="1">
        <v>2</v>
      </c>
      <c r="E269" s="1">
        <v>107</v>
      </c>
      <c r="F269" s="1">
        <v>8.1416000000000006E-3</v>
      </c>
      <c r="G269" s="1">
        <v>0.107385427272727</v>
      </c>
      <c r="H269" s="1" t="s">
        <v>931</v>
      </c>
      <c r="I269" s="1" t="str">
        <f>HYPERLINK("0903html_all_TW-1-M-2_TW-1-2\Valine, leucine and isoleucine degradation.html")</f>
        <v>0903html_all_TW-1-M-2_TW-1-2\Valine, leucine and isoleucine degradation.html</v>
      </c>
      <c r="J269" s="1"/>
      <c r="K269" s="1"/>
      <c r="L269" s="1"/>
      <c r="M269" s="1"/>
      <c r="N269" s="1"/>
    </row>
    <row r="270" spans="1:14">
      <c r="A270" s="1" t="s">
        <v>308</v>
      </c>
      <c r="B270" s="1" t="s">
        <v>309</v>
      </c>
      <c r="C270" s="1" t="s">
        <v>11</v>
      </c>
      <c r="D270" s="1">
        <v>2</v>
      </c>
      <c r="E270" s="1">
        <v>106</v>
      </c>
      <c r="F270" s="1">
        <v>1.1787000000000001E-2</v>
      </c>
      <c r="G270" s="1">
        <v>0.144006391304348</v>
      </c>
      <c r="H270" s="1" t="s">
        <v>932</v>
      </c>
      <c r="I270" s="1" t="str">
        <f>HYPERLINK("0903html_all_TW-1-M-2_TW-1-2\Hepatitis C.html")</f>
        <v>0903html_all_TW-1-M-2_TW-1-2\Hepatitis C.html</v>
      </c>
      <c r="J270" s="1"/>
      <c r="K270" s="1"/>
      <c r="L270" s="1"/>
      <c r="M270" s="1"/>
      <c r="N270" s="1"/>
    </row>
    <row r="271" spans="1:14">
      <c r="A271" s="1" t="s">
        <v>52</v>
      </c>
      <c r="B271" s="1" t="s">
        <v>53</v>
      </c>
      <c r="C271" s="1" t="s">
        <v>11</v>
      </c>
      <c r="D271" s="1">
        <v>2</v>
      </c>
      <c r="E271" s="1">
        <v>92</v>
      </c>
      <c r="F271" s="1">
        <v>3.0779999999999998E-2</v>
      </c>
      <c r="G271" s="1">
        <v>0.22761000000000001</v>
      </c>
      <c r="H271" s="1" t="s">
        <v>933</v>
      </c>
      <c r="I271" s="1" t="str">
        <f>HYPERLINK("0903html_all_TW-1-M-2_TW-1-2\Pathogenic Escherichia coli infection.html")</f>
        <v>0903html_all_TW-1-M-2_TW-1-2\Pathogenic Escherichia coli infection.html</v>
      </c>
      <c r="J271" s="1"/>
      <c r="K271" s="1"/>
      <c r="L271" s="1"/>
      <c r="M271" s="1"/>
      <c r="N271" s="1"/>
    </row>
    <row r="272" spans="1:14">
      <c r="A272" s="1" t="s">
        <v>934</v>
      </c>
      <c r="B272" s="1" t="s">
        <v>935</v>
      </c>
      <c r="C272" s="1" t="s">
        <v>11</v>
      </c>
      <c r="D272" s="1">
        <v>2</v>
      </c>
      <c r="E272" s="1">
        <v>4</v>
      </c>
      <c r="F272" s="1">
        <v>4.8454999999999998E-2</v>
      </c>
      <c r="G272" s="1">
        <v>0.30945125000000001</v>
      </c>
      <c r="H272" s="1" t="s">
        <v>936</v>
      </c>
      <c r="I272" s="1" t="str">
        <f>HYPERLINK("0903html_all_TW-1-M-2_TW-1-2\Complement and coagulation cascades.html")</f>
        <v>0903html_all_TW-1-M-2_TW-1-2\Complement and coagulation cascades.html</v>
      </c>
      <c r="J272" s="1"/>
      <c r="K272" s="1"/>
      <c r="L272" s="1"/>
      <c r="M272" s="1"/>
      <c r="N272" s="1"/>
    </row>
    <row r="273" spans="1:14">
      <c r="A273" s="1" t="s">
        <v>937</v>
      </c>
      <c r="B273" s="1" t="s">
        <v>938</v>
      </c>
      <c r="C273" s="1" t="s">
        <v>11</v>
      </c>
      <c r="D273" s="1">
        <v>2</v>
      </c>
      <c r="E273" s="1">
        <v>81</v>
      </c>
      <c r="F273" s="1">
        <v>5.6445000000000002E-2</v>
      </c>
      <c r="G273" s="1">
        <v>0.31578339215686302</v>
      </c>
      <c r="H273" s="1" t="s">
        <v>939</v>
      </c>
      <c r="I273" s="1" t="str">
        <f>HYPERLINK("0903html_all_TW-1-M-2_TW-1-2\Citrate cycle (TCA cycle).html")</f>
        <v>0903html_all_TW-1-M-2_TW-1-2\Citrate cycle (TCA cycle).html</v>
      </c>
      <c r="J273" s="1"/>
      <c r="K273" s="1"/>
      <c r="L273" s="1"/>
      <c r="M273" s="1"/>
      <c r="N273" s="1"/>
    </row>
    <row r="274" spans="1:14">
      <c r="A274" s="1" t="s">
        <v>207</v>
      </c>
      <c r="B274" s="1" t="s">
        <v>208</v>
      </c>
      <c r="C274" s="1" t="s">
        <v>11</v>
      </c>
      <c r="D274" s="1">
        <v>2</v>
      </c>
      <c r="E274" s="1">
        <v>77</v>
      </c>
      <c r="F274" s="1">
        <v>7.7632999999999994E-2</v>
      </c>
      <c r="G274" s="1">
        <v>0.36880313333333298</v>
      </c>
      <c r="H274" s="1" t="s">
        <v>940</v>
      </c>
      <c r="I274" s="1" t="str">
        <f>HYPERLINK("0903html_all_TW-1-M-2_TW-1-2\Renal cell carcinoma.html")</f>
        <v>0903html_all_TW-1-M-2_TW-1-2\Renal cell carcinoma.html</v>
      </c>
      <c r="J274" s="1"/>
      <c r="K274" s="1"/>
      <c r="L274" s="1"/>
      <c r="M274" s="1"/>
      <c r="N274" s="1"/>
    </row>
    <row r="275" spans="1:14">
      <c r="A275" s="1" t="s">
        <v>318</v>
      </c>
      <c r="B275" s="1" t="s">
        <v>319</v>
      </c>
      <c r="C275" s="1" t="s">
        <v>11</v>
      </c>
      <c r="D275" s="1">
        <v>2</v>
      </c>
      <c r="E275" s="1">
        <v>78</v>
      </c>
      <c r="F275" s="1">
        <v>7.8747999999999999E-2</v>
      </c>
      <c r="G275" s="1">
        <v>0.36880313333333298</v>
      </c>
      <c r="H275" s="1" t="s">
        <v>941</v>
      </c>
      <c r="I275" s="1" t="str">
        <f>HYPERLINK("0903html_all_TW-1-M-2_TW-1-2\Hedgehog signaling pathway.html")</f>
        <v>0903html_all_TW-1-M-2_TW-1-2\Hedgehog signaling pathway.html</v>
      </c>
      <c r="J275" s="1"/>
      <c r="K275" s="1"/>
      <c r="L275" s="1"/>
      <c r="M275" s="1"/>
      <c r="N275" s="1"/>
    </row>
    <row r="276" spans="1:14">
      <c r="A276" s="1" t="s">
        <v>321</v>
      </c>
      <c r="B276" s="1" t="s">
        <v>322</v>
      </c>
      <c r="C276" s="1" t="s">
        <v>11</v>
      </c>
      <c r="D276" s="1">
        <v>2</v>
      </c>
      <c r="E276" s="1">
        <v>77</v>
      </c>
      <c r="F276" s="1">
        <v>7.7632999999999994E-2</v>
      </c>
      <c r="G276" s="1">
        <v>0.36880313333333298</v>
      </c>
      <c r="H276" s="1" t="s">
        <v>942</v>
      </c>
      <c r="I276" s="1" t="str">
        <f>HYPERLINK("0903html_all_TW-1-M-2_TW-1-2\Colorectal cancer.html")</f>
        <v>0903html_all_TW-1-M-2_TW-1-2\Colorectal cancer.html</v>
      </c>
      <c r="J276" s="1"/>
      <c r="K276" s="1"/>
      <c r="L276" s="1"/>
      <c r="M276" s="1"/>
      <c r="N276" s="1"/>
    </row>
    <row r="277" spans="1:14">
      <c r="A277" s="1" t="s">
        <v>179</v>
      </c>
      <c r="B277" s="1" t="s">
        <v>180</v>
      </c>
      <c r="C277" s="1" t="s">
        <v>11</v>
      </c>
      <c r="D277" s="1">
        <v>1</v>
      </c>
      <c r="E277" s="1">
        <v>152</v>
      </c>
      <c r="F277" s="4">
        <v>4.3998000000000001E-5</v>
      </c>
      <c r="G277" s="1">
        <v>2.5002817999999999E-3</v>
      </c>
      <c r="H277" s="1" t="s">
        <v>943</v>
      </c>
      <c r="I277" s="1" t="str">
        <f>HYPERLINK("0903html_all_TW-1-M-2_TW-1-2\Sesquiterpenoid and triterpenoid biosynthesis.html")</f>
        <v>0903html_all_TW-1-M-2_TW-1-2\Sesquiterpenoid and triterpenoid biosynthesis.html</v>
      </c>
      <c r="J277" s="1"/>
      <c r="K277" s="1"/>
      <c r="L277" s="1"/>
      <c r="M277" s="1"/>
      <c r="N277" s="1"/>
    </row>
    <row r="278" spans="1:14">
      <c r="A278" s="1" t="s">
        <v>203</v>
      </c>
      <c r="B278" s="1" t="s">
        <v>204</v>
      </c>
      <c r="C278" s="1" t="s">
        <v>11</v>
      </c>
      <c r="D278" s="1">
        <v>1</v>
      </c>
      <c r="E278" s="1">
        <v>89</v>
      </c>
      <c r="F278" s="1">
        <v>6.3653E-3</v>
      </c>
      <c r="G278" s="1">
        <v>8.9432465000000003E-2</v>
      </c>
      <c r="H278" s="1" t="s">
        <v>944</v>
      </c>
      <c r="I278" s="1" t="str">
        <f>HYPERLINK("0903html_all_TW-1-M-2_TW-1-2\Aminoacyl-tRNA biosynthesis.html")</f>
        <v>0903html_all_TW-1-M-2_TW-1-2\Aminoacyl-tRNA biosynthesis.html</v>
      </c>
      <c r="J278" s="1"/>
      <c r="K278" s="1"/>
      <c r="L278" s="1"/>
      <c r="M278" s="1"/>
      <c r="N278" s="1"/>
    </row>
    <row r="279" spans="1:14">
      <c r="A279" s="1" t="s">
        <v>314</v>
      </c>
      <c r="B279" s="1" t="s">
        <v>315</v>
      </c>
      <c r="C279" s="1" t="s">
        <v>11</v>
      </c>
      <c r="D279" s="1">
        <v>1</v>
      </c>
      <c r="E279" s="1">
        <v>80</v>
      </c>
      <c r="F279" s="1">
        <v>1.2803E-2</v>
      </c>
      <c r="G279" s="1">
        <v>0.14973928</v>
      </c>
      <c r="H279" s="1" t="s">
        <v>945</v>
      </c>
      <c r="I279" s="1" t="str">
        <f>HYPERLINK("0903html_all_TW-1-M-2_TW-1-2\Bladder cancer.html")</f>
        <v>0903html_all_TW-1-M-2_TW-1-2\Bladder cancer.html</v>
      </c>
      <c r="J279" s="1"/>
      <c r="K279" s="1"/>
      <c r="L279" s="1"/>
      <c r="M279" s="1"/>
      <c r="N279" s="1"/>
    </row>
    <row r="280" spans="1:14">
      <c r="A280" s="1" t="s">
        <v>133</v>
      </c>
      <c r="B280" s="1" t="s">
        <v>134</v>
      </c>
      <c r="C280" s="1" t="s">
        <v>11</v>
      </c>
      <c r="D280" s="1">
        <v>1</v>
      </c>
      <c r="E280" s="1">
        <v>78</v>
      </c>
      <c r="F280" s="1">
        <v>1.8675000000000001E-2</v>
      </c>
      <c r="G280" s="1">
        <v>0.17120151612903201</v>
      </c>
      <c r="H280" s="1" t="s">
        <v>946</v>
      </c>
      <c r="I280" s="1" t="str">
        <f>HYPERLINK("0903html_all_TW-1-M-2_TW-1-2\Small cell lung cancer.html")</f>
        <v>0903html_all_TW-1-M-2_TW-1-2\Small cell lung cancer.html</v>
      </c>
      <c r="J280" s="1"/>
      <c r="K280" s="1"/>
      <c r="L280" s="1"/>
      <c r="M280" s="1"/>
      <c r="N280" s="1"/>
    </row>
    <row r="281" spans="1:14">
      <c r="A281" s="1" t="s">
        <v>628</v>
      </c>
      <c r="B281" s="1" t="s">
        <v>629</v>
      </c>
      <c r="C281" s="1" t="s">
        <v>11</v>
      </c>
      <c r="D281" s="1">
        <v>1</v>
      </c>
      <c r="E281" s="1">
        <v>78</v>
      </c>
      <c r="F281" s="1">
        <v>1.8675000000000001E-2</v>
      </c>
      <c r="G281" s="1">
        <v>0.17120151612903201</v>
      </c>
      <c r="H281" s="1" t="s">
        <v>947</v>
      </c>
      <c r="I281" s="1" t="str">
        <f>HYPERLINK("0903html_all_TW-1-M-2_TW-1-2\Propanoate metabolism.html")</f>
        <v>0903html_all_TW-1-M-2_TW-1-2\Propanoate metabolism.html</v>
      </c>
      <c r="J281" s="1"/>
      <c r="K281" s="1"/>
      <c r="L281" s="1"/>
      <c r="M281" s="1"/>
      <c r="N281" s="1"/>
    </row>
    <row r="282" spans="1:14">
      <c r="A282" s="1" t="s">
        <v>324</v>
      </c>
      <c r="B282" s="1" t="s">
        <v>325</v>
      </c>
      <c r="C282" s="1" t="s">
        <v>11</v>
      </c>
      <c r="D282" s="1">
        <v>1</v>
      </c>
      <c r="E282" s="1">
        <v>78</v>
      </c>
      <c r="F282" s="1">
        <v>1.8675000000000001E-2</v>
      </c>
      <c r="G282" s="1">
        <v>0.17120151612903201</v>
      </c>
      <c r="H282" s="1" t="s">
        <v>948</v>
      </c>
      <c r="I282" s="1" t="str">
        <f>HYPERLINK("0903html_all_TW-1-M-2_TW-1-2\T cell receptor signaling pathway.html")</f>
        <v>0903html_all_TW-1-M-2_TW-1-2\T cell receptor signaling pathway.html</v>
      </c>
      <c r="J282" s="1"/>
      <c r="K282" s="1"/>
      <c r="L282" s="1"/>
      <c r="M282" s="1"/>
      <c r="N282" s="1"/>
    </row>
    <row r="283" spans="1:14">
      <c r="A283" s="1" t="s">
        <v>344</v>
      </c>
      <c r="B283" s="1" t="s">
        <v>345</v>
      </c>
      <c r="C283" s="1" t="s">
        <v>11</v>
      </c>
      <c r="D283" s="1">
        <v>1</v>
      </c>
      <c r="E283" s="1">
        <v>73</v>
      </c>
      <c r="F283" s="1">
        <v>2.6155000000000001E-2</v>
      </c>
      <c r="G283" s="1">
        <v>0.204154305555556</v>
      </c>
      <c r="H283" s="1" t="s">
        <v>949</v>
      </c>
      <c r="I283" s="1" t="str">
        <f>HYPERLINK("0903html_all_TW-1-M-2_TW-1-2\B cell receptor signaling pathway.html")</f>
        <v>0903html_all_TW-1-M-2_TW-1-2\B cell receptor signaling pathway.html</v>
      </c>
      <c r="J283" s="1"/>
      <c r="K283" s="1"/>
      <c r="L283" s="1"/>
      <c r="M283" s="1"/>
      <c r="N283" s="1"/>
    </row>
    <row r="284" spans="1:14">
      <c r="A284" s="1" t="s">
        <v>950</v>
      </c>
      <c r="B284" s="1" t="s">
        <v>951</v>
      </c>
      <c r="C284" s="1" t="s">
        <v>11</v>
      </c>
      <c r="D284" s="1">
        <v>1</v>
      </c>
      <c r="E284" s="1">
        <v>66</v>
      </c>
      <c r="F284" s="1">
        <v>3.6164000000000002E-2</v>
      </c>
      <c r="G284" s="1">
        <v>0.2540521</v>
      </c>
      <c r="H284" s="1" t="s">
        <v>949</v>
      </c>
      <c r="I284" s="1" t="str">
        <f>HYPERLINK("0903html_all_TW-1-M-2_TW-1-2\Pancreatic cancer.html")</f>
        <v>0903html_all_TW-1-M-2_TW-1-2\Pancreatic cancer.html</v>
      </c>
      <c r="J284" s="1"/>
      <c r="K284" s="1"/>
      <c r="L284" s="1"/>
      <c r="M284" s="1"/>
      <c r="N284" s="1"/>
    </row>
    <row r="285" spans="1:14">
      <c r="A285" s="1" t="s">
        <v>339</v>
      </c>
      <c r="B285" s="1" t="s">
        <v>340</v>
      </c>
      <c r="C285" s="1" t="s">
        <v>11</v>
      </c>
      <c r="D285" s="1">
        <v>1</v>
      </c>
      <c r="E285" s="1">
        <v>65</v>
      </c>
      <c r="F285" s="1">
        <v>5.3069999999999999E-2</v>
      </c>
      <c r="G285" s="1">
        <v>0.31578339215686302</v>
      </c>
      <c r="H285" s="1" t="s">
        <v>952</v>
      </c>
      <c r="I285" s="1" t="str">
        <f>HYPERLINK("0903html_all_TW-1-M-2_TW-1-2\ErbB signaling pathway.html")</f>
        <v>0903html_all_TW-1-M-2_TW-1-2\ErbB signaling pathway.html</v>
      </c>
      <c r="J285" s="1"/>
      <c r="K285" s="1"/>
      <c r="L285" s="1"/>
      <c r="M285" s="1"/>
      <c r="N285" s="1"/>
    </row>
    <row r="286" spans="1:14">
      <c r="A286" s="1" t="s">
        <v>348</v>
      </c>
      <c r="B286" s="1" t="s">
        <v>349</v>
      </c>
      <c r="C286" s="1" t="s">
        <v>11</v>
      </c>
      <c r="D286" s="1">
        <v>1</v>
      </c>
      <c r="E286" s="1">
        <v>57</v>
      </c>
      <c r="F286" s="1">
        <v>7.1754999999999999E-2</v>
      </c>
      <c r="G286" s="1">
        <v>0.36005633928571401</v>
      </c>
      <c r="H286" s="1" t="s">
        <v>949</v>
      </c>
      <c r="I286" s="1" t="str">
        <f>HYPERLINK("0903html_all_TW-1-M-2_TW-1-2\Viral myocarditis.html")</f>
        <v>0903html_all_TW-1-M-2_TW-1-2\Viral myocarditis.html</v>
      </c>
      <c r="J286" s="1"/>
      <c r="K286" s="1"/>
      <c r="L286" s="1"/>
      <c r="M286" s="1"/>
      <c r="N286" s="1"/>
    </row>
    <row r="287" spans="1:14">
      <c r="A287" s="1" t="s">
        <v>201</v>
      </c>
      <c r="B287" s="1" t="s">
        <v>202</v>
      </c>
      <c r="C287" s="1" t="s">
        <v>11</v>
      </c>
      <c r="D287" s="1">
        <v>1</v>
      </c>
      <c r="E287" s="1">
        <v>56</v>
      </c>
      <c r="F287" s="1">
        <v>0.10489</v>
      </c>
      <c r="G287" s="1">
        <v>0.40936236111111102</v>
      </c>
      <c r="H287" s="1" t="s">
        <v>953</v>
      </c>
      <c r="I287" s="1" t="str">
        <f>HYPERLINK("0903html_all_TW-1-M-2_TW-1-2\Dorso-ventral axis formation.html")</f>
        <v>0903html_all_TW-1-M-2_TW-1-2\Dorso-ventral axis formation.html</v>
      </c>
      <c r="J287" s="1"/>
      <c r="K287" s="1"/>
      <c r="L287" s="1"/>
      <c r="M287" s="1"/>
      <c r="N287" s="1"/>
    </row>
  </sheetData>
  <sortState ref="A119:H216">
    <sortCondition descending="1" ref="D119:D216"/>
  </sortState>
  <phoneticPr fontId="18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N196"/>
  <sheetViews>
    <sheetView tabSelected="1" topLeftCell="A136" workbookViewId="0">
      <selection sqref="A1:XFD1048576"/>
    </sheetView>
  </sheetViews>
  <sheetFormatPr defaultRowHeight="13.5"/>
  <cols>
    <col min="1" max="1" width="9" style="3"/>
    <col min="2" max="2" width="43" style="3" customWidth="1"/>
    <col min="3" max="3" width="13.25" style="3" customWidth="1"/>
    <col min="4" max="7" width="9" style="3"/>
    <col min="8" max="8" width="133.75" style="3" customWidth="1"/>
    <col min="9" max="16384" width="9" style="3"/>
  </cols>
  <sheetData>
    <row r="1" spans="1:14" s="1" customFormat="1">
      <c r="B1" s="1" t="s">
        <v>955</v>
      </c>
    </row>
    <row r="2" spans="1:1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/>
      <c r="K2" s="1"/>
      <c r="L2" s="1"/>
      <c r="M2" s="1"/>
      <c r="N2" s="1"/>
    </row>
    <row r="3" spans="1:14">
      <c r="A3" s="1" t="s">
        <v>145</v>
      </c>
      <c r="B3" s="1" t="s">
        <v>582</v>
      </c>
      <c r="C3" s="1" t="s">
        <v>11</v>
      </c>
      <c r="D3" s="1">
        <v>273</v>
      </c>
      <c r="E3" s="1">
        <v>2854</v>
      </c>
      <c r="F3" s="1">
        <v>8.0053999999999998E-4</v>
      </c>
      <c r="G3" s="1">
        <v>2.9136122222222199E-2</v>
      </c>
      <c r="H3" s="2" t="s">
        <v>478</v>
      </c>
      <c r="I3" s="1" t="str">
        <f>HYPERLINK("0903html_all_TW-1-M-3_TW-1-3\Plant-pathogen interaction.html")</f>
        <v>0903html_all_TW-1-M-3_TW-1-3\Plant-pathogen interaction.html</v>
      </c>
      <c r="J3" s="1"/>
      <c r="K3" s="1"/>
      <c r="L3" s="1"/>
      <c r="M3" s="1"/>
      <c r="N3" s="1"/>
    </row>
    <row r="4" spans="1:14">
      <c r="A4" s="1" t="s">
        <v>388</v>
      </c>
      <c r="B4" s="1" t="s">
        <v>389</v>
      </c>
      <c r="C4" s="1" t="s">
        <v>11</v>
      </c>
      <c r="D4" s="1">
        <v>104</v>
      </c>
      <c r="E4" s="1">
        <v>747</v>
      </c>
      <c r="F4" s="1">
        <v>4.6954999999999997E-2</v>
      </c>
      <c r="G4" s="1">
        <v>0.34708195454545498</v>
      </c>
      <c r="H4" s="2" t="s">
        <v>479</v>
      </c>
      <c r="I4" s="1" t="str">
        <f>HYPERLINK("0903html_all_TW-1-M-3_TW-1-3\Microbial metabolism in diverse environments.html")</f>
        <v>0903html_all_TW-1-M-3_TW-1-3\Microbial metabolism in diverse environments.html</v>
      </c>
      <c r="J4" s="1"/>
      <c r="K4" s="1"/>
      <c r="L4" s="1"/>
      <c r="M4" s="1"/>
      <c r="N4" s="1"/>
    </row>
    <row r="5" spans="1:14">
      <c r="A5" s="1" t="s">
        <v>62</v>
      </c>
      <c r="B5" s="1" t="s">
        <v>63</v>
      </c>
      <c r="C5" s="1" t="s">
        <v>11</v>
      </c>
      <c r="D5" s="1">
        <v>52</v>
      </c>
      <c r="E5" s="1">
        <v>292</v>
      </c>
      <c r="F5" s="1">
        <v>2.8898999999999999E-3</v>
      </c>
      <c r="G5" s="1">
        <v>7.1765850000000006E-2</v>
      </c>
      <c r="H5" s="2" t="s">
        <v>480</v>
      </c>
      <c r="I5" s="1" t="str">
        <f>HYPERLINK("0903html_all_TW-1-M-3_TW-1-3\Cell cycle - yeast.html")</f>
        <v>0903html_all_TW-1-M-3_TW-1-3\Cell cycle - yeast.html</v>
      </c>
      <c r="J5" s="1"/>
      <c r="K5" s="1"/>
      <c r="L5" s="1"/>
      <c r="M5" s="1"/>
      <c r="N5" s="1"/>
    </row>
    <row r="6" spans="1:14">
      <c r="A6" s="1" t="s">
        <v>50</v>
      </c>
      <c r="B6" s="1" t="s">
        <v>51</v>
      </c>
      <c r="C6" s="1" t="s">
        <v>11</v>
      </c>
      <c r="D6" s="1">
        <v>41</v>
      </c>
      <c r="E6" s="1">
        <v>270</v>
      </c>
      <c r="F6" s="1">
        <v>8.4334999999999993E-2</v>
      </c>
      <c r="G6" s="1">
        <v>0.38519244736842101</v>
      </c>
      <c r="H6" s="2" t="s">
        <v>481</v>
      </c>
      <c r="I6" s="1" t="str">
        <f>HYPERLINK("0903html_all_TW-1-M-3_TW-1-3\Cell cycle.html")</f>
        <v>0903html_all_TW-1-M-3_TW-1-3\Cell cycle.html</v>
      </c>
      <c r="J6" s="1"/>
      <c r="K6" s="1"/>
      <c r="L6" s="1"/>
      <c r="M6" s="1"/>
      <c r="N6" s="1"/>
    </row>
    <row r="7" spans="1:14">
      <c r="A7" s="1" t="s">
        <v>83</v>
      </c>
      <c r="B7" s="1" t="s">
        <v>84</v>
      </c>
      <c r="C7" s="1" t="s">
        <v>11</v>
      </c>
      <c r="D7" s="1">
        <v>38</v>
      </c>
      <c r="E7" s="1">
        <v>433</v>
      </c>
      <c r="F7" s="1">
        <v>9.8237000000000005E-2</v>
      </c>
      <c r="G7" s="1">
        <v>0.38519244736842101</v>
      </c>
      <c r="H7" s="2" t="s">
        <v>482</v>
      </c>
      <c r="I7" s="1" t="str">
        <f>HYPERLINK("0903html_all_TW-1-M-3_TW-1-3\Spliceosome.html")</f>
        <v>0903html_all_TW-1-M-3_TW-1-3\Spliceosome.html</v>
      </c>
      <c r="J7" s="1"/>
      <c r="K7" s="1"/>
      <c r="L7" s="1"/>
      <c r="M7" s="1"/>
      <c r="N7" s="1"/>
    </row>
    <row r="8" spans="1:14">
      <c r="A8" s="1" t="s">
        <v>40</v>
      </c>
      <c r="B8" s="1" t="s">
        <v>41</v>
      </c>
      <c r="C8" s="1" t="s">
        <v>11</v>
      </c>
      <c r="D8" s="1">
        <v>33</v>
      </c>
      <c r="E8" s="1">
        <v>436</v>
      </c>
      <c r="F8" s="1">
        <v>1.2116E-2</v>
      </c>
      <c r="G8" s="1">
        <v>0.20058711111111099</v>
      </c>
      <c r="H8" s="2" t="s">
        <v>483</v>
      </c>
      <c r="I8" s="1" t="str">
        <f>HYPERLINK("0903html_all_TW-1-M-3_TW-1-3\Protein processing in endoplasmic reticulum.html")</f>
        <v>0903html_all_TW-1-M-3_TW-1-3\Protein processing in endoplasmic reticulum.html</v>
      </c>
      <c r="J8" s="1"/>
      <c r="K8" s="1"/>
      <c r="L8" s="1"/>
      <c r="M8" s="1"/>
      <c r="N8" s="1"/>
    </row>
    <row r="9" spans="1:14">
      <c r="A9" s="1" t="s">
        <v>484</v>
      </c>
      <c r="B9" s="1" t="s">
        <v>485</v>
      </c>
      <c r="C9" s="1" t="s">
        <v>11</v>
      </c>
      <c r="D9" s="1">
        <v>32</v>
      </c>
      <c r="E9" s="1">
        <v>175</v>
      </c>
      <c r="F9" s="1">
        <v>1.2899000000000001E-2</v>
      </c>
      <c r="G9" s="1">
        <v>0.20231063157894699</v>
      </c>
      <c r="H9" s="2" t="s">
        <v>486</v>
      </c>
      <c r="I9" s="1" t="str">
        <f>HYPERLINK("0903html_all_TW-1-M-3_TW-1-3\Peroxisome.html")</f>
        <v>0903html_all_TW-1-M-3_TW-1-3\Peroxisome.html</v>
      </c>
      <c r="J9" s="1"/>
      <c r="K9" s="1"/>
      <c r="L9" s="1"/>
      <c r="M9" s="1"/>
      <c r="N9" s="1"/>
    </row>
    <row r="10" spans="1:14">
      <c r="A10" s="1" t="s">
        <v>20</v>
      </c>
      <c r="B10" s="1" t="s">
        <v>21</v>
      </c>
      <c r="C10" s="1" t="s">
        <v>11</v>
      </c>
      <c r="D10" s="1">
        <v>30</v>
      </c>
      <c r="E10" s="1">
        <v>167</v>
      </c>
      <c r="F10" s="1">
        <v>2.0694000000000001E-2</v>
      </c>
      <c r="G10" s="1">
        <v>0.25474415384615401</v>
      </c>
      <c r="H10" s="2" t="s">
        <v>487</v>
      </c>
      <c r="I10" s="1" t="str">
        <f>HYPERLINK("0903html_all_TW-1-M-3_TW-1-3\Cysteine and methionine metabolism.html")</f>
        <v>0903html_all_TW-1-M-3_TW-1-3\Cysteine and methionine metabolism.html</v>
      </c>
      <c r="J10" s="1"/>
      <c r="K10" s="1"/>
      <c r="L10" s="1"/>
      <c r="M10" s="1"/>
      <c r="N10" s="1"/>
    </row>
    <row r="11" spans="1:14">
      <c r="A11" s="1" t="s">
        <v>226</v>
      </c>
      <c r="B11" s="1" t="s">
        <v>227</v>
      </c>
      <c r="C11" s="1" t="s">
        <v>11</v>
      </c>
      <c r="D11" s="1">
        <v>27</v>
      </c>
      <c r="E11" s="1">
        <v>323</v>
      </c>
      <c r="F11" s="1">
        <v>9.7324999999999995E-2</v>
      </c>
      <c r="G11" s="1">
        <v>0.38519244736842101</v>
      </c>
      <c r="H11" s="2" t="s">
        <v>488</v>
      </c>
      <c r="I11" s="1" t="str">
        <f>HYPERLINK("0903html_all_TW-1-M-3_TW-1-3\Huntington's disease.html")</f>
        <v>0903html_all_TW-1-M-3_TW-1-3\Huntington's disease.html</v>
      </c>
      <c r="J11" s="1"/>
      <c r="K11" s="1"/>
      <c r="L11" s="1"/>
      <c r="M11" s="1"/>
      <c r="N11" s="1"/>
    </row>
    <row r="12" spans="1:14">
      <c r="A12" s="1" t="s">
        <v>234</v>
      </c>
      <c r="B12" s="1" t="s">
        <v>235</v>
      </c>
      <c r="C12" s="1" t="s">
        <v>11</v>
      </c>
      <c r="D12" s="1">
        <v>26</v>
      </c>
      <c r="E12" s="1">
        <v>335</v>
      </c>
      <c r="F12" s="1">
        <v>4.1450000000000001E-2</v>
      </c>
      <c r="G12" s="1">
        <v>0.34048068421052602</v>
      </c>
      <c r="H12" s="2" t="s">
        <v>489</v>
      </c>
      <c r="I12" s="1" t="str">
        <f>HYPERLINK("0903html_all_TW-1-M-3_TW-1-3\Pathways in cancer.html")</f>
        <v>0903html_all_TW-1-M-3_TW-1-3\Pathways in cancer.html</v>
      </c>
      <c r="J12" s="1"/>
      <c r="K12" s="1"/>
      <c r="L12" s="1"/>
      <c r="M12" s="1"/>
      <c r="N12" s="1"/>
    </row>
    <row r="13" spans="1:14">
      <c r="A13" s="1" t="s">
        <v>153</v>
      </c>
      <c r="B13" s="1" t="s">
        <v>154</v>
      </c>
      <c r="C13" s="1" t="s">
        <v>11</v>
      </c>
      <c r="D13" s="1">
        <v>25</v>
      </c>
      <c r="E13" s="1">
        <v>72</v>
      </c>
      <c r="F13" s="4">
        <v>1.9447000000000002E-6</v>
      </c>
      <c r="G13" s="1">
        <v>5.7952060000000002E-4</v>
      </c>
      <c r="H13" s="2" t="s">
        <v>490</v>
      </c>
      <c r="I13" s="1" t="str">
        <f>HYPERLINK("0903html_all_TW-1-M-3_TW-1-3\DNA replication.html")</f>
        <v>0903html_all_TW-1-M-3_TW-1-3\DNA replication.html</v>
      </c>
      <c r="J13" s="1"/>
      <c r="K13" s="1"/>
      <c r="L13" s="1"/>
      <c r="M13" s="1"/>
      <c r="N13" s="1"/>
    </row>
    <row r="14" spans="1:14">
      <c r="A14" s="1" t="s">
        <v>70</v>
      </c>
      <c r="B14" s="1" t="s">
        <v>71</v>
      </c>
      <c r="C14" s="1" t="s">
        <v>11</v>
      </c>
      <c r="D14" s="1">
        <v>23</v>
      </c>
      <c r="E14" s="1">
        <v>407</v>
      </c>
      <c r="F14" s="1">
        <v>1.5064000000000001E-4</v>
      </c>
      <c r="G14" s="1">
        <v>1.4031032000000001E-2</v>
      </c>
      <c r="H14" s="2" t="s">
        <v>491</v>
      </c>
      <c r="I14" s="1" t="str">
        <f>HYPERLINK("0903html_all_TW-1-M-3_TW-1-3\Ribosome.html")</f>
        <v>0903html_all_TW-1-M-3_TW-1-3\Ribosome.html</v>
      </c>
      <c r="J14" s="1"/>
      <c r="K14" s="1"/>
      <c r="L14" s="1"/>
      <c r="M14" s="1"/>
      <c r="N14" s="1"/>
    </row>
    <row r="15" spans="1:14">
      <c r="A15" s="1" t="s">
        <v>237</v>
      </c>
      <c r="B15" s="1" t="s">
        <v>238</v>
      </c>
      <c r="C15" s="1" t="s">
        <v>11</v>
      </c>
      <c r="D15" s="1">
        <v>20</v>
      </c>
      <c r="E15" s="1">
        <v>295</v>
      </c>
      <c r="F15" s="1">
        <v>1.4812000000000001E-2</v>
      </c>
      <c r="G15" s="1">
        <v>0.21018933333333301</v>
      </c>
      <c r="H15" s="2" t="s">
        <v>492</v>
      </c>
      <c r="I15" s="1" t="str">
        <f>HYPERLINK("0903html_all_TW-1-M-3_TW-1-3\Cyanoamino acid metabolism.html")</f>
        <v>0903html_all_TW-1-M-3_TW-1-3\Cyanoamino acid metabolism.html</v>
      </c>
      <c r="J15" s="1"/>
      <c r="K15" s="1"/>
      <c r="L15" s="1"/>
      <c r="M15" s="1"/>
      <c r="N15" s="1"/>
    </row>
    <row r="16" spans="1:14">
      <c r="A16" s="1" t="s">
        <v>399</v>
      </c>
      <c r="B16" s="1" t="s">
        <v>400</v>
      </c>
      <c r="C16" s="1" t="s">
        <v>11</v>
      </c>
      <c r="D16" s="1">
        <v>20</v>
      </c>
      <c r="E16" s="1">
        <v>114</v>
      </c>
      <c r="F16" s="1">
        <v>6.8895999999999999E-2</v>
      </c>
      <c r="G16" s="1">
        <v>0.37268745161290301</v>
      </c>
      <c r="H16" s="2" t="s">
        <v>493</v>
      </c>
      <c r="I16" s="1" t="str">
        <f>HYPERLINK("0903html_all_TW-1-M-3_TW-1-3\Glyoxylate and dicarboxylate metabolism.html")</f>
        <v>0903html_all_TW-1-M-3_TW-1-3\Glyoxylate and dicarboxylate metabolism.html</v>
      </c>
      <c r="J16" s="1"/>
      <c r="K16" s="1"/>
      <c r="L16" s="1"/>
      <c r="M16" s="1"/>
      <c r="N16" s="1"/>
    </row>
    <row r="17" spans="1:14">
      <c r="A17" s="1" t="s">
        <v>26</v>
      </c>
      <c r="B17" s="1" t="s">
        <v>27</v>
      </c>
      <c r="C17" s="1" t="s">
        <v>11</v>
      </c>
      <c r="D17" s="1">
        <v>19</v>
      </c>
      <c r="E17" s="1">
        <v>105</v>
      </c>
      <c r="F17" s="1">
        <v>5.7834999999999998E-2</v>
      </c>
      <c r="G17" s="1">
        <v>0.35999641666666699</v>
      </c>
      <c r="H17" s="2" t="s">
        <v>494</v>
      </c>
      <c r="I17" s="1" t="str">
        <f>HYPERLINK("0903html_all_TW-1-M-3_TW-1-3\PPAR signaling pathway.html")</f>
        <v>0903html_all_TW-1-M-3_TW-1-3\PPAR signaling pathway.html</v>
      </c>
      <c r="J17" s="1"/>
      <c r="K17" s="1"/>
      <c r="L17" s="1"/>
      <c r="M17" s="1"/>
      <c r="N17" s="1"/>
    </row>
    <row r="18" spans="1:14">
      <c r="A18" s="1" t="s">
        <v>495</v>
      </c>
      <c r="B18" s="1" t="s">
        <v>496</v>
      </c>
      <c r="C18" s="1" t="s">
        <v>11</v>
      </c>
      <c r="D18" s="1">
        <v>19</v>
      </c>
      <c r="E18" s="1">
        <v>251</v>
      </c>
      <c r="F18" s="1">
        <v>7.3554999999999995E-2</v>
      </c>
      <c r="G18" s="1">
        <v>0.37268745161290301</v>
      </c>
      <c r="H18" s="2" t="s">
        <v>497</v>
      </c>
      <c r="I18" s="1" t="str">
        <f>HYPERLINK("0903html_all_TW-1-M-3_TW-1-3\Parkinson's disease.html")</f>
        <v>0903html_all_TW-1-M-3_TW-1-3\Parkinson's disease.html</v>
      </c>
      <c r="J18" s="1"/>
      <c r="K18" s="1"/>
      <c r="L18" s="1"/>
      <c r="M18" s="1"/>
      <c r="N18" s="1"/>
    </row>
    <row r="19" spans="1:14">
      <c r="A19" s="1" t="s">
        <v>42</v>
      </c>
      <c r="B19" s="1" t="s">
        <v>43</v>
      </c>
      <c r="C19" s="1" t="s">
        <v>11</v>
      </c>
      <c r="D19" s="1">
        <v>18</v>
      </c>
      <c r="E19" s="1">
        <v>342</v>
      </c>
      <c r="F19" s="1">
        <v>1.9672E-4</v>
      </c>
      <c r="G19" s="1">
        <v>1.4031032000000001E-2</v>
      </c>
      <c r="H19" s="2" t="s">
        <v>498</v>
      </c>
      <c r="I19" s="1" t="str">
        <f>HYPERLINK("0903html_all_TW-1-M-3_TW-1-3\Epstein-Barr virus infection.html")</f>
        <v>0903html_all_TW-1-M-3_TW-1-3\Epstein-Barr virus infection.html</v>
      </c>
      <c r="J19" s="1"/>
      <c r="K19" s="1"/>
      <c r="L19" s="1"/>
      <c r="M19" s="1"/>
      <c r="N19" s="1"/>
    </row>
    <row r="20" spans="1:14">
      <c r="A20" s="1" t="s">
        <v>183</v>
      </c>
      <c r="B20" s="1" t="s">
        <v>184</v>
      </c>
      <c r="C20" s="1" t="s">
        <v>11</v>
      </c>
      <c r="D20" s="1">
        <v>18</v>
      </c>
      <c r="E20" s="1">
        <v>246</v>
      </c>
      <c r="F20" s="1">
        <v>5.706E-2</v>
      </c>
      <c r="G20" s="1">
        <v>0.35999641666666699</v>
      </c>
      <c r="H20" s="2" t="s">
        <v>499</v>
      </c>
      <c r="I20" s="1" t="str">
        <f>HYPERLINK("0903html_all_TW-1-M-3_TW-1-3\Oocyte meiosis.html")</f>
        <v>0903html_all_TW-1-M-3_TW-1-3\Oocyte meiosis.html</v>
      </c>
      <c r="J20" s="1"/>
      <c r="K20" s="1"/>
      <c r="L20" s="1"/>
      <c r="M20" s="1"/>
      <c r="N20" s="1"/>
    </row>
    <row r="21" spans="1:14">
      <c r="A21" s="1" t="s">
        <v>500</v>
      </c>
      <c r="B21" s="1" t="s">
        <v>501</v>
      </c>
      <c r="C21" s="1" t="s">
        <v>11</v>
      </c>
      <c r="D21" s="1">
        <v>18</v>
      </c>
      <c r="E21" s="1">
        <v>102</v>
      </c>
      <c r="F21" s="1">
        <v>7.6168E-2</v>
      </c>
      <c r="G21" s="1">
        <v>0.37268745161290301</v>
      </c>
      <c r="H21" s="2" t="s">
        <v>502</v>
      </c>
      <c r="I21" s="1" t="str">
        <f>HYPERLINK("0903html_all_TW-1-M-3_TW-1-3\Regulation of autophagy.html")</f>
        <v>0903html_all_TW-1-M-3_TW-1-3\Regulation of autophagy.html</v>
      </c>
      <c r="J21" s="1"/>
      <c r="K21" s="1"/>
      <c r="L21" s="1"/>
      <c r="M21" s="1"/>
      <c r="N21" s="1"/>
    </row>
    <row r="22" spans="1:14">
      <c r="A22" s="1" t="s">
        <v>414</v>
      </c>
      <c r="B22" s="1" t="s">
        <v>415</v>
      </c>
      <c r="C22" s="1" t="s">
        <v>11</v>
      </c>
      <c r="D22" s="1">
        <v>18</v>
      </c>
      <c r="E22" s="1">
        <v>102</v>
      </c>
      <c r="F22" s="1">
        <v>7.6168E-2</v>
      </c>
      <c r="G22" s="1">
        <v>0.37268745161290301</v>
      </c>
      <c r="H22" s="2" t="s">
        <v>503</v>
      </c>
      <c r="I22" s="1" t="str">
        <f>HYPERLINK("0903html_all_TW-1-M-3_TW-1-3\Methane metabolism.html")</f>
        <v>0903html_all_TW-1-M-3_TW-1-3\Methane metabolism.html</v>
      </c>
      <c r="J22" s="1"/>
      <c r="K22" s="1"/>
      <c r="L22" s="1"/>
      <c r="M22" s="1"/>
      <c r="N22" s="1"/>
    </row>
    <row r="23" spans="1:14">
      <c r="A23" s="1" t="s">
        <v>162</v>
      </c>
      <c r="B23" s="1" t="s">
        <v>163</v>
      </c>
      <c r="C23" s="1" t="s">
        <v>11</v>
      </c>
      <c r="D23" s="1">
        <v>18</v>
      </c>
      <c r="E23" s="1">
        <v>235</v>
      </c>
      <c r="F23" s="1">
        <v>9.8042000000000004E-2</v>
      </c>
      <c r="G23" s="1">
        <v>0.38519244736842101</v>
      </c>
      <c r="H23" s="2" t="s">
        <v>504</v>
      </c>
      <c r="I23" s="1" t="str">
        <f>HYPERLINK("0903html_all_TW-1-M-3_TW-1-3\Glycolysis / Gluconeogenesis.html")</f>
        <v>0903html_all_TW-1-M-3_TW-1-3\Glycolysis / Gluconeogenesis.html</v>
      </c>
      <c r="J23" s="1"/>
      <c r="K23" s="1"/>
      <c r="L23" s="1"/>
      <c r="M23" s="1"/>
      <c r="N23" s="1"/>
    </row>
    <row r="24" spans="1:14">
      <c r="A24" s="1" t="s">
        <v>79</v>
      </c>
      <c r="B24" s="1" t="s">
        <v>80</v>
      </c>
      <c r="C24" s="1" t="s">
        <v>11</v>
      </c>
      <c r="D24" s="1">
        <v>16</v>
      </c>
      <c r="E24" s="1">
        <v>246</v>
      </c>
      <c r="F24" s="1">
        <v>1.7415E-2</v>
      </c>
      <c r="G24" s="1">
        <v>0.235894090909091</v>
      </c>
      <c r="H24" s="2" t="s">
        <v>505</v>
      </c>
      <c r="I24" s="1" t="str">
        <f>HYPERLINK("0903html_all_TW-1-M-3_TW-1-3\mRNA surveillance pathway.html")</f>
        <v>0903html_all_TW-1-M-3_TW-1-3\mRNA surveillance pathway.html</v>
      </c>
      <c r="J24" s="1"/>
      <c r="K24" s="1"/>
      <c r="L24" s="1"/>
      <c r="M24" s="1"/>
      <c r="N24" s="1"/>
    </row>
    <row r="25" spans="1:14">
      <c r="A25" s="3" t="s">
        <v>68</v>
      </c>
      <c r="B25" s="3" t="s">
        <v>69</v>
      </c>
      <c r="C25" s="3" t="s">
        <v>11</v>
      </c>
      <c r="D25" s="3">
        <v>16</v>
      </c>
      <c r="E25" s="3">
        <v>223</v>
      </c>
      <c r="F25" s="3">
        <v>5.7986000000000003E-2</v>
      </c>
      <c r="G25" s="3">
        <v>0.35999641666666699</v>
      </c>
      <c r="H25" s="2" t="s">
        <v>506</v>
      </c>
      <c r="I25" s="3" t="str">
        <f>HYPERLINK("0903html_all_TW-1-M-3_TW-1-3\Oxidative phosphorylation.html")</f>
        <v>0903html_all_TW-1-M-3_TW-1-3\Oxidative phosphorylation.html</v>
      </c>
    </row>
    <row r="26" spans="1:14">
      <c r="A26" s="1" t="s">
        <v>164</v>
      </c>
      <c r="B26" s="1" t="s">
        <v>165</v>
      </c>
      <c r="C26" s="1" t="s">
        <v>11</v>
      </c>
      <c r="D26" s="1">
        <v>16</v>
      </c>
      <c r="E26" s="1">
        <v>219</v>
      </c>
      <c r="F26" s="1">
        <v>7.0032999999999998E-2</v>
      </c>
      <c r="G26" s="1">
        <v>0.37268745161290301</v>
      </c>
      <c r="H26" s="2" t="s">
        <v>507</v>
      </c>
      <c r="I26" s="1" t="str">
        <f>HYPERLINK("0903html_all_TW-1-M-3_TW-1-3\Diterpenoid biosynthesis.html")</f>
        <v>0903html_all_TW-1-M-3_TW-1-3\Diterpenoid biosynthesis.html</v>
      </c>
      <c r="J26" s="1"/>
      <c r="K26" s="1"/>
      <c r="L26" s="1"/>
      <c r="M26" s="1"/>
      <c r="N26" s="1"/>
    </row>
    <row r="27" spans="1:14">
      <c r="A27" s="1" t="s">
        <v>172</v>
      </c>
      <c r="B27" s="1" t="s">
        <v>173</v>
      </c>
      <c r="C27" s="1" t="s">
        <v>11</v>
      </c>
      <c r="D27" s="1">
        <v>15</v>
      </c>
      <c r="E27" s="1">
        <v>65</v>
      </c>
      <c r="F27" s="1">
        <v>1.4541E-2</v>
      </c>
      <c r="G27" s="1">
        <v>0.21018933333333301</v>
      </c>
      <c r="H27" s="2" t="s">
        <v>508</v>
      </c>
      <c r="I27" s="1" t="str">
        <f>HYPERLINK("0903html_all_TW-1-M-3_TW-1-3\Systemic lupus erythematosus.html")</f>
        <v>0903html_all_TW-1-M-3_TW-1-3\Systemic lupus erythematosus.html</v>
      </c>
      <c r="J27" s="1"/>
      <c r="K27" s="1"/>
      <c r="L27" s="1"/>
      <c r="M27" s="1"/>
      <c r="N27" s="1"/>
    </row>
    <row r="28" spans="1:14">
      <c r="A28" s="1" t="s">
        <v>87</v>
      </c>
      <c r="B28" s="1" t="s">
        <v>88</v>
      </c>
      <c r="C28" s="1" t="s">
        <v>11</v>
      </c>
      <c r="D28" s="1">
        <v>15</v>
      </c>
      <c r="E28" s="1">
        <v>232</v>
      </c>
      <c r="F28" s="1">
        <v>1.9001000000000001E-2</v>
      </c>
      <c r="G28" s="1">
        <v>0.24618686956521699</v>
      </c>
      <c r="H28" s="2" t="s">
        <v>509</v>
      </c>
      <c r="I28" s="1" t="str">
        <f>HYPERLINK("0903html_all_TW-1-M-3_TW-1-3\RNA transport.html")</f>
        <v>0903html_all_TW-1-M-3_TW-1-3\RNA transport.html</v>
      </c>
      <c r="J28" s="1"/>
      <c r="K28" s="1"/>
      <c r="L28" s="1"/>
      <c r="M28" s="1"/>
      <c r="N28" s="1"/>
    </row>
    <row r="29" spans="1:14">
      <c r="A29" s="1" t="s">
        <v>147</v>
      </c>
      <c r="B29" s="1" t="s">
        <v>148</v>
      </c>
      <c r="C29" s="1" t="s">
        <v>11</v>
      </c>
      <c r="D29" s="1">
        <v>15</v>
      </c>
      <c r="E29" s="1">
        <v>80</v>
      </c>
      <c r="F29" s="1">
        <v>6.5889000000000003E-2</v>
      </c>
      <c r="G29" s="1">
        <v>0.37268745161290301</v>
      </c>
      <c r="H29" s="2" t="s">
        <v>510</v>
      </c>
      <c r="I29" s="1" t="str">
        <f>HYPERLINK("0903html_all_TW-1-M-3_TW-1-3\Proximal tubule bicarbonate reclamation.html")</f>
        <v>0903html_all_TW-1-M-3_TW-1-3\Proximal tubule bicarbonate reclamation.html</v>
      </c>
      <c r="J29" s="1"/>
      <c r="K29" s="1"/>
      <c r="L29" s="1"/>
      <c r="M29" s="1"/>
      <c r="N29" s="1"/>
    </row>
    <row r="30" spans="1:14">
      <c r="A30" s="1" t="s">
        <v>93</v>
      </c>
      <c r="B30" s="1" t="s">
        <v>94</v>
      </c>
      <c r="C30" s="1" t="s">
        <v>11</v>
      </c>
      <c r="D30" s="1">
        <v>15</v>
      </c>
      <c r="E30" s="1">
        <v>203</v>
      </c>
      <c r="F30" s="1">
        <v>9.4245999999999996E-2</v>
      </c>
      <c r="G30" s="1">
        <v>0.38519244736842101</v>
      </c>
      <c r="H30" s="2" t="s">
        <v>511</v>
      </c>
      <c r="I30" s="1" t="str">
        <f>HYPERLINK("0903html_all_TW-1-M-3_TW-1-3\Influenza A.html")</f>
        <v>0903html_all_TW-1-M-3_TW-1-3\Influenza A.html</v>
      </c>
      <c r="J30" s="1"/>
      <c r="K30" s="1"/>
      <c r="L30" s="1"/>
      <c r="M30" s="1"/>
      <c r="N30" s="1"/>
    </row>
    <row r="31" spans="1:14">
      <c r="A31" s="1" t="s">
        <v>286</v>
      </c>
      <c r="B31" s="1" t="s">
        <v>287</v>
      </c>
      <c r="C31" s="1" t="s">
        <v>11</v>
      </c>
      <c r="D31" s="1">
        <v>14</v>
      </c>
      <c r="E31" s="1">
        <v>39</v>
      </c>
      <c r="F31" s="1">
        <v>2.3541999999999999E-4</v>
      </c>
      <c r="G31" s="1">
        <v>1.4031032000000001E-2</v>
      </c>
      <c r="H31" s="2" t="s">
        <v>512</v>
      </c>
      <c r="I31" s="1" t="str">
        <f>HYPERLINK("0903html_all_TW-1-M-3_TW-1-3\Bacterial secretion system.html")</f>
        <v>0903html_all_TW-1-M-3_TW-1-3\Bacterial secretion system.html</v>
      </c>
      <c r="J31" s="1"/>
      <c r="K31" s="1"/>
      <c r="L31" s="1"/>
      <c r="M31" s="1"/>
      <c r="N31" s="1"/>
    </row>
    <row r="32" spans="1:14">
      <c r="A32" s="1" t="s">
        <v>140</v>
      </c>
      <c r="B32" s="1" t="s">
        <v>141</v>
      </c>
      <c r="C32" s="1" t="s">
        <v>11</v>
      </c>
      <c r="D32" s="1">
        <v>14</v>
      </c>
      <c r="E32" s="1">
        <v>194</v>
      </c>
      <c r="F32" s="1">
        <v>8.6967000000000003E-2</v>
      </c>
      <c r="G32" s="1">
        <v>0.38519244736842101</v>
      </c>
      <c r="H32" s="2" t="s">
        <v>513</v>
      </c>
      <c r="I32" s="1" t="str">
        <f>HYPERLINK("0903html_all_TW-1-M-3_TW-1-3\Wnt signaling pathway.html")</f>
        <v>0903html_all_TW-1-M-3_TW-1-3\Wnt signaling pathway.html</v>
      </c>
      <c r="J32" s="1"/>
      <c r="K32" s="1"/>
      <c r="L32" s="1"/>
      <c r="M32" s="1"/>
      <c r="N32" s="1"/>
    </row>
    <row r="33" spans="1:14">
      <c r="A33" s="1" t="s">
        <v>142</v>
      </c>
      <c r="B33" s="1" t="s">
        <v>143</v>
      </c>
      <c r="C33" s="1" t="s">
        <v>11</v>
      </c>
      <c r="D33" s="1">
        <v>13</v>
      </c>
      <c r="E33" s="1">
        <v>180</v>
      </c>
      <c r="F33" s="1">
        <v>9.6460000000000004E-2</v>
      </c>
      <c r="G33" s="1">
        <v>0.38519244736842101</v>
      </c>
      <c r="H33" s="2" t="s">
        <v>514</v>
      </c>
      <c r="I33" s="1" t="str">
        <f>HYPERLINK("0903html_all_TW-1-M-3_TW-1-3\Indole alkaloid biosynthesis.html")</f>
        <v>0903html_all_TW-1-M-3_TW-1-3\Indole alkaloid biosynthesis.html</v>
      </c>
      <c r="J33" s="1"/>
      <c r="K33" s="1"/>
      <c r="L33" s="1"/>
      <c r="M33" s="1"/>
      <c r="N33" s="1"/>
    </row>
    <row r="34" spans="1:14">
      <c r="A34" s="1" t="s">
        <v>155</v>
      </c>
      <c r="B34" s="1" t="s">
        <v>156</v>
      </c>
      <c r="C34" s="1" t="s">
        <v>11</v>
      </c>
      <c r="D34" s="1">
        <v>12</v>
      </c>
      <c r="E34" s="1">
        <v>192</v>
      </c>
      <c r="F34" s="1">
        <v>3.1220999999999999E-2</v>
      </c>
      <c r="G34" s="1">
        <v>0.31215980645161301</v>
      </c>
      <c r="H34" s="2" t="s">
        <v>515</v>
      </c>
      <c r="I34" s="1" t="str">
        <f>HYPERLINK("0903html_all_TW-1-M-3_TW-1-3\Herpes simplex infection.html")</f>
        <v>0903html_all_TW-1-M-3_TW-1-3\Herpes simplex infection.html</v>
      </c>
      <c r="J34" s="1"/>
      <c r="K34" s="1"/>
      <c r="L34" s="1"/>
      <c r="M34" s="1"/>
      <c r="N34" s="1"/>
    </row>
    <row r="35" spans="1:14">
      <c r="A35" s="1" t="s">
        <v>261</v>
      </c>
      <c r="B35" s="1" t="s">
        <v>262</v>
      </c>
      <c r="C35" s="1" t="s">
        <v>11</v>
      </c>
      <c r="D35" s="1">
        <v>12</v>
      </c>
      <c r="E35" s="1">
        <v>184</v>
      </c>
      <c r="F35" s="1">
        <v>4.7835999999999997E-2</v>
      </c>
      <c r="G35" s="1">
        <v>0.34708195454545498</v>
      </c>
      <c r="H35" s="2" t="s">
        <v>516</v>
      </c>
      <c r="I35" s="1" t="str">
        <f>HYPERLINK("0903html_all_TW-1-M-3_TW-1-3\Focal adhesion.html")</f>
        <v>0903html_all_TW-1-M-3_TW-1-3\Focal adhesion.html</v>
      </c>
      <c r="J35" s="1"/>
      <c r="K35" s="1"/>
      <c r="L35" s="1"/>
      <c r="M35" s="1"/>
      <c r="N35" s="1"/>
    </row>
    <row r="36" spans="1:14">
      <c r="A36" s="1" t="s">
        <v>64</v>
      </c>
      <c r="B36" s="1" t="s">
        <v>65</v>
      </c>
      <c r="C36" s="1" t="s">
        <v>11</v>
      </c>
      <c r="D36" s="1">
        <v>12</v>
      </c>
      <c r="E36" s="1">
        <v>63</v>
      </c>
      <c r="F36" s="1">
        <v>8.8999999999999996E-2</v>
      </c>
      <c r="G36" s="1">
        <v>0.38519244736842101</v>
      </c>
      <c r="H36" s="2" t="s">
        <v>517</v>
      </c>
      <c r="I36" s="1" t="str">
        <f>HYPERLINK("0903html_all_TW-1-M-3_TW-1-3\Folate biosynthesis.html")</f>
        <v>0903html_all_TW-1-M-3_TW-1-3\Folate biosynthesis.html</v>
      </c>
      <c r="J36" s="1"/>
      <c r="K36" s="1"/>
      <c r="L36" s="1"/>
      <c r="M36" s="1"/>
      <c r="N36" s="1"/>
    </row>
    <row r="37" spans="1:14">
      <c r="A37" s="1" t="s">
        <v>56</v>
      </c>
      <c r="B37" s="1" t="s">
        <v>57</v>
      </c>
      <c r="C37" s="1" t="s">
        <v>11</v>
      </c>
      <c r="D37" s="1">
        <v>12</v>
      </c>
      <c r="E37" s="1">
        <v>62</v>
      </c>
      <c r="F37" s="1">
        <v>8.5540000000000005E-2</v>
      </c>
      <c r="G37" s="1">
        <v>0.38519244736842101</v>
      </c>
      <c r="H37" s="2" t="s">
        <v>518</v>
      </c>
      <c r="I37" s="1" t="str">
        <f>HYPERLINK("0903html_all_TW-1-M-3_TW-1-3\Other glycan degradation.html")</f>
        <v>0903html_all_TW-1-M-3_TW-1-3\Other glycan degradation.html</v>
      </c>
      <c r="J37" s="1"/>
      <c r="K37" s="1"/>
      <c r="L37" s="1"/>
      <c r="M37" s="1"/>
      <c r="N37" s="1"/>
    </row>
    <row r="38" spans="1:14">
      <c r="A38" s="1" t="s">
        <v>157</v>
      </c>
      <c r="B38" s="1" t="s">
        <v>158</v>
      </c>
      <c r="C38" s="1" t="s">
        <v>11</v>
      </c>
      <c r="D38" s="1">
        <v>11</v>
      </c>
      <c r="E38" s="1">
        <v>234</v>
      </c>
      <c r="F38" s="1">
        <v>8.7995E-4</v>
      </c>
      <c r="G38" s="1">
        <v>2.9136122222222199E-2</v>
      </c>
      <c r="H38" s="2" t="s">
        <v>519</v>
      </c>
      <c r="I38" s="1" t="str">
        <f>HYPERLINK("0903html_all_TW-1-M-3_TW-1-3\Alzheimer's disease.html")</f>
        <v>0903html_all_TW-1-M-3_TW-1-3\Alzheimer's disease.html</v>
      </c>
      <c r="J38" s="1"/>
      <c r="K38" s="1"/>
      <c r="L38" s="1"/>
      <c r="M38" s="1"/>
      <c r="N38" s="1"/>
    </row>
    <row r="39" spans="1:14">
      <c r="A39" s="1" t="s">
        <v>149</v>
      </c>
      <c r="B39" s="1" t="s">
        <v>150</v>
      </c>
      <c r="C39" s="1" t="s">
        <v>11</v>
      </c>
      <c r="D39" s="1">
        <v>11</v>
      </c>
      <c r="E39" s="1">
        <v>49</v>
      </c>
      <c r="F39" s="1">
        <v>3.2473000000000002E-2</v>
      </c>
      <c r="G39" s="1">
        <v>0.31215980645161301</v>
      </c>
      <c r="H39" s="2" t="s">
        <v>520</v>
      </c>
      <c r="I39" s="1" t="str">
        <f>HYPERLINK("0903html_all_TW-1-M-3_TW-1-3\Glycosphingolipid biosynthesis - ganglio series.html")</f>
        <v>0903html_all_TW-1-M-3_TW-1-3\Glycosphingolipid biosynthesis - ganglio series.html</v>
      </c>
      <c r="J39" s="1"/>
      <c r="K39" s="1"/>
      <c r="L39" s="1"/>
      <c r="M39" s="1"/>
      <c r="N39" s="1"/>
    </row>
    <row r="40" spans="1:14">
      <c r="A40" s="1" t="s">
        <v>34</v>
      </c>
      <c r="B40" s="1" t="s">
        <v>35</v>
      </c>
      <c r="C40" s="1" t="s">
        <v>11</v>
      </c>
      <c r="D40" s="1">
        <v>11</v>
      </c>
      <c r="E40" s="1">
        <v>55</v>
      </c>
      <c r="F40" s="1">
        <v>6.9961999999999996E-2</v>
      </c>
      <c r="G40" s="1">
        <v>0.37268745161290301</v>
      </c>
      <c r="H40" s="2" t="s">
        <v>521</v>
      </c>
      <c r="I40" s="1" t="str">
        <f>HYPERLINK("0903html_all_TW-1-M-3_TW-1-3\Biosynthesis of unsaturated fatty acids.html")</f>
        <v>0903html_all_TW-1-M-3_TW-1-3\Biosynthesis of unsaturated fatty acids.html</v>
      </c>
      <c r="J40" s="1"/>
      <c r="K40" s="1"/>
      <c r="L40" s="1"/>
      <c r="M40" s="1"/>
      <c r="N40" s="1"/>
    </row>
    <row r="41" spans="1:14">
      <c r="A41" s="3" t="s">
        <v>522</v>
      </c>
      <c r="B41" s="3" t="s">
        <v>523</v>
      </c>
      <c r="C41" s="3" t="s">
        <v>11</v>
      </c>
      <c r="D41" s="3">
        <v>11</v>
      </c>
      <c r="E41" s="3">
        <v>164</v>
      </c>
      <c r="F41" s="3">
        <v>8.0684000000000006E-2</v>
      </c>
      <c r="G41" s="3">
        <v>0.38164812698412698</v>
      </c>
      <c r="H41" s="2" t="s">
        <v>524</v>
      </c>
      <c r="I41" s="3" t="str">
        <f>HYPERLINK("0903html_all_TW-1-M-3_TW-1-3\Inositol phosphate metabolism.html")</f>
        <v>0903html_all_TW-1-M-3_TW-1-3\Inositol phosphate metabolism.html</v>
      </c>
    </row>
    <row r="42" spans="1:14">
      <c r="A42" s="1" t="s">
        <v>525</v>
      </c>
      <c r="B42" s="1" t="s">
        <v>526</v>
      </c>
      <c r="C42" s="1" t="s">
        <v>11</v>
      </c>
      <c r="D42" s="1">
        <v>10</v>
      </c>
      <c r="E42" s="1">
        <v>150</v>
      </c>
      <c r="F42" s="1">
        <v>8.8813000000000003E-2</v>
      </c>
      <c r="G42" s="1">
        <v>0.38519244736842101</v>
      </c>
      <c r="H42" s="2" t="s">
        <v>527</v>
      </c>
      <c r="I42" s="1" t="str">
        <f>HYPERLINK("0903html_all_TW-1-M-3_TW-1-3\Synaptic vesicle cycle.html")</f>
        <v>0903html_all_TW-1-M-3_TW-1-3\Synaptic vesicle cycle.html</v>
      </c>
      <c r="J42" s="1"/>
      <c r="K42" s="1"/>
      <c r="L42" s="1"/>
      <c r="M42" s="1"/>
      <c r="N42" s="1"/>
    </row>
    <row r="43" spans="1:14">
      <c r="A43" s="1" t="s">
        <v>85</v>
      </c>
      <c r="B43" s="1" t="s">
        <v>86</v>
      </c>
      <c r="C43" s="1" t="s">
        <v>11</v>
      </c>
      <c r="D43" s="1">
        <v>9</v>
      </c>
      <c r="E43" s="1">
        <v>245</v>
      </c>
      <c r="F43" s="4">
        <v>5.5223000000000003E-5</v>
      </c>
      <c r="G43" s="1">
        <v>8.2282269999999994E-3</v>
      </c>
      <c r="H43" s="2" t="s">
        <v>528</v>
      </c>
      <c r="I43" s="1" t="str">
        <f>HYPERLINK("0903html_all_TW-1-M-3_TW-1-3\Tryptophan metabolism.html")</f>
        <v>0903html_all_TW-1-M-3_TW-1-3\Tryptophan metabolism.html</v>
      </c>
      <c r="J43" s="1"/>
      <c r="K43" s="1"/>
      <c r="L43" s="1"/>
      <c r="M43" s="1"/>
      <c r="N43" s="1"/>
    </row>
    <row r="44" spans="1:14">
      <c r="A44" s="1" t="s">
        <v>89</v>
      </c>
      <c r="B44" s="1" t="s">
        <v>90</v>
      </c>
      <c r="C44" s="1" t="s">
        <v>11</v>
      </c>
      <c r="D44" s="1">
        <v>9</v>
      </c>
      <c r="E44" s="1">
        <v>187</v>
      </c>
      <c r="F44" s="1">
        <v>4.4422000000000003E-3</v>
      </c>
      <c r="G44" s="1">
        <v>8.8251706666666693E-2</v>
      </c>
      <c r="H44" s="2" t="s">
        <v>529</v>
      </c>
      <c r="I44" s="1" t="str">
        <f>HYPERLINK("0903html_all_TW-1-M-3_TW-1-3\Monoterpenoid biosynthesis.html")</f>
        <v>0903html_all_TW-1-M-3_TW-1-3\Monoterpenoid biosynthesis.html</v>
      </c>
      <c r="J44" s="1"/>
      <c r="K44" s="1"/>
      <c r="L44" s="1"/>
      <c r="M44" s="1"/>
      <c r="N44" s="1"/>
    </row>
    <row r="45" spans="1:14">
      <c r="A45" s="1" t="s">
        <v>110</v>
      </c>
      <c r="B45" s="1" t="s">
        <v>111</v>
      </c>
      <c r="C45" s="1" t="s">
        <v>11</v>
      </c>
      <c r="D45" s="1">
        <v>9</v>
      </c>
      <c r="E45" s="1">
        <v>150</v>
      </c>
      <c r="F45" s="1">
        <v>5.1157000000000001E-2</v>
      </c>
      <c r="G45" s="1">
        <v>0.34708195454545498</v>
      </c>
      <c r="H45" s="2" t="s">
        <v>530</v>
      </c>
      <c r="I45" s="1" t="str">
        <f>HYPERLINK("0903html_all_TW-1-M-3_TW-1-3\Tight junction.html")</f>
        <v>0903html_all_TW-1-M-3_TW-1-3\Tight junction.html</v>
      </c>
      <c r="J45" s="1"/>
      <c r="K45" s="1"/>
      <c r="L45" s="1"/>
      <c r="M45" s="1"/>
      <c r="N45" s="1"/>
    </row>
    <row r="46" spans="1:14">
      <c r="A46" s="1" t="s">
        <v>367</v>
      </c>
      <c r="B46" s="1" t="s">
        <v>368</v>
      </c>
      <c r="C46" s="1" t="s">
        <v>11</v>
      </c>
      <c r="D46" s="1">
        <v>9</v>
      </c>
      <c r="E46" s="1">
        <v>39</v>
      </c>
      <c r="F46" s="1">
        <v>5.0417999999999998E-2</v>
      </c>
      <c r="G46" s="1">
        <v>0.34708195454545498</v>
      </c>
      <c r="H46" s="2" t="s">
        <v>531</v>
      </c>
      <c r="I46" s="1" t="str">
        <f>HYPERLINK("0903html_all_TW-1-M-3_TW-1-3\Cell cycle - Caulobacter.html")</f>
        <v>0903html_all_TW-1-M-3_TW-1-3\Cell cycle - Caulobacter.html</v>
      </c>
      <c r="J46" s="1"/>
      <c r="K46" s="1"/>
      <c r="L46" s="1"/>
      <c r="M46" s="1"/>
      <c r="N46" s="1"/>
    </row>
    <row r="47" spans="1:14">
      <c r="A47" s="1" t="s">
        <v>104</v>
      </c>
      <c r="B47" s="1" t="s">
        <v>105</v>
      </c>
      <c r="C47" s="1" t="s">
        <v>11</v>
      </c>
      <c r="D47" s="1">
        <v>8</v>
      </c>
      <c r="E47" s="1">
        <v>176</v>
      </c>
      <c r="F47" s="1">
        <v>3.4259E-3</v>
      </c>
      <c r="G47" s="1">
        <v>7.8532169230769194E-2</v>
      </c>
      <c r="H47" s="2" t="s">
        <v>532</v>
      </c>
      <c r="I47" s="1" t="str">
        <f>HYPERLINK("0903html_all_TW-1-M-3_TW-1-3\Ribosome biogenesis in eukaryotes.html")</f>
        <v>0903html_all_TW-1-M-3_TW-1-3\Ribosome biogenesis in eukaryotes.html</v>
      </c>
      <c r="J47" s="1"/>
      <c r="K47" s="1"/>
      <c r="L47" s="1"/>
      <c r="M47" s="1"/>
      <c r="N47" s="1"/>
    </row>
    <row r="48" spans="1:14">
      <c r="A48" s="1" t="s">
        <v>113</v>
      </c>
      <c r="B48" s="1" t="s">
        <v>114</v>
      </c>
      <c r="C48" s="1" t="s">
        <v>11</v>
      </c>
      <c r="D48" s="1">
        <v>8</v>
      </c>
      <c r="E48" s="1">
        <v>131</v>
      </c>
      <c r="F48" s="1">
        <v>6.9211999999999996E-2</v>
      </c>
      <c r="G48" s="1">
        <v>0.37268745161290301</v>
      </c>
      <c r="H48" s="2" t="s">
        <v>533</v>
      </c>
      <c r="I48" s="1" t="str">
        <f>HYPERLINK("0903html_all_TW-1-M-3_TW-1-3\Glycerolipid metabolism.html")</f>
        <v>0903html_all_TW-1-M-3_TW-1-3\Glycerolipid metabolism.html</v>
      </c>
      <c r="J48" s="1"/>
      <c r="K48" s="1"/>
      <c r="L48" s="1"/>
      <c r="M48" s="1"/>
      <c r="N48" s="1"/>
    </row>
    <row r="49" spans="1:14">
      <c r="A49" s="1" t="s">
        <v>107</v>
      </c>
      <c r="B49" s="1" t="s">
        <v>108</v>
      </c>
      <c r="C49" s="1" t="s">
        <v>11</v>
      </c>
      <c r="D49" s="1">
        <v>7</v>
      </c>
      <c r="E49" s="1">
        <v>158</v>
      </c>
      <c r="F49" s="1">
        <v>6.1319E-3</v>
      </c>
      <c r="G49" s="1">
        <v>0.1142066375</v>
      </c>
      <c r="H49" s="2" t="s">
        <v>534</v>
      </c>
      <c r="I49" s="1" t="str">
        <f>HYPERLINK("0903html_all_TW-1-M-3_TW-1-3\Proteasome.html")</f>
        <v>0903html_all_TW-1-M-3_TW-1-3\Proteasome.html</v>
      </c>
      <c r="J49" s="1"/>
      <c r="K49" s="1"/>
      <c r="L49" s="1"/>
      <c r="M49" s="1"/>
      <c r="N49" s="1"/>
    </row>
    <row r="50" spans="1:14">
      <c r="A50" s="1" t="s">
        <v>535</v>
      </c>
      <c r="B50" s="1" t="s">
        <v>536</v>
      </c>
      <c r="C50" s="1" t="s">
        <v>11</v>
      </c>
      <c r="D50" s="1">
        <v>7</v>
      </c>
      <c r="E50" s="1">
        <v>138</v>
      </c>
      <c r="F50" s="1">
        <v>2.2204999999999999E-2</v>
      </c>
      <c r="G50" s="1">
        <v>0.25474415384615401</v>
      </c>
      <c r="H50" s="2" t="s">
        <v>537</v>
      </c>
      <c r="I50" s="1" t="str">
        <f>HYPERLINK("0903html_all_TW-1-M-3_TW-1-3\HIF-1 signaling pathway.html")</f>
        <v>0903html_all_TW-1-M-3_TW-1-3\HIF-1 signaling pathway.html</v>
      </c>
      <c r="J50" s="1"/>
      <c r="K50" s="1"/>
      <c r="L50" s="1"/>
      <c r="M50" s="1"/>
      <c r="N50" s="1"/>
    </row>
    <row r="51" spans="1:14">
      <c r="A51" s="1" t="s">
        <v>538</v>
      </c>
      <c r="B51" s="1" t="s">
        <v>539</v>
      </c>
      <c r="C51" s="1" t="s">
        <v>11</v>
      </c>
      <c r="D51" s="1">
        <v>7</v>
      </c>
      <c r="E51" s="1">
        <v>30</v>
      </c>
      <c r="F51" s="1">
        <v>9.2811000000000005E-2</v>
      </c>
      <c r="G51" s="1">
        <v>0.38519244736842101</v>
      </c>
      <c r="H51" s="2" t="s">
        <v>540</v>
      </c>
      <c r="I51" s="1" t="str">
        <f>HYPERLINK("0903html_all_TW-1-M-3_TW-1-3\Glycosphingolipid biosynthesis - globo series.html")</f>
        <v>0903html_all_TW-1-M-3_TW-1-3\Glycosphingolipid biosynthesis - globo series.html</v>
      </c>
      <c r="J51" s="1"/>
      <c r="K51" s="1"/>
      <c r="L51" s="1"/>
      <c r="M51" s="1"/>
      <c r="N51" s="1"/>
    </row>
    <row r="52" spans="1:14">
      <c r="A52" s="1" t="s">
        <v>115</v>
      </c>
      <c r="B52" s="1" t="s">
        <v>116</v>
      </c>
      <c r="C52" s="1" t="s">
        <v>11</v>
      </c>
      <c r="D52" s="1">
        <v>7</v>
      </c>
      <c r="E52" s="1">
        <v>114</v>
      </c>
      <c r="F52" s="1">
        <v>9.5638000000000001E-2</v>
      </c>
      <c r="G52" s="1">
        <v>0.38519244736842101</v>
      </c>
      <c r="H52" s="2" t="s">
        <v>541</v>
      </c>
      <c r="I52" s="1" t="str">
        <f>HYPERLINK("0903html_all_TW-1-M-3_TW-1-3\Measles.html")</f>
        <v>0903html_all_TW-1-M-3_TW-1-3\Measles.html</v>
      </c>
      <c r="J52" s="1"/>
      <c r="K52" s="1"/>
      <c r="L52" s="1"/>
      <c r="M52" s="1"/>
      <c r="N52" s="1"/>
    </row>
    <row r="53" spans="1:14">
      <c r="A53" s="1" t="s">
        <v>542</v>
      </c>
      <c r="B53" s="1" t="s">
        <v>543</v>
      </c>
      <c r="C53" s="1" t="s">
        <v>11</v>
      </c>
      <c r="D53" s="1">
        <v>6</v>
      </c>
      <c r="E53" s="1">
        <v>11</v>
      </c>
      <c r="F53" s="1">
        <v>1.9291E-3</v>
      </c>
      <c r="G53" s="1">
        <v>5.2261072727272699E-2</v>
      </c>
      <c r="H53" s="2" t="s">
        <v>544</v>
      </c>
      <c r="I53" s="1" t="str">
        <f>HYPERLINK("0903html_all_TW-1-M-3_TW-1-3\Primary bile acid biosynthesis.html")</f>
        <v>0903html_all_TW-1-M-3_TW-1-3\Primary bile acid biosynthesis.html</v>
      </c>
      <c r="J53" s="1"/>
      <c r="K53" s="1"/>
      <c r="L53" s="1"/>
      <c r="M53" s="1"/>
      <c r="N53" s="1"/>
    </row>
    <row r="54" spans="1:14">
      <c r="A54" s="1" t="s">
        <v>545</v>
      </c>
      <c r="B54" s="1" t="s">
        <v>546</v>
      </c>
      <c r="C54" s="1" t="s">
        <v>11</v>
      </c>
      <c r="D54" s="1">
        <v>6</v>
      </c>
      <c r="E54" s="1">
        <v>24</v>
      </c>
      <c r="F54" s="1">
        <v>6.1259000000000001E-2</v>
      </c>
      <c r="G54" s="1">
        <v>0.37255473469387801</v>
      </c>
      <c r="H54" s="2" t="s">
        <v>547</v>
      </c>
      <c r="I54" s="1" t="str">
        <f>HYPERLINK("0903html_all_TW-1-M-3_TW-1-3\Vitamin B6 metabolism.html")</f>
        <v>0903html_all_TW-1-M-3_TW-1-3\Vitamin B6 metabolism.html</v>
      </c>
      <c r="J54" s="1"/>
      <c r="K54" s="1"/>
      <c r="L54" s="1"/>
      <c r="M54" s="1"/>
      <c r="N54" s="1"/>
    </row>
    <row r="55" spans="1:14">
      <c r="A55" s="1" t="s">
        <v>179</v>
      </c>
      <c r="B55" s="1" t="s">
        <v>180</v>
      </c>
      <c r="C55" s="1" t="s">
        <v>11</v>
      </c>
      <c r="D55" s="1">
        <v>5</v>
      </c>
      <c r="E55" s="1">
        <v>152</v>
      </c>
      <c r="F55" s="1">
        <v>1.0139000000000001E-3</v>
      </c>
      <c r="G55" s="1">
        <v>3.021422E-2</v>
      </c>
      <c r="H55" s="2" t="s">
        <v>548</v>
      </c>
      <c r="I55" s="1" t="str">
        <f>HYPERLINK("0903html_all_TW-1-M-3_TW-1-3\Sesquiterpenoid and triterpenoid biosynthesis.html")</f>
        <v>0903html_all_TW-1-M-3_TW-1-3\Sesquiterpenoid and triterpenoid biosynthesis.html</v>
      </c>
      <c r="J55" s="1"/>
      <c r="K55" s="1"/>
      <c r="L55" s="1"/>
      <c r="M55" s="1"/>
      <c r="N55" s="1"/>
    </row>
    <row r="56" spans="1:14">
      <c r="A56" s="1" t="s">
        <v>98</v>
      </c>
      <c r="B56" s="1" t="s">
        <v>99</v>
      </c>
      <c r="C56" s="1" t="s">
        <v>11</v>
      </c>
      <c r="D56" s="1">
        <v>5</v>
      </c>
      <c r="E56" s="1">
        <v>14</v>
      </c>
      <c r="F56" s="1">
        <v>2.4073000000000001E-2</v>
      </c>
      <c r="G56" s="1">
        <v>0.26569459259259298</v>
      </c>
      <c r="H56" s="2" t="s">
        <v>549</v>
      </c>
      <c r="I56" s="1" t="str">
        <f>HYPERLINK("0903html_all_TW-1-M-3_TW-1-3\Tetracycline biosynthesis.html")</f>
        <v>0903html_all_TW-1-M-3_TW-1-3\Tetracycline biosynthesis.html</v>
      </c>
      <c r="J56" s="1"/>
      <c r="K56" s="1"/>
      <c r="L56" s="1"/>
      <c r="M56" s="1"/>
      <c r="N56" s="1"/>
    </row>
    <row r="57" spans="1:14">
      <c r="A57" s="1" t="s">
        <v>117</v>
      </c>
      <c r="B57" s="1" t="s">
        <v>118</v>
      </c>
      <c r="C57" s="1" t="s">
        <v>11</v>
      </c>
      <c r="D57" s="1">
        <v>5</v>
      </c>
      <c r="E57" s="1">
        <v>105</v>
      </c>
      <c r="F57" s="1">
        <v>4.1249000000000001E-2</v>
      </c>
      <c r="G57" s="1">
        <v>0.34048068421052602</v>
      </c>
      <c r="H57" s="2" t="s">
        <v>550</v>
      </c>
      <c r="I57" s="1" t="str">
        <f>HYPERLINK("0903html_all_TW-1-M-3_TW-1-3\Adherens junction.html")</f>
        <v>0903html_all_TW-1-M-3_TW-1-3\Adherens junction.html</v>
      </c>
      <c r="J57" s="1"/>
      <c r="K57" s="1"/>
      <c r="L57" s="1"/>
      <c r="M57" s="1"/>
      <c r="N57" s="1"/>
    </row>
    <row r="58" spans="1:14">
      <c r="A58" s="1" t="s">
        <v>300</v>
      </c>
      <c r="B58" s="1" t="s">
        <v>301</v>
      </c>
      <c r="C58" s="1" t="s">
        <v>11</v>
      </c>
      <c r="D58" s="1">
        <v>5</v>
      </c>
      <c r="E58" s="1">
        <v>96</v>
      </c>
      <c r="F58" s="1">
        <v>6.8995000000000001E-2</v>
      </c>
      <c r="G58" s="1">
        <v>0.37268745161290301</v>
      </c>
      <c r="H58" s="2" t="s">
        <v>551</v>
      </c>
      <c r="I58" s="1" t="str">
        <f>HYPERLINK("0903html_all_TW-1-M-3_TW-1-3\Chemokine signaling pathway.html")</f>
        <v>0903html_all_TW-1-M-3_TW-1-3\Chemokine signaling pathway.html</v>
      </c>
      <c r="J58" s="1"/>
      <c r="K58" s="1"/>
      <c r="L58" s="1"/>
      <c r="M58" s="1"/>
      <c r="N58" s="1"/>
    </row>
    <row r="59" spans="1:14">
      <c r="A59" s="1" t="s">
        <v>168</v>
      </c>
      <c r="B59" s="1" t="s">
        <v>169</v>
      </c>
      <c r="C59" s="1" t="s">
        <v>11</v>
      </c>
      <c r="D59" s="1">
        <v>5</v>
      </c>
      <c r="E59" s="1">
        <v>93</v>
      </c>
      <c r="F59" s="1">
        <v>8.9538000000000006E-2</v>
      </c>
      <c r="G59" s="1">
        <v>0.38519244736842101</v>
      </c>
      <c r="H59" s="2" t="s">
        <v>552</v>
      </c>
      <c r="I59" s="1" t="str">
        <f>HYPERLINK("0903html_all_TW-1-M-3_TW-1-3\Shigellosis.html")</f>
        <v>0903html_all_TW-1-M-3_TW-1-3\Shigellosis.html</v>
      </c>
      <c r="J59" s="1"/>
      <c r="K59" s="1"/>
      <c r="L59" s="1"/>
      <c r="M59" s="1"/>
      <c r="N59" s="1"/>
    </row>
    <row r="60" spans="1:14">
      <c r="A60" s="1" t="s">
        <v>123</v>
      </c>
      <c r="B60" s="1" t="s">
        <v>124</v>
      </c>
      <c r="C60" s="1" t="s">
        <v>11</v>
      </c>
      <c r="D60" s="1">
        <v>4</v>
      </c>
      <c r="E60" s="1">
        <v>93</v>
      </c>
      <c r="F60" s="1">
        <v>4.3416999999999997E-2</v>
      </c>
      <c r="G60" s="1">
        <v>0.34048068421052602</v>
      </c>
      <c r="H60" s="2" t="s">
        <v>553</v>
      </c>
      <c r="I60" s="1" t="str">
        <f>HYPERLINK("0903html_all_TW-1-M-3_TW-1-3\Limonene and pinene degradation.html")</f>
        <v>0903html_all_TW-1-M-3_TW-1-3\Limonene and pinene degradation.html</v>
      </c>
      <c r="J60" s="1"/>
      <c r="K60" s="1"/>
      <c r="L60" s="1"/>
      <c r="M60" s="1"/>
      <c r="N60" s="1"/>
    </row>
    <row r="61" spans="1:14">
      <c r="A61" s="1" t="s">
        <v>199</v>
      </c>
      <c r="B61" s="1" t="s">
        <v>200</v>
      </c>
      <c r="C61" s="1" t="s">
        <v>11</v>
      </c>
      <c r="D61" s="1">
        <v>4</v>
      </c>
      <c r="E61" s="1">
        <v>93</v>
      </c>
      <c r="F61" s="1">
        <v>4.3416999999999997E-2</v>
      </c>
      <c r="G61" s="1">
        <v>0.34048068421052602</v>
      </c>
      <c r="H61" s="2" t="s">
        <v>554</v>
      </c>
      <c r="I61" s="1" t="str">
        <f>HYPERLINK("0903html_all_TW-1-M-3_TW-1-3\Salmonella infection.html")</f>
        <v>0903html_all_TW-1-M-3_TW-1-3\Salmonella infection.html</v>
      </c>
      <c r="J61" s="1"/>
      <c r="K61" s="1"/>
      <c r="L61" s="1"/>
      <c r="M61" s="1"/>
      <c r="N61" s="1"/>
    </row>
    <row r="62" spans="1:14">
      <c r="A62" s="1" t="s">
        <v>555</v>
      </c>
      <c r="B62" s="1" t="s">
        <v>556</v>
      </c>
      <c r="C62" s="1" t="s">
        <v>11</v>
      </c>
      <c r="D62" s="1">
        <v>4</v>
      </c>
      <c r="E62" s="1">
        <v>12</v>
      </c>
      <c r="F62" s="1">
        <v>5.1247000000000001E-2</v>
      </c>
      <c r="G62" s="1">
        <v>0.34708195454545498</v>
      </c>
      <c r="H62" s="2" t="s">
        <v>557</v>
      </c>
      <c r="I62" s="1" t="str">
        <f>HYPERLINK("0903html_all_TW-1-M-3_TW-1-3\Non-homologous end-joining.html")</f>
        <v>0903html_all_TW-1-M-3_TW-1-3\Non-homologous end-joining.html</v>
      </c>
      <c r="J62" s="1"/>
      <c r="K62" s="1"/>
      <c r="L62" s="1"/>
      <c r="M62" s="1"/>
      <c r="N62" s="1"/>
    </row>
    <row r="63" spans="1:14">
      <c r="A63" s="1" t="s">
        <v>558</v>
      </c>
      <c r="B63" s="1" t="s">
        <v>559</v>
      </c>
      <c r="C63" s="1" t="s">
        <v>11</v>
      </c>
      <c r="D63" s="1">
        <v>3</v>
      </c>
      <c r="E63" s="1">
        <v>81</v>
      </c>
      <c r="F63" s="1">
        <v>3.1555E-2</v>
      </c>
      <c r="G63" s="1">
        <v>0.31215980645161301</v>
      </c>
      <c r="H63" s="1" t="s">
        <v>560</v>
      </c>
      <c r="I63" s="1" t="str">
        <f>HYPERLINK("0903html_all_TW-1-M-3_TW-1-3\Photosynthesis.html")</f>
        <v>0903html_all_TW-1-M-3_TW-1-3\Photosynthesis.html</v>
      </c>
      <c r="J63" s="1"/>
      <c r="K63" s="1"/>
      <c r="L63" s="1"/>
      <c r="M63" s="1"/>
      <c r="N63" s="1"/>
    </row>
    <row r="64" spans="1:14">
      <c r="A64" s="1" t="s">
        <v>318</v>
      </c>
      <c r="B64" s="1" t="s">
        <v>319</v>
      </c>
      <c r="C64" s="1" t="s">
        <v>11</v>
      </c>
      <c r="D64" s="1">
        <v>3</v>
      </c>
      <c r="E64" s="1">
        <v>78</v>
      </c>
      <c r="F64" s="1">
        <v>4.2640999999999998E-2</v>
      </c>
      <c r="G64" s="1">
        <v>0.34048068421052602</v>
      </c>
      <c r="H64" s="1" t="s">
        <v>561</v>
      </c>
      <c r="I64" s="1" t="str">
        <f>HYPERLINK("0903html_all_TW-1-M-3_TW-1-3\Hedgehog signaling pathway.html")</f>
        <v>0903html_all_TW-1-M-3_TW-1-3\Hedgehog signaling pathway.html</v>
      </c>
      <c r="J64" s="1"/>
      <c r="K64" s="1"/>
      <c r="L64" s="1"/>
      <c r="M64" s="1"/>
      <c r="N64" s="1"/>
    </row>
    <row r="65" spans="1:14">
      <c r="A65" s="1" t="s">
        <v>321</v>
      </c>
      <c r="B65" s="1" t="s">
        <v>322</v>
      </c>
      <c r="C65" s="1" t="s">
        <v>11</v>
      </c>
      <c r="D65" s="1">
        <v>3</v>
      </c>
      <c r="E65" s="1">
        <v>77</v>
      </c>
      <c r="F65" s="1">
        <v>4.2401000000000001E-2</v>
      </c>
      <c r="G65" s="1">
        <v>0.34048068421052602</v>
      </c>
      <c r="H65" s="1" t="s">
        <v>562</v>
      </c>
      <c r="I65" s="1" t="str">
        <f>HYPERLINK("0903html_all_TW-1-M-3_TW-1-3\Colorectal cancer.html")</f>
        <v>0903html_all_TW-1-M-3_TW-1-3\Colorectal cancer.html</v>
      </c>
      <c r="J65" s="1"/>
      <c r="K65" s="1"/>
      <c r="L65" s="1"/>
      <c r="M65" s="1"/>
      <c r="N65" s="1"/>
    </row>
    <row r="66" spans="1:14">
      <c r="A66" s="1" t="s">
        <v>327</v>
      </c>
      <c r="B66" s="1" t="s">
        <v>328</v>
      </c>
      <c r="C66" s="1" t="s">
        <v>11</v>
      </c>
      <c r="D66" s="1">
        <v>3</v>
      </c>
      <c r="E66" s="1">
        <v>71</v>
      </c>
      <c r="F66" s="1">
        <v>7.6558000000000001E-2</v>
      </c>
      <c r="G66" s="1">
        <v>0.37268745161290301</v>
      </c>
      <c r="H66" s="1" t="s">
        <v>563</v>
      </c>
      <c r="I66" s="1" t="str">
        <f>HYPERLINK("0903html_all_TW-1-M-3_TW-1-3\Chagas disease (American trypanosomiasis).html")</f>
        <v>0903html_all_TW-1-M-3_TW-1-3\Chagas disease (American trypanosomiasis).html</v>
      </c>
      <c r="J66" s="1"/>
      <c r="K66" s="1"/>
      <c r="L66" s="1"/>
      <c r="M66" s="1"/>
      <c r="N66" s="1"/>
    </row>
    <row r="67" spans="1:14">
      <c r="A67" s="1" t="s">
        <v>332</v>
      </c>
      <c r="B67" s="1" t="s">
        <v>333</v>
      </c>
      <c r="C67" s="1" t="s">
        <v>11</v>
      </c>
      <c r="D67" s="1">
        <v>3</v>
      </c>
      <c r="E67" s="1">
        <v>72</v>
      </c>
      <c r="F67" s="1">
        <v>7.7538999999999997E-2</v>
      </c>
      <c r="G67" s="1">
        <v>0.37268745161290301</v>
      </c>
      <c r="H67" s="2" t="s">
        <v>564</v>
      </c>
      <c r="I67" s="1" t="str">
        <f>HYPERLINK("0903html_all_TW-1-M-3_TW-1-3\TGF-beta signaling pathway.html")</f>
        <v>0903html_all_TW-1-M-3_TW-1-3\TGF-beta signaling pathway.html</v>
      </c>
      <c r="J67" s="1"/>
      <c r="K67" s="1"/>
      <c r="L67" s="1"/>
      <c r="M67" s="1"/>
      <c r="N67" s="1"/>
    </row>
    <row r="68" spans="1:14">
      <c r="A68" s="1" t="s">
        <v>289</v>
      </c>
      <c r="B68" s="1" t="s">
        <v>290</v>
      </c>
      <c r="C68" s="1" t="s">
        <v>11</v>
      </c>
      <c r="D68" s="1">
        <v>2</v>
      </c>
      <c r="E68" s="1">
        <v>110</v>
      </c>
      <c r="F68" s="1">
        <v>5.7625000000000005E-4</v>
      </c>
      <c r="G68" s="1">
        <v>2.51018171428571E-2</v>
      </c>
      <c r="H68" s="1" t="s">
        <v>565</v>
      </c>
      <c r="I68" s="1" t="str">
        <f>HYPERLINK("0903html_all_TW-1-M-3_TW-1-3\Vibrio cholerae infection.html")</f>
        <v>0903html_all_TW-1-M-3_TW-1-3\Vibrio cholerae infection.html</v>
      </c>
      <c r="J68" s="1"/>
      <c r="K68" s="1"/>
      <c r="L68" s="1"/>
      <c r="M68" s="1"/>
      <c r="N68" s="1"/>
    </row>
    <row r="69" spans="1:14">
      <c r="A69" s="1" t="s">
        <v>121</v>
      </c>
      <c r="B69" s="1" t="s">
        <v>122</v>
      </c>
      <c r="C69" s="1" t="s">
        <v>11</v>
      </c>
      <c r="D69" s="1">
        <v>2</v>
      </c>
      <c r="E69" s="1">
        <v>111</v>
      </c>
      <c r="F69" s="1">
        <v>5.8964E-4</v>
      </c>
      <c r="G69" s="1">
        <v>2.51018171428571E-2</v>
      </c>
      <c r="H69" s="1" t="s">
        <v>566</v>
      </c>
      <c r="I69" s="1" t="str">
        <f>HYPERLINK("0903html_all_TW-1-M-3_TW-1-3\Glucosinolate biosynthesis.html")</f>
        <v>0903html_all_TW-1-M-3_TW-1-3\Glucosinolate biosynthesis.html</v>
      </c>
      <c r="J69" s="1"/>
      <c r="K69" s="1"/>
      <c r="L69" s="1"/>
      <c r="M69" s="1"/>
      <c r="N69" s="1"/>
    </row>
    <row r="70" spans="1:14">
      <c r="A70" s="1" t="s">
        <v>203</v>
      </c>
      <c r="B70" s="1" t="s">
        <v>204</v>
      </c>
      <c r="C70" s="1" t="s">
        <v>11</v>
      </c>
      <c r="D70" s="1">
        <v>2</v>
      </c>
      <c r="E70" s="1">
        <v>89</v>
      </c>
      <c r="F70" s="1">
        <v>4.2626000000000001E-3</v>
      </c>
      <c r="G70" s="1">
        <v>8.8251706666666693E-2</v>
      </c>
      <c r="H70" s="1" t="s">
        <v>567</v>
      </c>
      <c r="I70" s="1" t="str">
        <f>HYPERLINK("0903html_all_TW-1-M-3_TW-1-3\Aminoacyl-tRNA biosynthesis.html")</f>
        <v>0903html_all_TW-1-M-3_TW-1-3\Aminoacyl-tRNA biosynthesis.html</v>
      </c>
      <c r="J70" s="1"/>
      <c r="K70" s="1"/>
      <c r="L70" s="1"/>
      <c r="M70" s="1"/>
      <c r="N70" s="1"/>
    </row>
    <row r="71" spans="1:14">
      <c r="A71" s="1" t="s">
        <v>127</v>
      </c>
      <c r="B71" s="1" t="s">
        <v>128</v>
      </c>
      <c r="C71" s="1" t="s">
        <v>11</v>
      </c>
      <c r="D71" s="1">
        <v>2</v>
      </c>
      <c r="E71" s="1">
        <v>84</v>
      </c>
      <c r="F71" s="1">
        <v>8.5505000000000008E-3</v>
      </c>
      <c r="G71" s="1">
        <v>0.14988523529411801</v>
      </c>
      <c r="H71" s="1" t="s">
        <v>568</v>
      </c>
      <c r="I71" s="1" t="str">
        <f>HYPERLINK("0903html_all_TW-1-M-3_TW-1-3\Prion diseases.html")</f>
        <v>0903html_all_TW-1-M-3_TW-1-3\Prion diseases.html</v>
      </c>
      <c r="J71" s="1"/>
      <c r="K71" s="1"/>
      <c r="L71" s="1"/>
      <c r="M71" s="1"/>
      <c r="N71" s="1"/>
    </row>
    <row r="72" spans="1:14">
      <c r="A72" s="1" t="s">
        <v>344</v>
      </c>
      <c r="B72" s="1" t="s">
        <v>345</v>
      </c>
      <c r="C72" s="1" t="s">
        <v>11</v>
      </c>
      <c r="D72" s="1">
        <v>2</v>
      </c>
      <c r="E72" s="1">
        <v>73</v>
      </c>
      <c r="F72" s="1">
        <v>2.2225999999999999E-2</v>
      </c>
      <c r="G72" s="1">
        <v>0.25474415384615401</v>
      </c>
      <c r="H72" s="1" t="s">
        <v>569</v>
      </c>
      <c r="I72" s="1" t="str">
        <f>HYPERLINK("0903html_all_TW-1-M-3_TW-1-3\B cell receptor signaling pathway.html")</f>
        <v>0903html_all_TW-1-M-3_TW-1-3\B cell receptor signaling pathway.html</v>
      </c>
      <c r="J72" s="1"/>
      <c r="K72" s="1"/>
      <c r="L72" s="1"/>
      <c r="M72" s="1"/>
      <c r="N72" s="1"/>
    </row>
    <row r="73" spans="1:14">
      <c r="A73" s="1" t="s">
        <v>339</v>
      </c>
      <c r="B73" s="1" t="s">
        <v>340</v>
      </c>
      <c r="C73" s="1" t="s">
        <v>11</v>
      </c>
      <c r="D73" s="1">
        <v>2</v>
      </c>
      <c r="E73" s="1">
        <v>65</v>
      </c>
      <c r="F73" s="1">
        <v>4.1274999999999999E-2</v>
      </c>
      <c r="G73" s="1">
        <v>0.34048068421052602</v>
      </c>
      <c r="H73" s="1" t="s">
        <v>570</v>
      </c>
      <c r="I73" s="1" t="str">
        <f>HYPERLINK("0903html_all_TW-1-M-3_TW-1-3\ErbB signaling pathway.html")</f>
        <v>0903html_all_TW-1-M-3_TW-1-3\ErbB signaling pathway.html</v>
      </c>
      <c r="J73" s="1"/>
      <c r="K73" s="1"/>
      <c r="L73" s="1"/>
      <c r="M73" s="1"/>
      <c r="N73" s="1"/>
    </row>
    <row r="74" spans="1:14">
      <c r="A74" s="1" t="s">
        <v>360</v>
      </c>
      <c r="B74" s="1" t="s">
        <v>361</v>
      </c>
      <c r="C74" s="1" t="s">
        <v>11</v>
      </c>
      <c r="D74" s="1">
        <v>2</v>
      </c>
      <c r="E74" s="1">
        <v>60</v>
      </c>
      <c r="F74" s="1">
        <v>5.5992E-2</v>
      </c>
      <c r="G74" s="1">
        <v>0.35999641666666699</v>
      </c>
      <c r="H74" s="1" t="s">
        <v>571</v>
      </c>
      <c r="I74" s="1" t="str">
        <f>HYPERLINK("0903html_all_TW-1-M-3_TW-1-3\Long-term depression.html")</f>
        <v>0903html_all_TW-1-M-3_TW-1-3\Long-term depression.html</v>
      </c>
      <c r="J74" s="1"/>
      <c r="K74" s="1"/>
      <c r="L74" s="1"/>
      <c r="M74" s="1"/>
      <c r="N74" s="1"/>
    </row>
    <row r="75" spans="1:14">
      <c r="A75" s="1" t="s">
        <v>348</v>
      </c>
      <c r="B75" s="1" t="s">
        <v>349</v>
      </c>
      <c r="C75" s="1" t="s">
        <v>11</v>
      </c>
      <c r="D75" s="1">
        <v>2</v>
      </c>
      <c r="E75" s="1">
        <v>57</v>
      </c>
      <c r="F75" s="1">
        <v>7.6547000000000004E-2</v>
      </c>
      <c r="G75" s="1">
        <v>0.37268745161290301</v>
      </c>
      <c r="H75" s="1" t="s">
        <v>572</v>
      </c>
      <c r="I75" s="1" t="str">
        <f>HYPERLINK("0903html_all_TW-1-M-3_TW-1-3\Viral myocarditis.html")</f>
        <v>0903html_all_TW-1-M-3_TW-1-3\Viral myocarditis.html</v>
      </c>
      <c r="J75" s="1"/>
      <c r="K75" s="1"/>
      <c r="L75" s="1"/>
      <c r="M75" s="1"/>
      <c r="N75" s="1"/>
    </row>
    <row r="76" spans="1:14">
      <c r="A76" s="1" t="s">
        <v>573</v>
      </c>
      <c r="B76" s="1" t="s">
        <v>574</v>
      </c>
      <c r="C76" s="1" t="s">
        <v>11</v>
      </c>
      <c r="D76" s="1">
        <v>1</v>
      </c>
      <c r="E76" s="1">
        <v>55</v>
      </c>
      <c r="F76" s="1">
        <v>2.5985000000000001E-2</v>
      </c>
      <c r="G76" s="1">
        <v>0.27655464285714298</v>
      </c>
      <c r="H76" s="1" t="s">
        <v>575</v>
      </c>
      <c r="I76" s="1" t="str">
        <f>HYPERLINK("0903html_all_TW-1-M-3_TW-1-3\N-Glycan biosynthesis.html")</f>
        <v>0903html_all_TW-1-M-3_TW-1-3\N-Glycan biosynthesis.html</v>
      </c>
      <c r="J76" s="1"/>
      <c r="K76" s="1"/>
      <c r="L76" s="1"/>
      <c r="M76" s="1"/>
      <c r="N76" s="1"/>
    </row>
    <row r="77" spans="1:14">
      <c r="A77" s="1" t="s">
        <v>357</v>
      </c>
      <c r="B77" s="1" t="s">
        <v>358</v>
      </c>
      <c r="C77" s="1" t="s">
        <v>11</v>
      </c>
      <c r="D77" s="1">
        <v>1</v>
      </c>
      <c r="E77" s="1">
        <v>47</v>
      </c>
      <c r="F77" s="1">
        <v>5.1110999999999997E-2</v>
      </c>
      <c r="G77" s="1">
        <v>0.34708195454545498</v>
      </c>
      <c r="H77" s="1" t="s">
        <v>576</v>
      </c>
      <c r="I77" s="1" t="str">
        <f>HYPERLINK("0903html_all_TW-1-M-3_TW-1-3\Natural killer cell mediated cytotoxicity.html")</f>
        <v>0903html_all_TW-1-M-3_TW-1-3\Natural killer cell mediated cytotoxicity.html</v>
      </c>
      <c r="J77" s="1"/>
      <c r="K77" s="1"/>
      <c r="L77" s="1"/>
      <c r="M77" s="1"/>
      <c r="N77" s="1"/>
    </row>
    <row r="78" spans="1:14">
      <c r="A78" s="1" t="s">
        <v>577</v>
      </c>
      <c r="B78" s="1" t="s">
        <v>578</v>
      </c>
      <c r="C78" s="1" t="s">
        <v>11</v>
      </c>
      <c r="D78" s="1">
        <v>1</v>
      </c>
      <c r="E78" s="1">
        <v>46</v>
      </c>
      <c r="F78" s="1">
        <v>7.4828000000000006E-2</v>
      </c>
      <c r="G78" s="1">
        <v>0.37268745161290301</v>
      </c>
      <c r="H78" s="1" t="s">
        <v>579</v>
      </c>
      <c r="I78" s="1" t="str">
        <f>HYPERLINK("0903html_all_TW-1-M-3_TW-1-3\Osteoclast differentiation.html")</f>
        <v>0903html_all_TW-1-M-3_TW-1-3\Osteoclast differentiation.html</v>
      </c>
      <c r="J78" s="1"/>
      <c r="K78" s="1"/>
      <c r="L78" s="1"/>
      <c r="M78" s="1"/>
      <c r="N78" s="1"/>
    </row>
    <row r="79" spans="1:14">
      <c r="A79" s="1" t="s">
        <v>580</v>
      </c>
      <c r="B79" s="1" t="s">
        <v>581</v>
      </c>
      <c r="C79" s="1" t="s">
        <v>11</v>
      </c>
      <c r="D79" s="1">
        <v>1</v>
      </c>
      <c r="E79" s="1">
        <v>43</v>
      </c>
      <c r="F79" s="1">
        <v>0.10631</v>
      </c>
      <c r="G79" s="1">
        <v>0.39111580246913602</v>
      </c>
      <c r="H79" s="1" t="s">
        <v>579</v>
      </c>
      <c r="I79" s="1" t="str">
        <f>HYPERLINK("0903html_all_TW-1-M-3_TW-1-3\Cholinergic synapse.html")</f>
        <v>0903html_all_TW-1-M-3_TW-1-3\Cholinergic synapse.html</v>
      </c>
      <c r="J79" s="1"/>
      <c r="K79" s="1"/>
      <c r="L79" s="1"/>
      <c r="M79" s="1"/>
      <c r="N79" s="1"/>
    </row>
    <row r="81" spans="1:14">
      <c r="B81" s="1" t="s">
        <v>1019</v>
      </c>
    </row>
    <row r="82" spans="1:14">
      <c r="A82" s="1" t="s">
        <v>0</v>
      </c>
      <c r="B82" s="1" t="s">
        <v>1</v>
      </c>
      <c r="C82" s="1" t="s">
        <v>2</v>
      </c>
      <c r="D82" s="1" t="s">
        <v>3</v>
      </c>
      <c r="E82" s="1" t="s">
        <v>4</v>
      </c>
      <c r="F82" s="1" t="s">
        <v>5</v>
      </c>
      <c r="G82" s="1" t="s">
        <v>6</v>
      </c>
      <c r="H82" s="1" t="s">
        <v>7</v>
      </c>
      <c r="I82" s="1" t="s">
        <v>8</v>
      </c>
      <c r="J82" s="1"/>
      <c r="K82" s="1"/>
      <c r="L82" s="1"/>
      <c r="M82" s="1"/>
      <c r="N82" s="1"/>
    </row>
    <row r="83" spans="1:14">
      <c r="A83" s="1" t="s">
        <v>145</v>
      </c>
      <c r="B83" s="1" t="s">
        <v>146</v>
      </c>
      <c r="C83" s="1" t="s">
        <v>11</v>
      </c>
      <c r="D83" s="1">
        <v>149</v>
      </c>
      <c r="E83" s="1">
        <v>2854</v>
      </c>
      <c r="F83" s="1">
        <v>2.0674999999999999E-3</v>
      </c>
      <c r="G83" s="1">
        <v>8.1223214285714301E-2</v>
      </c>
      <c r="H83" s="2" t="s">
        <v>956</v>
      </c>
      <c r="I83" s="1" t="str">
        <f>HYPERLINK("0903html_all_TW-1-M-3_TW-1-3\Plant-pathogen interaction.html")</f>
        <v>0903html_all_TW-1-M-3_TW-1-3\Plant-pathogen interaction.html</v>
      </c>
      <c r="J83" s="1"/>
      <c r="K83" s="1"/>
      <c r="L83" s="1"/>
      <c r="M83" s="1"/>
      <c r="N83" s="1"/>
    </row>
    <row r="84" spans="1:14">
      <c r="A84" s="1" t="s">
        <v>12</v>
      </c>
      <c r="B84" s="1" t="s">
        <v>13</v>
      </c>
      <c r="C84" s="1" t="s">
        <v>11</v>
      </c>
      <c r="D84" s="1">
        <v>87</v>
      </c>
      <c r="E84" s="1">
        <v>1584</v>
      </c>
      <c r="F84" s="1">
        <v>8.9168999999999998E-2</v>
      </c>
      <c r="G84" s="1">
        <v>0.45895972222222198</v>
      </c>
      <c r="H84" s="2" t="s">
        <v>957</v>
      </c>
      <c r="I84" s="1" t="str">
        <f>HYPERLINK("0903html_all_TW-1-M-3_TW-1-3\Plant hormone signal transduction.html")</f>
        <v>0903html_all_TW-1-M-3_TW-1-3\Plant hormone signal transduction.html</v>
      </c>
      <c r="J84" s="1"/>
      <c r="K84" s="1"/>
      <c r="L84" s="1"/>
      <c r="M84" s="1"/>
      <c r="N84" s="1"/>
    </row>
    <row r="85" spans="1:14">
      <c r="A85" s="1" t="s">
        <v>388</v>
      </c>
      <c r="B85" s="1" t="s">
        <v>389</v>
      </c>
      <c r="C85" s="1" t="s">
        <v>11</v>
      </c>
      <c r="D85" s="1">
        <v>73</v>
      </c>
      <c r="E85" s="1">
        <v>747</v>
      </c>
      <c r="F85" s="1">
        <v>9.4941000000000003E-4</v>
      </c>
      <c r="G85" s="1">
        <v>4.3514625000000001E-2</v>
      </c>
      <c r="H85" s="2" t="s">
        <v>958</v>
      </c>
      <c r="I85" s="1" t="str">
        <f>HYPERLINK("0903html_all_TW-1-M-3_TW-1-3\Microbial metabolism in diverse environments.html")</f>
        <v>0903html_all_TW-1-M-3_TW-1-3\Microbial metabolism in diverse environments.html</v>
      </c>
      <c r="J85" s="1"/>
      <c r="K85" s="1"/>
      <c r="L85" s="1"/>
      <c r="M85" s="1"/>
      <c r="N85" s="1"/>
    </row>
    <row r="86" spans="1:14">
      <c r="A86" s="1" t="s">
        <v>959</v>
      </c>
      <c r="B86" s="1" t="s">
        <v>960</v>
      </c>
      <c r="C86" s="1" t="s">
        <v>11</v>
      </c>
      <c r="D86" s="1">
        <v>29</v>
      </c>
      <c r="E86" s="1">
        <v>629</v>
      </c>
      <c r="F86" s="1">
        <v>5.6203999999999997E-2</v>
      </c>
      <c r="G86" s="1">
        <v>0.41046644736842097</v>
      </c>
      <c r="H86" s="2" t="s">
        <v>961</v>
      </c>
      <c r="I86" s="1" t="str">
        <f>HYPERLINK("0903html_all_TW-1-M-3_TW-1-3\Circadian rhythm - plant.html")</f>
        <v>0903html_all_TW-1-M-3_TW-1-3\Circadian rhythm - plant.html</v>
      </c>
      <c r="J86" s="1"/>
      <c r="K86" s="1"/>
      <c r="L86" s="1"/>
      <c r="M86" s="1"/>
      <c r="N86" s="1"/>
    </row>
    <row r="87" spans="1:14">
      <c r="A87" s="1" t="s">
        <v>484</v>
      </c>
      <c r="B87" s="1" t="s">
        <v>485</v>
      </c>
      <c r="C87" s="1" t="s">
        <v>11</v>
      </c>
      <c r="D87" s="1">
        <v>24</v>
      </c>
      <c r="E87" s="1">
        <v>175</v>
      </c>
      <c r="F87" s="1">
        <v>8.7379999999999999E-4</v>
      </c>
      <c r="G87" s="1">
        <v>4.3514625000000001E-2</v>
      </c>
      <c r="H87" s="2" t="s">
        <v>962</v>
      </c>
      <c r="I87" s="1" t="str">
        <f>HYPERLINK("0903html_all_TW-1-M-3_TW-1-3\Peroxisome.html")</f>
        <v>0903html_all_TW-1-M-3_TW-1-3\Peroxisome.html</v>
      </c>
      <c r="J87" s="1"/>
      <c r="K87" s="1"/>
      <c r="L87" s="1"/>
      <c r="M87" s="1"/>
      <c r="N87" s="1"/>
    </row>
    <row r="88" spans="1:14">
      <c r="A88" s="1" t="s">
        <v>14</v>
      </c>
      <c r="B88" s="1" t="s">
        <v>15</v>
      </c>
      <c r="C88" s="1" t="s">
        <v>11</v>
      </c>
      <c r="D88" s="1">
        <v>20</v>
      </c>
      <c r="E88" s="1">
        <v>475</v>
      </c>
      <c r="F88" s="1">
        <v>4.4760000000000001E-2</v>
      </c>
      <c r="G88" s="1">
        <v>0.38465624999999998</v>
      </c>
      <c r="H88" s="2" t="s">
        <v>963</v>
      </c>
      <c r="I88" s="1" t="str">
        <f>HYPERLINK("0903html_all_TW-1-M-3_TW-1-3\Starch and sucrose metabolism.html")</f>
        <v>0903html_all_TW-1-M-3_TW-1-3\Starch and sucrose metabolism.html</v>
      </c>
      <c r="J88" s="1"/>
      <c r="K88" s="1"/>
      <c r="L88" s="1"/>
      <c r="M88" s="1"/>
      <c r="N88" s="1"/>
    </row>
    <row r="89" spans="1:14">
      <c r="A89" s="1" t="s">
        <v>221</v>
      </c>
      <c r="B89" s="1" t="s">
        <v>222</v>
      </c>
      <c r="C89" s="1" t="s">
        <v>11</v>
      </c>
      <c r="D89" s="1">
        <v>19</v>
      </c>
      <c r="E89" s="1">
        <v>196</v>
      </c>
      <c r="F89" s="1">
        <v>9.0122999999999995E-2</v>
      </c>
      <c r="G89" s="1">
        <v>0.45895972222222198</v>
      </c>
      <c r="H89" s="2" t="s">
        <v>964</v>
      </c>
      <c r="I89" s="1" t="str">
        <f>HYPERLINK("0903html_all_TW-1-M-3_TW-1-3\Legionellosis.html")</f>
        <v>0903html_all_TW-1-M-3_TW-1-3\Legionellosis.html</v>
      </c>
      <c r="J89" s="1"/>
      <c r="K89" s="1"/>
      <c r="L89" s="1"/>
      <c r="M89" s="1"/>
      <c r="N89" s="1"/>
    </row>
    <row r="90" spans="1:14">
      <c r="A90" s="1" t="s">
        <v>500</v>
      </c>
      <c r="B90" s="1" t="s">
        <v>501</v>
      </c>
      <c r="C90" s="1" t="s">
        <v>11</v>
      </c>
      <c r="D90" s="1">
        <v>18</v>
      </c>
      <c r="E90" s="1">
        <v>102</v>
      </c>
      <c r="F90" s="1">
        <v>1.9688E-4</v>
      </c>
      <c r="G90" s="1">
        <v>1.4114375E-2</v>
      </c>
      <c r="H90" s="2" t="s">
        <v>502</v>
      </c>
      <c r="I90" s="1" t="str">
        <f>HYPERLINK("0903html_all_TW-1-M-3_TW-1-3\Regulation of autophagy.html")</f>
        <v>0903html_all_TW-1-M-3_TW-1-3\Regulation of autophagy.html</v>
      </c>
      <c r="J90" s="1"/>
      <c r="K90" s="1"/>
      <c r="L90" s="1"/>
      <c r="M90" s="1"/>
      <c r="N90" s="1"/>
    </row>
    <row r="91" spans="1:14">
      <c r="A91" s="1" t="s">
        <v>965</v>
      </c>
      <c r="B91" s="1" t="s">
        <v>966</v>
      </c>
      <c r="C91" s="1" t="s">
        <v>11</v>
      </c>
      <c r="D91" s="1">
        <v>17</v>
      </c>
      <c r="E91" s="1">
        <v>157</v>
      </c>
      <c r="F91" s="1">
        <v>4.1104000000000002E-2</v>
      </c>
      <c r="G91" s="1">
        <v>0.38465624999999998</v>
      </c>
      <c r="H91" s="2" t="s">
        <v>967</v>
      </c>
      <c r="I91" s="1" t="str">
        <f>HYPERLINK("0903html_all_TW-1-M-3_TW-1-3\Protein digestion and absorption.html")</f>
        <v>0903html_all_TW-1-M-3_TW-1-3\Protein digestion and absorption.html</v>
      </c>
      <c r="J91" s="1"/>
      <c r="K91" s="1"/>
      <c r="L91" s="1"/>
      <c r="M91" s="1"/>
      <c r="N91" s="1"/>
    </row>
    <row r="92" spans="1:14">
      <c r="A92" s="1" t="s">
        <v>399</v>
      </c>
      <c r="B92" s="1" t="s">
        <v>400</v>
      </c>
      <c r="C92" s="1" t="s">
        <v>11</v>
      </c>
      <c r="D92" s="1">
        <v>16</v>
      </c>
      <c r="E92" s="1">
        <v>114</v>
      </c>
      <c r="F92" s="1">
        <v>4.8200999999999999E-3</v>
      </c>
      <c r="G92" s="1">
        <v>0.11306854166666699</v>
      </c>
      <c r="H92" s="2" t="s">
        <v>968</v>
      </c>
      <c r="I92" s="1" t="str">
        <f>HYPERLINK("0903html_all_TW-1-M-3_TW-1-3\Glyoxylate and dicarboxylate metabolism.html")</f>
        <v>0903html_all_TW-1-M-3_TW-1-3\Glyoxylate and dicarboxylate metabolism.html</v>
      </c>
      <c r="J92" s="1"/>
      <c r="K92" s="1"/>
      <c r="L92" s="1"/>
      <c r="M92" s="1"/>
      <c r="N92" s="1"/>
    </row>
    <row r="93" spans="1:14">
      <c r="A93" s="1" t="s">
        <v>286</v>
      </c>
      <c r="B93" s="1" t="s">
        <v>287</v>
      </c>
      <c r="C93" s="1" t="s">
        <v>11</v>
      </c>
      <c r="D93" s="1">
        <v>14</v>
      </c>
      <c r="E93" s="1">
        <v>39</v>
      </c>
      <c r="F93" s="4">
        <v>5.0711000000000005E-7</v>
      </c>
      <c r="G93" s="1">
        <v>1.3945525E-4</v>
      </c>
      <c r="H93" s="2" t="s">
        <v>512</v>
      </c>
      <c r="I93" s="1" t="str">
        <f>HYPERLINK("0903html_all_TW-1-M-3_TW-1-3\Bacterial secretion system.html")</f>
        <v>0903html_all_TW-1-M-3_TW-1-3\Bacterial secretion system.html</v>
      </c>
      <c r="J93" s="1"/>
      <c r="K93" s="1"/>
      <c r="L93" s="1"/>
      <c r="M93" s="1"/>
      <c r="N93" s="1"/>
    </row>
    <row r="94" spans="1:14">
      <c r="A94" s="1" t="s">
        <v>234</v>
      </c>
      <c r="B94" s="1" t="s">
        <v>235</v>
      </c>
      <c r="C94" s="1" t="s">
        <v>11</v>
      </c>
      <c r="D94" s="1">
        <v>13</v>
      </c>
      <c r="E94" s="1">
        <v>335</v>
      </c>
      <c r="F94" s="1">
        <v>5.1964999999999997E-2</v>
      </c>
      <c r="G94" s="1">
        <v>0.396954861111111</v>
      </c>
      <c r="H94" s="2" t="s">
        <v>969</v>
      </c>
      <c r="I94" s="1" t="str">
        <f>HYPERLINK("0903html_all_TW-1-M-3_TW-1-3\Pathways in cancer.html")</f>
        <v>0903html_all_TW-1-M-3_TW-1-3\Pathways in cancer.html</v>
      </c>
      <c r="J94" s="1"/>
      <c r="K94" s="1"/>
      <c r="L94" s="1"/>
      <c r="M94" s="1"/>
      <c r="N94" s="1"/>
    </row>
    <row r="95" spans="1:14">
      <c r="A95" s="1" t="s">
        <v>42</v>
      </c>
      <c r="B95" s="1" t="s">
        <v>43</v>
      </c>
      <c r="C95" s="1" t="s">
        <v>11</v>
      </c>
      <c r="D95" s="1">
        <v>12</v>
      </c>
      <c r="E95" s="1">
        <v>342</v>
      </c>
      <c r="F95" s="1">
        <v>2.4271999999999998E-2</v>
      </c>
      <c r="G95" s="1">
        <v>0.3034</v>
      </c>
      <c r="H95" s="2" t="s">
        <v>970</v>
      </c>
      <c r="I95" s="1" t="str">
        <f>HYPERLINK("0903html_all_TW-1-M-3_TW-1-3\Epstein-Barr virus infection.html")</f>
        <v>0903html_all_TW-1-M-3_TW-1-3\Epstein-Barr virus infection.html</v>
      </c>
      <c r="J95" s="1"/>
      <c r="K95" s="1"/>
      <c r="L95" s="1"/>
      <c r="M95" s="1"/>
      <c r="N95" s="1"/>
    </row>
    <row r="96" spans="1:14">
      <c r="A96" s="1" t="s">
        <v>414</v>
      </c>
      <c r="B96" s="1" t="s">
        <v>415</v>
      </c>
      <c r="C96" s="1" t="s">
        <v>11</v>
      </c>
      <c r="D96" s="1">
        <v>12</v>
      </c>
      <c r="E96" s="1">
        <v>102</v>
      </c>
      <c r="F96" s="1">
        <v>4.9097000000000002E-2</v>
      </c>
      <c r="G96" s="1">
        <v>0.396954861111111</v>
      </c>
      <c r="H96" s="2" t="s">
        <v>971</v>
      </c>
      <c r="I96" s="1" t="str">
        <f>HYPERLINK("0903html_all_TW-1-M-3_TW-1-3\Methane metabolism.html")</f>
        <v>0903html_all_TW-1-M-3_TW-1-3\Methane metabolism.html</v>
      </c>
      <c r="J96" s="1"/>
      <c r="K96" s="1"/>
      <c r="L96" s="1"/>
      <c r="M96" s="1"/>
      <c r="N96" s="1"/>
    </row>
    <row r="97" spans="1:14">
      <c r="A97" s="1" t="s">
        <v>879</v>
      </c>
      <c r="B97" s="1" t="s">
        <v>880</v>
      </c>
      <c r="C97" s="1" t="s">
        <v>11</v>
      </c>
      <c r="D97" s="1">
        <v>12</v>
      </c>
      <c r="E97" s="1">
        <v>109</v>
      </c>
      <c r="F97" s="1">
        <v>8.5496000000000003E-2</v>
      </c>
      <c r="G97" s="1">
        <v>0.45513557692307699</v>
      </c>
      <c r="H97" s="2" t="s">
        <v>972</v>
      </c>
      <c r="I97" s="1" t="str">
        <f>HYPERLINK("0903html_all_TW-1-M-3_TW-1-3\Antigen processing and presentation.html")</f>
        <v>0903html_all_TW-1-M-3_TW-1-3\Antigen processing and presentation.html</v>
      </c>
      <c r="J97" s="1"/>
      <c r="K97" s="1"/>
      <c r="L97" s="1"/>
      <c r="M97" s="1"/>
      <c r="N97" s="1"/>
    </row>
    <row r="98" spans="1:14">
      <c r="A98" s="1" t="s">
        <v>688</v>
      </c>
      <c r="B98" s="1" t="s">
        <v>689</v>
      </c>
      <c r="C98" s="1" t="s">
        <v>11</v>
      </c>
      <c r="D98" s="1">
        <v>11</v>
      </c>
      <c r="E98" s="1">
        <v>98</v>
      </c>
      <c r="F98" s="1">
        <v>7.3593000000000006E-2</v>
      </c>
      <c r="G98" s="1">
        <v>0.45513557692307699</v>
      </c>
      <c r="H98" s="2" t="s">
        <v>973</v>
      </c>
      <c r="I98" s="1" t="str">
        <f>HYPERLINK("0903html_all_TW-1-M-3_TW-1-3\Pentose phosphate pathway.html")</f>
        <v>0903html_all_TW-1-M-3_TW-1-3\Pentose phosphate pathway.html</v>
      </c>
      <c r="J98" s="1"/>
      <c r="K98" s="1"/>
      <c r="L98" s="1"/>
      <c r="M98" s="1"/>
      <c r="N98" s="1"/>
    </row>
    <row r="99" spans="1:14">
      <c r="A99" s="1" t="s">
        <v>237</v>
      </c>
      <c r="B99" s="1" t="s">
        <v>238</v>
      </c>
      <c r="C99" s="1" t="s">
        <v>11</v>
      </c>
      <c r="D99" s="1">
        <v>10</v>
      </c>
      <c r="E99" s="1">
        <v>295</v>
      </c>
      <c r="F99" s="1">
        <v>2.8660999999999999E-2</v>
      </c>
      <c r="G99" s="1">
        <v>0.31567962962962998</v>
      </c>
      <c r="H99" s="2" t="s">
        <v>974</v>
      </c>
      <c r="I99" s="1" t="str">
        <f>HYPERLINK("0903html_all_TW-1-M-3_TW-1-3\Cyanoamino acid metabolism.html")</f>
        <v>0903html_all_TW-1-M-3_TW-1-3\Cyanoamino acid metabolism.html</v>
      </c>
      <c r="J99" s="1"/>
      <c r="K99" s="1"/>
      <c r="L99" s="1"/>
      <c r="M99" s="1"/>
      <c r="N99" s="1"/>
    </row>
    <row r="100" spans="1:14">
      <c r="A100" s="1" t="s">
        <v>694</v>
      </c>
      <c r="B100" s="1" t="s">
        <v>695</v>
      </c>
      <c r="C100" s="1" t="s">
        <v>11</v>
      </c>
      <c r="D100" s="1">
        <v>10</v>
      </c>
      <c r="E100" s="1">
        <v>86</v>
      </c>
      <c r="F100" s="1">
        <v>8.3837999999999996E-2</v>
      </c>
      <c r="G100" s="1">
        <v>0.45513557692307699</v>
      </c>
      <c r="H100" s="2" t="s">
        <v>975</v>
      </c>
      <c r="I100" s="1" t="str">
        <f>HYPERLINK("0903html_all_TW-1-M-3_TW-1-3\Carbon fixation in photosynthetic organisms.html")</f>
        <v>0903html_all_TW-1-M-3_TW-1-3\Carbon fixation in photosynthetic organisms.html</v>
      </c>
      <c r="J100" s="1"/>
      <c r="K100" s="1"/>
      <c r="L100" s="1"/>
      <c r="M100" s="1"/>
      <c r="N100" s="1"/>
    </row>
    <row r="101" spans="1:14">
      <c r="A101" s="1" t="s">
        <v>893</v>
      </c>
      <c r="B101" s="1" t="s">
        <v>894</v>
      </c>
      <c r="C101" s="1" t="s">
        <v>11</v>
      </c>
      <c r="D101" s="1">
        <v>9</v>
      </c>
      <c r="E101" s="1">
        <v>65</v>
      </c>
      <c r="F101" s="1">
        <v>4.3756999999999997E-2</v>
      </c>
      <c r="G101" s="1">
        <v>0.38465624999999998</v>
      </c>
      <c r="H101" s="2" t="s">
        <v>976</v>
      </c>
      <c r="I101" s="1" t="str">
        <f>HYPERLINK("0903html_all_TW-1-M-3_TW-1-3\Butanoate metabolism.html")</f>
        <v>0903html_all_TW-1-M-3_TW-1-3\Butanoate metabolism.html</v>
      </c>
      <c r="J101" s="1"/>
      <c r="K101" s="1"/>
      <c r="L101" s="1"/>
      <c r="M101" s="1"/>
      <c r="N101" s="1"/>
    </row>
    <row r="102" spans="1:14">
      <c r="A102" s="1" t="s">
        <v>977</v>
      </c>
      <c r="B102" s="1" t="s">
        <v>978</v>
      </c>
      <c r="C102" s="1" t="s">
        <v>11</v>
      </c>
      <c r="D102" s="1">
        <v>9</v>
      </c>
      <c r="E102" s="1">
        <v>72</v>
      </c>
      <c r="F102" s="1">
        <v>5.9441000000000001E-2</v>
      </c>
      <c r="G102" s="1">
        <v>0.41913525641025601</v>
      </c>
      <c r="H102" s="2" t="s">
        <v>979</v>
      </c>
      <c r="I102" s="1" t="str">
        <f>HYPERLINK("0903html_all_TW-1-M-3_TW-1-3\Sulfur metabolism.html")</f>
        <v>0903html_all_TW-1-M-3_TW-1-3\Sulfur metabolism.html</v>
      </c>
      <c r="J102" s="1"/>
      <c r="K102" s="1"/>
      <c r="L102" s="1"/>
      <c r="M102" s="1"/>
      <c r="N102" s="1"/>
    </row>
    <row r="103" spans="1:14">
      <c r="A103" s="1" t="s">
        <v>183</v>
      </c>
      <c r="B103" s="1" t="s">
        <v>184</v>
      </c>
      <c r="C103" s="1" t="s">
        <v>11</v>
      </c>
      <c r="D103" s="1">
        <v>9</v>
      </c>
      <c r="E103" s="1">
        <v>246</v>
      </c>
      <c r="F103" s="1">
        <v>7.7994999999999995E-2</v>
      </c>
      <c r="G103" s="1">
        <v>0.45513557692307699</v>
      </c>
      <c r="H103" s="2" t="s">
        <v>980</v>
      </c>
      <c r="I103" s="1" t="str">
        <f>HYPERLINK("0903html_all_TW-1-M-3_TW-1-3\Oocyte meiosis.html")</f>
        <v>0903html_all_TW-1-M-3_TW-1-3\Oocyte meiosis.html</v>
      </c>
      <c r="J103" s="1"/>
      <c r="K103" s="1"/>
      <c r="L103" s="1"/>
      <c r="M103" s="1"/>
      <c r="N103" s="1"/>
    </row>
    <row r="104" spans="1:14">
      <c r="A104" s="1" t="s">
        <v>79</v>
      </c>
      <c r="B104" s="1" t="s">
        <v>80</v>
      </c>
      <c r="C104" s="1" t="s">
        <v>11</v>
      </c>
      <c r="D104" s="1">
        <v>9</v>
      </c>
      <c r="E104" s="1">
        <v>246</v>
      </c>
      <c r="F104" s="1">
        <v>7.7994999999999995E-2</v>
      </c>
      <c r="G104" s="1">
        <v>0.45513557692307699</v>
      </c>
      <c r="H104" s="2" t="s">
        <v>981</v>
      </c>
      <c r="I104" s="1" t="str">
        <f>HYPERLINK("0903html_all_TW-1-M-3_TW-1-3\mRNA surveillance pathway.html")</f>
        <v>0903html_all_TW-1-M-3_TW-1-3\mRNA surveillance pathway.html</v>
      </c>
      <c r="J104" s="1"/>
      <c r="K104" s="1"/>
      <c r="L104" s="1"/>
      <c r="M104" s="1"/>
      <c r="N104" s="1"/>
    </row>
    <row r="105" spans="1:14">
      <c r="A105" s="1" t="s">
        <v>367</v>
      </c>
      <c r="B105" s="1" t="s">
        <v>368</v>
      </c>
      <c r="C105" s="1" t="s">
        <v>11</v>
      </c>
      <c r="D105" s="1">
        <v>8</v>
      </c>
      <c r="E105" s="1">
        <v>39</v>
      </c>
      <c r="F105" s="1">
        <v>4.7385999999999999E-3</v>
      </c>
      <c r="G105" s="1">
        <v>0.11306854166666699</v>
      </c>
      <c r="H105" s="2" t="s">
        <v>982</v>
      </c>
      <c r="I105" s="1" t="str">
        <f>HYPERLINK("0903html_all_TW-1-M-3_TW-1-3\Cell cycle - Caulobacter.html")</f>
        <v>0903html_all_TW-1-M-3_TW-1-3\Cell cycle - Caulobacter.html</v>
      </c>
      <c r="J105" s="1"/>
      <c r="K105" s="1"/>
      <c r="L105" s="1"/>
      <c r="M105" s="1"/>
      <c r="N105" s="1"/>
    </row>
    <row r="106" spans="1:14">
      <c r="A106" s="1" t="s">
        <v>16</v>
      </c>
      <c r="B106" s="1" t="s">
        <v>17</v>
      </c>
      <c r="C106" s="1" t="s">
        <v>11</v>
      </c>
      <c r="D106" s="1">
        <v>8</v>
      </c>
      <c r="E106" s="1">
        <v>282</v>
      </c>
      <c r="F106" s="1">
        <v>9.5108999999999992E-3</v>
      </c>
      <c r="G106" s="1">
        <v>0.14530541666666699</v>
      </c>
      <c r="H106" s="2" t="s">
        <v>983</v>
      </c>
      <c r="I106" s="1" t="str">
        <f>HYPERLINK("0903html_all_TW-1-M-3_TW-1-3\Amino sugar and nucleotide sugar metabolism.html")</f>
        <v>0903html_all_TW-1-M-3_TW-1-3\Amino sugar and nucleotide sugar metabolism.html</v>
      </c>
      <c r="J106" s="1"/>
      <c r="K106" s="1"/>
      <c r="L106" s="1"/>
      <c r="M106" s="1"/>
      <c r="N106" s="1"/>
    </row>
    <row r="107" spans="1:14">
      <c r="A107" s="1" t="s">
        <v>34</v>
      </c>
      <c r="B107" s="1" t="s">
        <v>35</v>
      </c>
      <c r="C107" s="1" t="s">
        <v>11</v>
      </c>
      <c r="D107" s="1">
        <v>8</v>
      </c>
      <c r="E107" s="1">
        <v>55</v>
      </c>
      <c r="F107" s="1">
        <v>3.0542E-2</v>
      </c>
      <c r="G107" s="1">
        <v>0.31567962962962998</v>
      </c>
      <c r="H107" s="2" t="s">
        <v>984</v>
      </c>
      <c r="I107" s="1" t="str">
        <f>HYPERLINK("0903html_all_TW-1-M-3_TW-1-3\Biosynthesis of unsaturated fatty acids.html")</f>
        <v>0903html_all_TW-1-M-3_TW-1-3\Biosynthesis of unsaturated fatty acids.html</v>
      </c>
      <c r="J107" s="1"/>
      <c r="K107" s="1"/>
      <c r="L107" s="1"/>
      <c r="M107" s="1"/>
      <c r="N107" s="1"/>
    </row>
    <row r="108" spans="1:14">
      <c r="A108" s="1" t="s">
        <v>64</v>
      </c>
      <c r="B108" s="1" t="s">
        <v>65</v>
      </c>
      <c r="C108" s="1" t="s">
        <v>11</v>
      </c>
      <c r="D108" s="1">
        <v>8</v>
      </c>
      <c r="E108" s="1">
        <v>63</v>
      </c>
      <c r="F108" s="1">
        <v>7.4539999999999995E-2</v>
      </c>
      <c r="G108" s="1">
        <v>0.45513557692307699</v>
      </c>
      <c r="H108" s="2" t="s">
        <v>985</v>
      </c>
      <c r="I108" s="1" t="str">
        <f>HYPERLINK("0903html_all_TW-1-M-3_TW-1-3\Folate biosynthesis.html")</f>
        <v>0903html_all_TW-1-M-3_TW-1-3\Folate biosynthesis.html</v>
      </c>
      <c r="J108" s="1"/>
      <c r="K108" s="1"/>
      <c r="L108" s="1"/>
      <c r="M108" s="1"/>
      <c r="N108" s="1"/>
    </row>
    <row r="109" spans="1:14">
      <c r="A109" s="1" t="s">
        <v>68</v>
      </c>
      <c r="B109" s="1" t="s">
        <v>69</v>
      </c>
      <c r="C109" s="1" t="s">
        <v>11</v>
      </c>
      <c r="D109" s="1">
        <v>8</v>
      </c>
      <c r="E109" s="1">
        <v>223</v>
      </c>
      <c r="F109" s="1">
        <v>8.6062E-2</v>
      </c>
      <c r="G109" s="1">
        <v>0.45513557692307699</v>
      </c>
      <c r="H109" s="2" t="s">
        <v>986</v>
      </c>
      <c r="I109" s="1" t="str">
        <f>HYPERLINK("0903html_all_TW-1-M-3_TW-1-3\Oxidative phosphorylation.html")</f>
        <v>0903html_all_TW-1-M-3_TW-1-3\Oxidative phosphorylation.html</v>
      </c>
      <c r="J109" s="1"/>
      <c r="K109" s="1"/>
      <c r="L109" s="1"/>
      <c r="M109" s="1"/>
      <c r="N109" s="1"/>
    </row>
    <row r="110" spans="1:14">
      <c r="A110" s="1" t="s">
        <v>50</v>
      </c>
      <c r="B110" s="1" t="s">
        <v>51</v>
      </c>
      <c r="C110" s="1" t="s">
        <v>11</v>
      </c>
      <c r="D110" s="1">
        <v>7</v>
      </c>
      <c r="E110" s="1">
        <v>270</v>
      </c>
      <c r="F110" s="1">
        <v>7.7269000000000001E-3</v>
      </c>
      <c r="G110" s="1">
        <v>0.124993970588235</v>
      </c>
      <c r="H110" s="2" t="s">
        <v>987</v>
      </c>
      <c r="I110" s="1" t="str">
        <f>HYPERLINK("0903html_all_TW-1-M-3_TW-1-3\Cell cycle.html")</f>
        <v>0903html_all_TW-1-M-3_TW-1-3\Cell cycle.html</v>
      </c>
      <c r="J110" s="1"/>
      <c r="K110" s="1"/>
      <c r="L110" s="1"/>
      <c r="M110" s="1"/>
      <c r="N110" s="1"/>
    </row>
    <row r="111" spans="1:14">
      <c r="A111" s="1" t="s">
        <v>542</v>
      </c>
      <c r="B111" s="1" t="s">
        <v>543</v>
      </c>
      <c r="C111" s="1" t="s">
        <v>11</v>
      </c>
      <c r="D111" s="1">
        <v>6</v>
      </c>
      <c r="E111" s="1">
        <v>11</v>
      </c>
      <c r="F111" s="1">
        <v>1.0369000000000001E-4</v>
      </c>
      <c r="G111" s="1">
        <v>1.4114375E-2</v>
      </c>
      <c r="H111" s="2" t="s">
        <v>544</v>
      </c>
      <c r="I111" s="1" t="str">
        <f>HYPERLINK("0903html_all_TW-1-M-3_TW-1-3\Primary bile acid biosynthesis.html")</f>
        <v>0903html_all_TW-1-M-3_TW-1-3\Primary bile acid biosynthesis.html</v>
      </c>
      <c r="J111" s="1"/>
      <c r="K111" s="1"/>
      <c r="L111" s="1"/>
      <c r="M111" s="1"/>
      <c r="N111" s="1"/>
    </row>
    <row r="112" spans="1:14">
      <c r="A112" s="1" t="s">
        <v>85</v>
      </c>
      <c r="B112" s="1" t="s">
        <v>86</v>
      </c>
      <c r="C112" s="1" t="s">
        <v>11</v>
      </c>
      <c r="D112" s="1">
        <v>6</v>
      </c>
      <c r="E112" s="1">
        <v>245</v>
      </c>
      <c r="F112" s="1">
        <v>7.7013000000000003E-3</v>
      </c>
      <c r="G112" s="1">
        <v>0.124993970588235</v>
      </c>
      <c r="H112" s="2" t="s">
        <v>988</v>
      </c>
      <c r="I112" s="1" t="str">
        <f>HYPERLINK("0903html_all_TW-1-M-3_TW-1-3\Tryptophan metabolism.html")</f>
        <v>0903html_all_TW-1-M-3_TW-1-3\Tryptophan metabolism.html</v>
      </c>
      <c r="J112" s="1"/>
      <c r="K112" s="1"/>
      <c r="L112" s="1"/>
      <c r="M112" s="1"/>
      <c r="N112" s="1"/>
    </row>
    <row r="113" spans="1:14">
      <c r="A113" s="1" t="s">
        <v>989</v>
      </c>
      <c r="B113" s="1" t="s">
        <v>990</v>
      </c>
      <c r="C113" s="1" t="s">
        <v>11</v>
      </c>
      <c r="D113" s="1">
        <v>6</v>
      </c>
      <c r="E113" s="1">
        <v>215</v>
      </c>
      <c r="F113" s="1">
        <v>3.0190000000000002E-2</v>
      </c>
      <c r="G113" s="1">
        <v>0.31567962962962998</v>
      </c>
      <c r="H113" s="2" t="s">
        <v>991</v>
      </c>
      <c r="I113" s="1" t="str">
        <f>HYPERLINK("0903html_all_TW-1-M-3_TW-1-3\ABC transporters.html")</f>
        <v>0903html_all_TW-1-M-3_TW-1-3\ABC transporters.html</v>
      </c>
      <c r="J113" s="1"/>
      <c r="K113" s="1"/>
      <c r="L113" s="1"/>
      <c r="M113" s="1"/>
      <c r="N113" s="1"/>
    </row>
    <row r="114" spans="1:14">
      <c r="A114" s="1" t="s">
        <v>81</v>
      </c>
      <c r="B114" s="1" t="s">
        <v>82</v>
      </c>
      <c r="C114" s="1" t="s">
        <v>11</v>
      </c>
      <c r="D114" s="1">
        <v>6</v>
      </c>
      <c r="E114" s="1">
        <v>189</v>
      </c>
      <c r="F114" s="1">
        <v>8.3334000000000005E-2</v>
      </c>
      <c r="G114" s="1">
        <v>0.45513557692307699</v>
      </c>
      <c r="H114" s="2" t="s">
        <v>992</v>
      </c>
      <c r="I114" s="1" t="str">
        <f>HYPERLINK("0903html_all_TW-1-M-3_TW-1-3\Hepatitis B.html")</f>
        <v>0903html_all_TW-1-M-3_TW-1-3\Hepatitis B.html</v>
      </c>
      <c r="J114" s="1"/>
      <c r="K114" s="1"/>
      <c r="L114" s="1"/>
      <c r="M114" s="1"/>
      <c r="N114" s="1"/>
    </row>
    <row r="115" spans="1:14">
      <c r="A115" s="1" t="s">
        <v>89</v>
      </c>
      <c r="B115" s="1" t="s">
        <v>90</v>
      </c>
      <c r="C115" s="1" t="s">
        <v>11</v>
      </c>
      <c r="D115" s="1">
        <v>6</v>
      </c>
      <c r="E115" s="1">
        <v>187</v>
      </c>
      <c r="F115" s="1">
        <v>8.2340999999999998E-2</v>
      </c>
      <c r="G115" s="1">
        <v>0.45513557692307699</v>
      </c>
      <c r="H115" s="2" t="s">
        <v>993</v>
      </c>
      <c r="I115" s="1" t="str">
        <f>HYPERLINK("0903html_all_TW-1-M-3_TW-1-3\Monoterpenoid biosynthesis.html")</f>
        <v>0903html_all_TW-1-M-3_TW-1-3\Monoterpenoid biosynthesis.html</v>
      </c>
      <c r="J115" s="1"/>
      <c r="K115" s="1"/>
      <c r="L115" s="1"/>
      <c r="M115" s="1"/>
      <c r="N115" s="1"/>
    </row>
    <row r="116" spans="1:14">
      <c r="A116" s="1" t="s">
        <v>713</v>
      </c>
      <c r="B116" s="1" t="s">
        <v>714</v>
      </c>
      <c r="C116" s="1" t="s">
        <v>11</v>
      </c>
      <c r="D116" s="1">
        <v>5</v>
      </c>
      <c r="E116" s="1">
        <v>295</v>
      </c>
      <c r="F116" s="1">
        <v>2.053E-4</v>
      </c>
      <c r="G116" s="1">
        <v>1.4114375E-2</v>
      </c>
      <c r="H116" s="2" t="s">
        <v>994</v>
      </c>
      <c r="I116" s="1" t="str">
        <f>HYPERLINK("0903html_all_TW-1-M-3_TW-1-3\Dopaminergic synapse.html")</f>
        <v>0903html_all_TW-1-M-3_TW-1-3\Dopaminergic synapse.html</v>
      </c>
      <c r="J116" s="1"/>
      <c r="K116" s="1"/>
      <c r="L116" s="1"/>
      <c r="M116" s="1"/>
      <c r="N116" s="1"/>
    </row>
    <row r="117" spans="1:14">
      <c r="A117" s="1" t="s">
        <v>157</v>
      </c>
      <c r="B117" s="1" t="s">
        <v>158</v>
      </c>
      <c r="C117" s="1" t="s">
        <v>11</v>
      </c>
      <c r="D117" s="1">
        <v>5</v>
      </c>
      <c r="E117" s="1">
        <v>234</v>
      </c>
      <c r="F117" s="1">
        <v>4.2659999999999998E-3</v>
      </c>
      <c r="G117" s="1">
        <v>0.11306854166666699</v>
      </c>
      <c r="H117" s="2" t="s">
        <v>995</v>
      </c>
      <c r="I117" s="1" t="str">
        <f>HYPERLINK("0903html_all_TW-1-M-3_TW-1-3\Alzheimer's disease.html")</f>
        <v>0903html_all_TW-1-M-3_TW-1-3\Alzheimer's disease.html</v>
      </c>
      <c r="J117" s="1"/>
      <c r="K117" s="1"/>
      <c r="L117" s="1"/>
      <c r="M117" s="1"/>
      <c r="N117" s="1"/>
    </row>
    <row r="118" spans="1:14">
      <c r="A118" s="1" t="s">
        <v>189</v>
      </c>
      <c r="B118" s="1" t="s">
        <v>190</v>
      </c>
      <c r="C118" s="1" t="s">
        <v>11</v>
      </c>
      <c r="D118" s="1">
        <v>5</v>
      </c>
      <c r="E118" s="1">
        <v>229</v>
      </c>
      <c r="F118" s="1">
        <v>5.7651000000000004E-3</v>
      </c>
      <c r="G118" s="1">
        <v>0.116584285714286</v>
      </c>
      <c r="H118" s="2" t="s">
        <v>996</v>
      </c>
      <c r="I118" s="1" t="str">
        <f>HYPERLINK("0903html_all_TW-1-M-3_TW-1-3\Regulation of actin cytoskeleton.html")</f>
        <v>0903html_all_TW-1-M-3_TW-1-3\Regulation of actin cytoskeleton.html</v>
      </c>
      <c r="J118" s="1"/>
      <c r="K118" s="1"/>
      <c r="L118" s="1"/>
      <c r="M118" s="1"/>
      <c r="N118" s="1"/>
    </row>
    <row r="119" spans="1:14">
      <c r="A119" s="1" t="s">
        <v>24</v>
      </c>
      <c r="B119" s="1" t="s">
        <v>25</v>
      </c>
      <c r="C119" s="1" t="s">
        <v>11</v>
      </c>
      <c r="D119" s="1">
        <v>5</v>
      </c>
      <c r="E119" s="1">
        <v>190</v>
      </c>
      <c r="F119" s="1">
        <v>3.0994000000000001E-2</v>
      </c>
      <c r="G119" s="1">
        <v>0.31567962962962998</v>
      </c>
      <c r="H119" s="2" t="s">
        <v>997</v>
      </c>
      <c r="I119" s="1" t="str">
        <f>HYPERLINK("0903html_all_TW-1-M-3_TW-1-3\Ascorbate and aldarate metabolism.html")</f>
        <v>0903html_all_TW-1-M-3_TW-1-3\Ascorbate and aldarate metabolism.html</v>
      </c>
      <c r="J119" s="1"/>
      <c r="K119" s="1"/>
      <c r="L119" s="1"/>
      <c r="M119" s="1"/>
      <c r="N119" s="1"/>
    </row>
    <row r="120" spans="1:14">
      <c r="A120" s="1" t="s">
        <v>261</v>
      </c>
      <c r="B120" s="1" t="s">
        <v>262</v>
      </c>
      <c r="C120" s="1" t="s">
        <v>11</v>
      </c>
      <c r="D120" s="1">
        <v>5</v>
      </c>
      <c r="E120" s="1">
        <v>184</v>
      </c>
      <c r="F120" s="1">
        <v>4.0717999999999997E-2</v>
      </c>
      <c r="G120" s="1">
        <v>0.38465624999999998</v>
      </c>
      <c r="H120" s="2" t="s">
        <v>998</v>
      </c>
      <c r="I120" s="1" t="str">
        <f>HYPERLINK("0903html_all_TW-1-M-3_TW-1-3\Focal adhesion.html")</f>
        <v>0903html_all_TW-1-M-3_TW-1-3\Focal adhesion.html</v>
      </c>
      <c r="J120" s="1"/>
      <c r="K120" s="1"/>
      <c r="L120" s="1"/>
      <c r="M120" s="1"/>
      <c r="N120" s="1"/>
    </row>
    <row r="121" spans="1:14">
      <c r="A121" s="1" t="s">
        <v>538</v>
      </c>
      <c r="B121" s="1" t="s">
        <v>539</v>
      </c>
      <c r="C121" s="1" t="s">
        <v>11</v>
      </c>
      <c r="D121" s="1">
        <v>5</v>
      </c>
      <c r="E121" s="1">
        <v>30</v>
      </c>
      <c r="F121" s="1">
        <v>4.9257000000000002E-2</v>
      </c>
      <c r="G121" s="1">
        <v>0.396954861111111</v>
      </c>
      <c r="H121" s="2" t="s">
        <v>999</v>
      </c>
      <c r="I121" s="1" t="str">
        <f>HYPERLINK("0903html_all_TW-1-M-3_TW-1-3\Glycosphingolipid biosynthesis - globo series.html")</f>
        <v>0903html_all_TW-1-M-3_TW-1-3\Glycosphingolipid biosynthesis - globo series.html</v>
      </c>
      <c r="J121" s="1"/>
      <c r="K121" s="1"/>
      <c r="L121" s="1"/>
      <c r="M121" s="1"/>
      <c r="N121" s="1"/>
    </row>
    <row r="122" spans="1:14">
      <c r="A122" s="1" t="s">
        <v>902</v>
      </c>
      <c r="B122" s="1" t="s">
        <v>903</v>
      </c>
      <c r="C122" s="1" t="s">
        <v>11</v>
      </c>
      <c r="D122" s="1">
        <v>4</v>
      </c>
      <c r="E122" s="1">
        <v>220</v>
      </c>
      <c r="F122" s="1">
        <v>3.0734E-3</v>
      </c>
      <c r="G122" s="1">
        <v>0.105648125</v>
      </c>
      <c r="H122" s="2" t="s">
        <v>1000</v>
      </c>
      <c r="I122" s="1" t="str">
        <f>HYPERLINK("0903html_all_TW-1-M-3_TW-1-3\Meiosis - yeast.html")</f>
        <v>0903html_all_TW-1-M-3_TW-1-3\Meiosis - yeast.html</v>
      </c>
      <c r="J122" s="1"/>
      <c r="K122" s="1"/>
      <c r="L122" s="1"/>
      <c r="M122" s="1"/>
      <c r="N122" s="1"/>
    </row>
    <row r="123" spans="1:14">
      <c r="A123" s="1" t="s">
        <v>545</v>
      </c>
      <c r="B123" s="1" t="s">
        <v>546</v>
      </c>
      <c r="C123" s="1" t="s">
        <v>11</v>
      </c>
      <c r="D123" s="1">
        <v>4</v>
      </c>
      <c r="E123" s="1">
        <v>24</v>
      </c>
      <c r="F123" s="1">
        <v>7.4694999999999998E-2</v>
      </c>
      <c r="G123" s="1">
        <v>0.45513557692307699</v>
      </c>
      <c r="H123" s="2" t="s">
        <v>1001</v>
      </c>
      <c r="I123" s="1" t="str">
        <f>HYPERLINK("0903html_all_TW-1-M-3_TW-1-3\Vitamin B6 metabolism.html")</f>
        <v>0903html_all_TW-1-M-3_TW-1-3\Vitamin B6 metabolism.html</v>
      </c>
      <c r="J123" s="1"/>
      <c r="K123" s="1"/>
      <c r="L123" s="1"/>
      <c r="M123" s="1"/>
      <c r="N123" s="1"/>
    </row>
    <row r="124" spans="1:14">
      <c r="A124" s="1" t="s">
        <v>771</v>
      </c>
      <c r="B124" s="1" t="s">
        <v>772</v>
      </c>
      <c r="C124" s="1" t="s">
        <v>11</v>
      </c>
      <c r="D124" s="1">
        <v>3</v>
      </c>
      <c r="E124" s="1">
        <v>180</v>
      </c>
      <c r="F124" s="1">
        <v>4.9338999999999997E-3</v>
      </c>
      <c r="G124" s="1">
        <v>0.11306854166666699</v>
      </c>
      <c r="H124" s="1" t="s">
        <v>1002</v>
      </c>
      <c r="I124" s="1" t="str">
        <f>HYPERLINK("0903html_all_TW-1-M-3_TW-1-3\Phagosome.html")</f>
        <v>0903html_all_TW-1-M-3_TW-1-3\Phagosome.html</v>
      </c>
      <c r="J124" s="1"/>
      <c r="K124" s="1"/>
      <c r="L124" s="1"/>
      <c r="M124" s="1"/>
      <c r="N124" s="1"/>
    </row>
    <row r="125" spans="1:14">
      <c r="A125" s="1" t="s">
        <v>535</v>
      </c>
      <c r="B125" s="1" t="s">
        <v>536</v>
      </c>
      <c r="C125" s="1" t="s">
        <v>11</v>
      </c>
      <c r="D125" s="1">
        <v>3</v>
      </c>
      <c r="E125" s="1">
        <v>138</v>
      </c>
      <c r="F125" s="1">
        <v>4.2599999999999999E-2</v>
      </c>
      <c r="G125" s="1">
        <v>0.38465624999999998</v>
      </c>
      <c r="H125" s="1" t="s">
        <v>1003</v>
      </c>
      <c r="I125" s="1" t="str">
        <f>HYPERLINK("0903html_all_TW-1-M-3_TW-1-3\HIF-1 signaling pathway.html")</f>
        <v>0903html_all_TW-1-M-3_TW-1-3\HIF-1 signaling pathway.html</v>
      </c>
      <c r="J125" s="1"/>
      <c r="K125" s="1"/>
      <c r="L125" s="1"/>
      <c r="M125" s="1"/>
      <c r="N125" s="1"/>
    </row>
    <row r="126" spans="1:14">
      <c r="A126" s="1" t="s">
        <v>179</v>
      </c>
      <c r="B126" s="1" t="s">
        <v>180</v>
      </c>
      <c r="C126" s="1" t="s">
        <v>11</v>
      </c>
      <c r="D126" s="1">
        <v>2</v>
      </c>
      <c r="E126" s="1">
        <v>152</v>
      </c>
      <c r="F126" s="1">
        <v>5.9351999999999999E-3</v>
      </c>
      <c r="G126" s="1">
        <v>0.116584285714286</v>
      </c>
      <c r="H126" s="1" t="s">
        <v>1004</v>
      </c>
      <c r="I126" s="1" t="str">
        <f>HYPERLINK("0903html_all_TW-1-M-3_TW-1-3\Sesquiterpenoid and triterpenoid biosynthesis.html")</f>
        <v>0903html_all_TW-1-M-3_TW-1-3\Sesquiterpenoid and triterpenoid biosynthesis.html</v>
      </c>
      <c r="J126" s="1"/>
      <c r="K126" s="1"/>
      <c r="L126" s="1"/>
      <c r="M126" s="1"/>
      <c r="N126" s="1"/>
    </row>
    <row r="127" spans="1:14">
      <c r="A127" s="1" t="s">
        <v>1005</v>
      </c>
      <c r="B127" s="1" t="s">
        <v>1006</v>
      </c>
      <c r="C127" s="1" t="s">
        <v>11</v>
      </c>
      <c r="D127" s="1">
        <v>2</v>
      </c>
      <c r="E127" s="1">
        <v>118</v>
      </c>
      <c r="F127" s="1">
        <v>2.9551999999999998E-2</v>
      </c>
      <c r="G127" s="1">
        <v>0.31567962962962998</v>
      </c>
      <c r="H127" s="1" t="s">
        <v>1007</v>
      </c>
      <c r="I127" s="1" t="str">
        <f>HYPERLINK("0903html_all_TW-1-M-3_TW-1-3\Cutin, suberine and wax biosynthesis.html")</f>
        <v>0903html_all_TW-1-M-3_TW-1-3\Cutin, suberine and wax biosynthesis.html</v>
      </c>
      <c r="J127" s="1"/>
      <c r="K127" s="1"/>
      <c r="L127" s="1"/>
      <c r="M127" s="1"/>
      <c r="N127" s="1"/>
    </row>
    <row r="128" spans="1:14">
      <c r="A128" s="1" t="s">
        <v>831</v>
      </c>
      <c r="B128" s="1" t="s">
        <v>832</v>
      </c>
      <c r="C128" s="1" t="s">
        <v>11</v>
      </c>
      <c r="D128" s="1">
        <v>2</v>
      </c>
      <c r="E128" s="1">
        <v>109</v>
      </c>
      <c r="F128" s="1">
        <v>5.6718999999999999E-2</v>
      </c>
      <c r="G128" s="1">
        <v>0.41046644736842097</v>
      </c>
      <c r="H128" s="1" t="s">
        <v>1008</v>
      </c>
      <c r="I128" s="1" t="str">
        <f>HYPERLINK("0903html_all_TW-1-M-3_TW-1-3\Type II diabetes mellitus.html")</f>
        <v>0903html_all_TW-1-M-3_TW-1-3\Type II diabetes mellitus.html</v>
      </c>
      <c r="J128" s="1"/>
      <c r="K128" s="1"/>
      <c r="L128" s="1"/>
      <c r="M128" s="1"/>
      <c r="N128" s="1"/>
    </row>
    <row r="129" spans="1:14">
      <c r="A129" s="1" t="s">
        <v>296</v>
      </c>
      <c r="B129" s="1" t="s">
        <v>297</v>
      </c>
      <c r="C129" s="1" t="s">
        <v>11</v>
      </c>
      <c r="D129" s="1">
        <v>2</v>
      </c>
      <c r="E129" s="1">
        <v>100</v>
      </c>
      <c r="F129" s="1">
        <v>7.6182E-2</v>
      </c>
      <c r="G129" s="1">
        <v>0.45513557692307699</v>
      </c>
      <c r="H129" s="1" t="s">
        <v>1009</v>
      </c>
      <c r="I129" s="1" t="str">
        <f>HYPERLINK("0903html_all_TW-1-M-3_TW-1-3\Phototransduction - fly.html")</f>
        <v>0903html_all_TW-1-M-3_TW-1-3\Phototransduction - fly.html</v>
      </c>
      <c r="J129" s="1"/>
      <c r="K129" s="1"/>
      <c r="L129" s="1"/>
      <c r="M129" s="1"/>
      <c r="N129" s="1"/>
    </row>
    <row r="130" spans="1:14">
      <c r="A130" s="1" t="s">
        <v>1010</v>
      </c>
      <c r="B130" s="1" t="s">
        <v>1011</v>
      </c>
      <c r="C130" s="1" t="s">
        <v>11</v>
      </c>
      <c r="D130" s="1">
        <v>2</v>
      </c>
      <c r="E130" s="1">
        <v>8</v>
      </c>
      <c r="F130" s="1">
        <v>9.7398999999999999E-2</v>
      </c>
      <c r="G130" s="1">
        <v>0.47487916666666702</v>
      </c>
      <c r="H130" s="1" t="s">
        <v>1012</v>
      </c>
      <c r="I130" s="1" t="str">
        <f>HYPERLINK("0903html_all_TW-1-M-3_TW-1-3\C5-Branched dibasic acid metabolism.html")</f>
        <v>0903html_all_TW-1-M-3_TW-1-3\C5-Branched dibasic acid metabolism.html</v>
      </c>
      <c r="J130" s="1"/>
      <c r="K130" s="1"/>
      <c r="L130" s="1"/>
      <c r="M130" s="1"/>
      <c r="N130" s="1"/>
    </row>
    <row r="131" spans="1:14">
      <c r="A131" s="1" t="s">
        <v>30</v>
      </c>
      <c r="B131" s="1" t="s">
        <v>31</v>
      </c>
      <c r="C131" s="1" t="s">
        <v>11</v>
      </c>
      <c r="D131" s="1">
        <v>1</v>
      </c>
      <c r="E131" s="1">
        <v>121</v>
      </c>
      <c r="F131" s="1">
        <v>6.4279000000000003E-3</v>
      </c>
      <c r="G131" s="1">
        <v>0.117844833333333</v>
      </c>
      <c r="H131" s="1" t="s">
        <v>1013</v>
      </c>
      <c r="I131" s="1" t="str">
        <f>HYPERLINK("0903html_all_TW-1-M-3_TW-1-3\Gap junction.html")</f>
        <v>0903html_all_TW-1-M-3_TW-1-3\Gap junction.html</v>
      </c>
      <c r="J131" s="1"/>
      <c r="K131" s="1"/>
      <c r="L131" s="1"/>
      <c r="M131" s="1"/>
      <c r="N131" s="1"/>
    </row>
    <row r="132" spans="1:14">
      <c r="A132" s="1" t="s">
        <v>289</v>
      </c>
      <c r="B132" s="1" t="s">
        <v>290</v>
      </c>
      <c r="C132" s="1" t="s">
        <v>11</v>
      </c>
      <c r="D132" s="1">
        <v>1</v>
      </c>
      <c r="E132" s="1">
        <v>110</v>
      </c>
      <c r="F132" s="1">
        <v>1.3117E-2</v>
      </c>
      <c r="G132" s="1">
        <v>0.183535</v>
      </c>
      <c r="H132" s="1" t="s">
        <v>1014</v>
      </c>
      <c r="I132" s="1" t="str">
        <f>HYPERLINK("0903html_all_TW-1-M-3_TW-1-3\Vibrio cholerae infection.html")</f>
        <v>0903html_all_TW-1-M-3_TW-1-3\Vibrio cholerae infection.html</v>
      </c>
      <c r="J132" s="1"/>
      <c r="K132" s="1"/>
      <c r="L132" s="1"/>
      <c r="M132" s="1"/>
      <c r="N132" s="1"/>
    </row>
    <row r="133" spans="1:14">
      <c r="A133" s="1" t="s">
        <v>121</v>
      </c>
      <c r="B133" s="1" t="s">
        <v>122</v>
      </c>
      <c r="C133" s="1" t="s">
        <v>11</v>
      </c>
      <c r="D133" s="1">
        <v>1</v>
      </c>
      <c r="E133" s="1">
        <v>111</v>
      </c>
      <c r="F133" s="1">
        <v>1.3348E-2</v>
      </c>
      <c r="G133" s="1">
        <v>0.183535</v>
      </c>
      <c r="H133" s="1" t="s">
        <v>1015</v>
      </c>
      <c r="I133" s="1" t="str">
        <f>HYPERLINK("0903html_all_TW-1-M-3_TW-1-3\Glucosinolate biosynthesis.html")</f>
        <v>0903html_all_TW-1-M-3_TW-1-3\Glucosinolate biosynthesis.html</v>
      </c>
      <c r="J133" s="1"/>
      <c r="K133" s="1"/>
      <c r="L133" s="1"/>
      <c r="M133" s="1"/>
      <c r="N133" s="1"/>
    </row>
    <row r="134" spans="1:14">
      <c r="A134" s="1" t="s">
        <v>117</v>
      </c>
      <c r="B134" s="1" t="s">
        <v>118</v>
      </c>
      <c r="C134" s="1" t="s">
        <v>11</v>
      </c>
      <c r="D134" s="1">
        <v>1</v>
      </c>
      <c r="E134" s="1">
        <v>105</v>
      </c>
      <c r="F134" s="1">
        <v>1.8893E-2</v>
      </c>
      <c r="G134" s="1">
        <v>0.24740833333333301</v>
      </c>
      <c r="H134" s="1" t="s">
        <v>1016</v>
      </c>
      <c r="I134" s="1" t="str">
        <f>HYPERLINK("0903html_all_TW-1-M-3_TW-1-3\Adherens junction.html")</f>
        <v>0903html_all_TW-1-M-3_TW-1-3\Adherens junction.html</v>
      </c>
      <c r="J134" s="1"/>
      <c r="K134" s="1"/>
      <c r="L134" s="1"/>
      <c r="M134" s="1"/>
      <c r="N134" s="1"/>
    </row>
    <row r="135" spans="1:14">
      <c r="A135" s="1" t="s">
        <v>127</v>
      </c>
      <c r="B135" s="1" t="s">
        <v>128</v>
      </c>
      <c r="C135" s="1" t="s">
        <v>11</v>
      </c>
      <c r="D135" s="1">
        <v>1</v>
      </c>
      <c r="E135" s="1">
        <v>84</v>
      </c>
      <c r="F135" s="1">
        <v>5.1249999999999997E-2</v>
      </c>
      <c r="G135" s="1">
        <v>0.396954861111111</v>
      </c>
      <c r="H135" s="1" t="s">
        <v>1017</v>
      </c>
      <c r="I135" s="1" t="str">
        <f>HYPERLINK("0903html_all_TW-1-M-3_TW-1-3\Prion diseases.html")</f>
        <v>0903html_all_TW-1-M-3_TW-1-3\Prion diseases.html</v>
      </c>
      <c r="J135" s="1"/>
      <c r="K135" s="1"/>
      <c r="L135" s="1"/>
      <c r="M135" s="1"/>
      <c r="N135" s="1"/>
    </row>
    <row r="136" spans="1:14">
      <c r="A136" s="1" t="s">
        <v>318</v>
      </c>
      <c r="B136" s="1" t="s">
        <v>319</v>
      </c>
      <c r="C136" s="1" t="s">
        <v>11</v>
      </c>
      <c r="D136" s="1">
        <v>1</v>
      </c>
      <c r="E136" s="1">
        <v>78</v>
      </c>
      <c r="F136" s="1">
        <v>7.2206999999999993E-2</v>
      </c>
      <c r="G136" s="1">
        <v>0.45513557692307699</v>
      </c>
      <c r="H136" s="1" t="s">
        <v>1018</v>
      </c>
      <c r="I136" s="1" t="str">
        <f>HYPERLINK("0903html_all_TW-1-M-3_TW-1-3\Hedgehog signaling pathway.html")</f>
        <v>0903html_all_TW-1-M-3_TW-1-3\Hedgehog signaling pathway.html</v>
      </c>
      <c r="J136" s="1"/>
      <c r="K136" s="1"/>
      <c r="L136" s="1"/>
      <c r="M136" s="1"/>
      <c r="N136" s="1"/>
    </row>
    <row r="137" spans="1:14">
      <c r="A137" s="1" t="s">
        <v>321</v>
      </c>
      <c r="B137" s="1" t="s">
        <v>322</v>
      </c>
      <c r="C137" s="1" t="s">
        <v>11</v>
      </c>
      <c r="D137" s="1">
        <v>1</v>
      </c>
      <c r="E137" s="1">
        <v>77</v>
      </c>
      <c r="F137" s="1">
        <v>7.1785000000000002E-2</v>
      </c>
      <c r="G137" s="1">
        <v>0.45513557692307699</v>
      </c>
      <c r="H137" s="1" t="s">
        <v>579</v>
      </c>
      <c r="I137" s="1" t="str">
        <f>HYPERLINK("0903html_all_TW-1-M-3_TW-1-3\Colorectal cancer.html")</f>
        <v>0903html_all_TW-1-M-3_TW-1-3\Colorectal cancer.html</v>
      </c>
      <c r="J137" s="1"/>
      <c r="K137" s="1"/>
      <c r="L137" s="1"/>
      <c r="M137" s="1"/>
      <c r="N137" s="1"/>
    </row>
    <row r="138" spans="1:14">
      <c r="A138" s="1" t="s">
        <v>344</v>
      </c>
      <c r="B138" s="1" t="s">
        <v>345</v>
      </c>
      <c r="C138" s="1" t="s">
        <v>11</v>
      </c>
      <c r="D138" s="1">
        <v>1</v>
      </c>
      <c r="E138" s="1">
        <v>73</v>
      </c>
      <c r="F138" s="1">
        <v>0.10247000000000001</v>
      </c>
      <c r="G138" s="1">
        <v>0.47487916666666702</v>
      </c>
      <c r="H138" s="1" t="s">
        <v>579</v>
      </c>
      <c r="I138" s="1" t="str">
        <f>HYPERLINK("0903html_all_TW-1-M-3_TW-1-3\B cell receptor signaling pathway.html")</f>
        <v>0903html_all_TW-1-M-3_TW-1-3\B cell receptor signaling pathway.html</v>
      </c>
      <c r="J138" s="1"/>
      <c r="K138" s="1"/>
      <c r="L138" s="1"/>
      <c r="M138" s="1"/>
      <c r="N138" s="1"/>
    </row>
    <row r="140" spans="1:14">
      <c r="B140" s="1" t="s">
        <v>1019</v>
      </c>
    </row>
    <row r="141" spans="1:14">
      <c r="A141" s="1" t="s">
        <v>0</v>
      </c>
      <c r="B141" s="1" t="s">
        <v>1</v>
      </c>
      <c r="C141" s="1" t="s">
        <v>2</v>
      </c>
      <c r="D141" s="1" t="s">
        <v>3</v>
      </c>
      <c r="E141" s="1" t="s">
        <v>4</v>
      </c>
      <c r="F141" s="1" t="s">
        <v>5</v>
      </c>
      <c r="G141" s="1" t="s">
        <v>6</v>
      </c>
      <c r="H141" s="1" t="s">
        <v>7</v>
      </c>
      <c r="I141" s="1" t="s">
        <v>8</v>
      </c>
      <c r="J141" s="1"/>
      <c r="K141" s="1"/>
      <c r="L141" s="1"/>
      <c r="M141" s="1"/>
    </row>
    <row r="142" spans="1:14">
      <c r="A142" s="1" t="s">
        <v>12</v>
      </c>
      <c r="B142" s="1" t="s">
        <v>13</v>
      </c>
      <c r="C142" s="1" t="s">
        <v>11</v>
      </c>
      <c r="D142" s="1">
        <v>105</v>
      </c>
      <c r="E142" s="1">
        <v>1584</v>
      </c>
      <c r="F142" s="1">
        <v>2.4426000000000001E-3</v>
      </c>
      <c r="G142" s="1">
        <v>5.6401854545454502E-2</v>
      </c>
      <c r="H142" s="2" t="s">
        <v>1020</v>
      </c>
      <c r="I142" s="1" t="str">
        <f>HYPERLINK("0903html_all_TW-1-M-3_TW-1-3\Plant hormone signal transduction.html")</f>
        <v>0903html_all_TW-1-M-3_TW-1-3\Plant hormone signal transduction.html</v>
      </c>
      <c r="J142" s="1"/>
      <c r="K142" s="1"/>
      <c r="L142" s="1"/>
      <c r="M142" s="1"/>
    </row>
    <row r="143" spans="1:14">
      <c r="A143" s="1" t="s">
        <v>50</v>
      </c>
      <c r="B143" s="1" t="s">
        <v>51</v>
      </c>
      <c r="C143" s="1" t="s">
        <v>11</v>
      </c>
      <c r="D143" s="1">
        <v>34</v>
      </c>
      <c r="E143" s="1">
        <v>270</v>
      </c>
      <c r="F143" s="4">
        <v>1.2291E-6</v>
      </c>
      <c r="G143" s="1">
        <v>1.0079355000000001E-4</v>
      </c>
      <c r="H143" s="2" t="s">
        <v>1021</v>
      </c>
      <c r="I143" s="1" t="str">
        <f>HYPERLINK("0903html_all_TW-1-M-3_TW-1-3\Cell cycle.html")</f>
        <v>0903html_all_TW-1-M-3_TW-1-3\Cell cycle.html</v>
      </c>
      <c r="J143" s="1"/>
      <c r="K143" s="1"/>
      <c r="L143" s="1"/>
      <c r="M143" s="1"/>
    </row>
    <row r="144" spans="1:14">
      <c r="A144" s="1" t="s">
        <v>14</v>
      </c>
      <c r="B144" s="1" t="s">
        <v>15</v>
      </c>
      <c r="C144" s="1" t="s">
        <v>11</v>
      </c>
      <c r="D144" s="1">
        <v>33</v>
      </c>
      <c r="E144" s="1">
        <v>475</v>
      </c>
      <c r="F144" s="1">
        <v>5.8251999999999998E-2</v>
      </c>
      <c r="G144" s="1">
        <v>0.32165234782608698</v>
      </c>
      <c r="H144" s="2" t="s">
        <v>1022</v>
      </c>
      <c r="I144" s="1" t="str">
        <f>HYPERLINK("0903html_all_TW-1-M-3_TW-1-3\Starch and sucrose metabolism.html")</f>
        <v>0903html_all_TW-1-M-3_TW-1-3\Starch and sucrose metabolism.html</v>
      </c>
      <c r="J144" s="1"/>
      <c r="K144" s="1"/>
      <c r="L144" s="1"/>
      <c r="M144" s="1"/>
    </row>
    <row r="145" spans="1:13">
      <c r="A145" s="1" t="s">
        <v>16</v>
      </c>
      <c r="B145" s="1" t="s">
        <v>17</v>
      </c>
      <c r="C145" s="1" t="s">
        <v>11</v>
      </c>
      <c r="D145" s="1">
        <v>31</v>
      </c>
      <c r="E145" s="1">
        <v>282</v>
      </c>
      <c r="F145" s="4">
        <v>5.859E-5</v>
      </c>
      <c r="G145" s="1">
        <v>2.4803099999999999E-3</v>
      </c>
      <c r="H145" s="2" t="s">
        <v>1023</v>
      </c>
      <c r="I145" s="1" t="str">
        <f>HYPERLINK("0903html_all_TW-1-M-3_TW-1-3\Amino sugar and nucleotide sugar metabolism.html")</f>
        <v>0903html_all_TW-1-M-3_TW-1-3\Amino sugar and nucleotide sugar metabolism.html</v>
      </c>
      <c r="J145" s="1"/>
      <c r="K145" s="1"/>
      <c r="L145" s="1"/>
      <c r="M145" s="1"/>
    </row>
    <row r="146" spans="1:13">
      <c r="A146" s="1" t="s">
        <v>62</v>
      </c>
      <c r="B146" s="1" t="s">
        <v>63</v>
      </c>
      <c r="C146" s="1" t="s">
        <v>11</v>
      </c>
      <c r="D146" s="1">
        <v>29</v>
      </c>
      <c r="E146" s="1">
        <v>292</v>
      </c>
      <c r="F146" s="1">
        <v>4.8126000000000001E-4</v>
      </c>
      <c r="G146" s="1">
        <v>1.5751492499999999E-2</v>
      </c>
      <c r="H146" s="2" t="s">
        <v>1024</v>
      </c>
      <c r="I146" s="1" t="str">
        <f>HYPERLINK("0903html_all_TW-1-M-3_TW-1-3\Cell cycle - yeast.html")</f>
        <v>0903html_all_TW-1-M-3_TW-1-3\Cell cycle - yeast.html</v>
      </c>
      <c r="J146" s="1"/>
      <c r="K146" s="1"/>
      <c r="L146" s="1"/>
      <c r="M146" s="1"/>
    </row>
    <row r="147" spans="1:13">
      <c r="A147" s="1" t="s">
        <v>902</v>
      </c>
      <c r="B147" s="1" t="s">
        <v>903</v>
      </c>
      <c r="C147" s="1" t="s">
        <v>11</v>
      </c>
      <c r="D147" s="1">
        <v>27</v>
      </c>
      <c r="E147" s="1">
        <v>220</v>
      </c>
      <c r="F147" s="4">
        <v>2.3133999999999999E-5</v>
      </c>
      <c r="G147" s="1">
        <v>1.1752072E-3</v>
      </c>
      <c r="H147" s="2" t="s">
        <v>1025</v>
      </c>
      <c r="I147" s="1" t="str">
        <f>HYPERLINK("0903html_all_TW-1-M-3_TW-1-3\Meiosis - yeast.html")</f>
        <v>0903html_all_TW-1-M-3_TW-1-3\Meiosis - yeast.html</v>
      </c>
      <c r="J147" s="1"/>
      <c r="K147" s="1"/>
      <c r="L147" s="1"/>
      <c r="M147" s="1"/>
    </row>
    <row r="148" spans="1:13">
      <c r="A148" s="1" t="s">
        <v>713</v>
      </c>
      <c r="B148" s="1" t="s">
        <v>714</v>
      </c>
      <c r="C148" s="1" t="s">
        <v>11</v>
      </c>
      <c r="D148" s="1">
        <v>26</v>
      </c>
      <c r="E148" s="1">
        <v>295</v>
      </c>
      <c r="F148" s="1">
        <v>5.1335E-3</v>
      </c>
      <c r="G148" s="1">
        <v>7.24393888888889E-2</v>
      </c>
      <c r="H148" s="2" t="s">
        <v>1026</v>
      </c>
      <c r="I148" s="1" t="str">
        <f>HYPERLINK("0903html_all_TW-1-M-3_TW-1-3\Dopaminergic synapse.html")</f>
        <v>0903html_all_TW-1-M-3_TW-1-3\Dopaminergic synapse.html</v>
      </c>
      <c r="J148" s="1"/>
      <c r="K148" s="1"/>
      <c r="L148" s="1"/>
      <c r="M148" s="1"/>
    </row>
    <row r="149" spans="1:13">
      <c r="A149" s="1" t="s">
        <v>153</v>
      </c>
      <c r="B149" s="1" t="s">
        <v>154</v>
      </c>
      <c r="C149" s="1" t="s">
        <v>11</v>
      </c>
      <c r="D149" s="1">
        <v>24</v>
      </c>
      <c r="E149" s="1">
        <v>72</v>
      </c>
      <c r="F149" s="4">
        <v>7.1581999999999997E-13</v>
      </c>
      <c r="G149" s="4">
        <v>1.8181827999999999E-10</v>
      </c>
      <c r="H149" s="2" t="s">
        <v>1027</v>
      </c>
      <c r="I149" s="1" t="str">
        <f>HYPERLINK("0903html_all_TW-1-M-3_TW-1-3\DNA replication.html")</f>
        <v>0903html_all_TW-1-M-3_TW-1-3\DNA replication.html</v>
      </c>
      <c r="J149" s="1"/>
      <c r="K149" s="1"/>
      <c r="L149" s="1"/>
      <c r="M149" s="1"/>
    </row>
    <row r="150" spans="1:13">
      <c r="A150" s="1" t="s">
        <v>18</v>
      </c>
      <c r="B150" s="1" t="s">
        <v>19</v>
      </c>
      <c r="C150" s="1" t="s">
        <v>11</v>
      </c>
      <c r="D150" s="1">
        <v>23</v>
      </c>
      <c r="E150" s="1">
        <v>291</v>
      </c>
      <c r="F150" s="1">
        <v>3.1674000000000001E-2</v>
      </c>
      <c r="G150" s="1">
        <v>0.229862742857143</v>
      </c>
      <c r="H150" s="2" t="s">
        <v>1028</v>
      </c>
      <c r="I150" s="1" t="str">
        <f>HYPERLINK("0903html_all_TW-1-M-3_TW-1-3\Phenylpropanoid biosynthesis.html")</f>
        <v>0903html_all_TW-1-M-3_TW-1-3\Phenylpropanoid biosynthesis.html</v>
      </c>
      <c r="J150" s="1"/>
      <c r="K150" s="1"/>
      <c r="L150" s="1"/>
      <c r="M150" s="1"/>
    </row>
    <row r="151" spans="1:13">
      <c r="A151" s="1" t="s">
        <v>24</v>
      </c>
      <c r="B151" s="1" t="s">
        <v>25</v>
      </c>
      <c r="C151" s="1" t="s">
        <v>11</v>
      </c>
      <c r="D151" s="1">
        <v>19</v>
      </c>
      <c r="E151" s="1">
        <v>190</v>
      </c>
      <c r="F151" s="1">
        <v>4.4317000000000002E-3</v>
      </c>
      <c r="G151" s="1">
        <v>7.0353237499999999E-2</v>
      </c>
      <c r="H151" s="2" t="s">
        <v>1029</v>
      </c>
      <c r="I151" s="1" t="str">
        <f>HYPERLINK("0903html_all_TW-1-M-3_TW-1-3\Ascorbate and aldarate metabolism.html")</f>
        <v>0903html_all_TW-1-M-3_TW-1-3\Ascorbate and aldarate metabolism.html</v>
      </c>
      <c r="J151" s="1"/>
      <c r="K151" s="1"/>
      <c r="L151" s="1"/>
      <c r="M151" s="1"/>
    </row>
    <row r="152" spans="1:13">
      <c r="A152" s="1" t="s">
        <v>733</v>
      </c>
      <c r="B152" s="1" t="s">
        <v>734</v>
      </c>
      <c r="C152" s="1" t="s">
        <v>11</v>
      </c>
      <c r="D152" s="1">
        <v>19</v>
      </c>
      <c r="E152" s="1">
        <v>205</v>
      </c>
      <c r="F152" s="1">
        <v>1.0189E-2</v>
      </c>
      <c r="G152" s="1">
        <v>0.117636636363636</v>
      </c>
      <c r="H152" s="2" t="s">
        <v>1030</v>
      </c>
      <c r="I152" s="1" t="str">
        <f>HYPERLINK("0903html_all_TW-1-M-3_TW-1-3\Pyrimidine metabolism.html")</f>
        <v>0903html_all_TW-1-M-3_TW-1-3\Pyrimidine metabolism.html</v>
      </c>
      <c r="J152" s="1"/>
      <c r="K152" s="1"/>
      <c r="L152" s="1"/>
      <c r="M152" s="1"/>
    </row>
    <row r="153" spans="1:13">
      <c r="A153" s="1" t="s">
        <v>858</v>
      </c>
      <c r="B153" s="1" t="s">
        <v>859</v>
      </c>
      <c r="C153" s="1" t="s">
        <v>11</v>
      </c>
      <c r="D153" s="1">
        <v>16</v>
      </c>
      <c r="E153" s="1">
        <v>171</v>
      </c>
      <c r="F153" s="1">
        <v>1.4701000000000001E-2</v>
      </c>
      <c r="G153" s="1">
        <v>0.14382261538461499</v>
      </c>
      <c r="H153" s="2" t="s">
        <v>1031</v>
      </c>
      <c r="I153" s="1" t="str">
        <f>HYPERLINK("0903html_all_TW-1-M-3_TW-1-3\Alcoholism.html")</f>
        <v>0903html_all_TW-1-M-3_TW-1-3\Alcoholism.html</v>
      </c>
      <c r="J153" s="1"/>
      <c r="K153" s="1"/>
      <c r="L153" s="1"/>
      <c r="M153" s="1"/>
    </row>
    <row r="154" spans="1:13">
      <c r="A154" s="1" t="s">
        <v>22</v>
      </c>
      <c r="B154" s="1" t="s">
        <v>23</v>
      </c>
      <c r="C154" s="1" t="s">
        <v>11</v>
      </c>
      <c r="D154" s="1">
        <v>15</v>
      </c>
      <c r="E154" s="1">
        <v>135</v>
      </c>
      <c r="F154" s="1">
        <v>4.8309E-3</v>
      </c>
      <c r="G154" s="1">
        <v>7.2179329411764706E-2</v>
      </c>
      <c r="H154" s="2" t="s">
        <v>1032</v>
      </c>
      <c r="I154" s="1" t="str">
        <f>HYPERLINK("0903html_all_TW-1-M-3_TW-1-3\Galactose metabolism.html")</f>
        <v>0903html_all_TW-1-M-3_TW-1-3\Galactose metabolism.html</v>
      </c>
      <c r="J154" s="1"/>
      <c r="K154" s="1"/>
      <c r="L154" s="1"/>
      <c r="M154" s="1"/>
    </row>
    <row r="155" spans="1:13">
      <c r="A155" s="1" t="s">
        <v>20</v>
      </c>
      <c r="B155" s="1" t="s">
        <v>21</v>
      </c>
      <c r="C155" s="1" t="s">
        <v>11</v>
      </c>
      <c r="D155" s="1">
        <v>14</v>
      </c>
      <c r="E155" s="1">
        <v>167</v>
      </c>
      <c r="F155" s="1">
        <v>5.2489000000000001E-2</v>
      </c>
      <c r="G155" s="1">
        <v>0.31033719999999998</v>
      </c>
      <c r="H155" s="2" t="s">
        <v>1033</v>
      </c>
      <c r="I155" s="1" t="str">
        <f>HYPERLINK("0903html_all_TW-1-M-3_TW-1-3\Cysteine and methionine metabolism.html")</f>
        <v>0903html_all_TW-1-M-3_TW-1-3\Cysteine and methionine metabolism.html</v>
      </c>
      <c r="J155" s="1"/>
      <c r="K155" s="1"/>
      <c r="L155" s="1"/>
      <c r="M155" s="1"/>
    </row>
    <row r="156" spans="1:13">
      <c r="A156" s="1" t="s">
        <v>100</v>
      </c>
      <c r="B156" s="1" t="s">
        <v>101</v>
      </c>
      <c r="C156" s="1" t="s">
        <v>11</v>
      </c>
      <c r="D156" s="1">
        <v>13</v>
      </c>
      <c r="E156" s="1">
        <v>128</v>
      </c>
      <c r="F156" s="1">
        <v>1.4557E-2</v>
      </c>
      <c r="G156" s="1">
        <v>0.14382261538461499</v>
      </c>
      <c r="H156" s="2" t="s">
        <v>1034</v>
      </c>
      <c r="I156" s="1" t="str">
        <f>HYPERLINK("0903html_all_TW-1-M-3_TW-1-3\Nucleotide excision repair.html")</f>
        <v>0903html_all_TW-1-M-3_TW-1-3\Nucleotide excision repair.html</v>
      </c>
      <c r="J156" s="1"/>
      <c r="K156" s="1"/>
      <c r="L156" s="1"/>
      <c r="M156" s="1"/>
    </row>
    <row r="157" spans="1:13">
      <c r="A157" s="1" t="s">
        <v>1035</v>
      </c>
      <c r="B157" s="1" t="s">
        <v>1036</v>
      </c>
      <c r="C157" s="1" t="s">
        <v>11</v>
      </c>
      <c r="D157" s="1">
        <v>12</v>
      </c>
      <c r="E157" s="1">
        <v>142</v>
      </c>
      <c r="F157" s="1">
        <v>8.2183999999999993E-2</v>
      </c>
      <c r="G157" s="1">
        <v>0.39386294339622602</v>
      </c>
      <c r="H157" s="2" t="s">
        <v>1037</v>
      </c>
      <c r="I157" s="1" t="str">
        <f>HYPERLINK("0903html_all_TW-1-M-3_TW-1-3\Anthocyanin biosynthesis.html")</f>
        <v>0903html_all_TW-1-M-3_TW-1-3\Anthocyanin biosynthesis.html</v>
      </c>
      <c r="J157" s="1"/>
      <c r="K157" s="1"/>
      <c r="L157" s="1"/>
      <c r="M157" s="1"/>
    </row>
    <row r="158" spans="1:13">
      <c r="A158" s="1" t="s">
        <v>172</v>
      </c>
      <c r="B158" s="1" t="s">
        <v>173</v>
      </c>
      <c r="C158" s="1" t="s">
        <v>11</v>
      </c>
      <c r="D158" s="1">
        <v>11</v>
      </c>
      <c r="E158" s="1">
        <v>65</v>
      </c>
      <c r="F158" s="1">
        <v>4.9611000000000002E-4</v>
      </c>
      <c r="G158" s="1">
        <v>1.5751492499999999E-2</v>
      </c>
      <c r="H158" s="2" t="s">
        <v>1038</v>
      </c>
      <c r="I158" s="1" t="str">
        <f>HYPERLINK("0903html_all_TW-1-M-3_TW-1-3\Systemic lupus erythematosus.html")</f>
        <v>0903html_all_TW-1-M-3_TW-1-3\Systemic lupus erythematosus.html</v>
      </c>
      <c r="J158" s="1"/>
      <c r="K158" s="1"/>
      <c r="L158" s="1"/>
      <c r="M158" s="1"/>
    </row>
    <row r="159" spans="1:13">
      <c r="A159" s="1" t="s">
        <v>26</v>
      </c>
      <c r="B159" s="1" t="s">
        <v>27</v>
      </c>
      <c r="C159" s="1" t="s">
        <v>11</v>
      </c>
      <c r="D159" s="1">
        <v>10</v>
      </c>
      <c r="E159" s="1">
        <v>105</v>
      </c>
      <c r="F159" s="1">
        <v>4.4198000000000001E-2</v>
      </c>
      <c r="G159" s="1">
        <v>0.30341329729729699</v>
      </c>
      <c r="H159" s="2" t="s">
        <v>1039</v>
      </c>
      <c r="I159" s="1" t="str">
        <f>HYPERLINK("0903html_all_TW-1-M-3_TW-1-3\PPAR signaling pathway.html")</f>
        <v>0903html_all_TW-1-M-3_TW-1-3\PPAR signaling pathway.html</v>
      </c>
      <c r="J159" s="1"/>
      <c r="K159" s="1"/>
      <c r="L159" s="1"/>
      <c r="M159" s="1"/>
    </row>
    <row r="160" spans="1:13">
      <c r="A160" s="1" t="s">
        <v>245</v>
      </c>
      <c r="B160" s="1" t="s">
        <v>246</v>
      </c>
      <c r="C160" s="1" t="s">
        <v>11</v>
      </c>
      <c r="D160" s="1">
        <v>10</v>
      </c>
      <c r="E160" s="1">
        <v>112</v>
      </c>
      <c r="F160" s="1">
        <v>8.0472000000000002E-2</v>
      </c>
      <c r="G160" s="1">
        <v>0.39307476923076901</v>
      </c>
      <c r="H160" s="2" t="s">
        <v>1040</v>
      </c>
      <c r="I160" s="1" t="str">
        <f>HYPERLINK("0903html_all_TW-1-M-3_TW-1-3\Pancreatic secretion.html")</f>
        <v>0903html_all_TW-1-M-3_TW-1-3\Pancreatic secretion.html</v>
      </c>
      <c r="J160" s="1"/>
      <c r="K160" s="1"/>
      <c r="L160" s="1"/>
      <c r="M160" s="1"/>
    </row>
    <row r="161" spans="1:13">
      <c r="A161" s="1" t="s">
        <v>149</v>
      </c>
      <c r="B161" s="1" t="s">
        <v>150</v>
      </c>
      <c r="C161" s="1" t="s">
        <v>11</v>
      </c>
      <c r="D161" s="1">
        <v>9</v>
      </c>
      <c r="E161" s="1">
        <v>49</v>
      </c>
      <c r="F161" s="1">
        <v>8.9563999999999996E-4</v>
      </c>
      <c r="G161" s="1">
        <v>2.5276951111111098E-2</v>
      </c>
      <c r="H161" s="2" t="s">
        <v>1041</v>
      </c>
      <c r="I161" s="1" t="str">
        <f>HYPERLINK("0903html_all_TW-1-M-3_TW-1-3\Glycosphingolipid biosynthesis - ganglio series.html")</f>
        <v>0903html_all_TW-1-M-3_TW-1-3\Glycosphingolipid biosynthesis - ganglio series.html</v>
      </c>
      <c r="J161" s="1"/>
      <c r="K161" s="1"/>
      <c r="L161" s="1"/>
      <c r="M161" s="1"/>
    </row>
    <row r="162" spans="1:13">
      <c r="A162" s="1" t="s">
        <v>1042</v>
      </c>
      <c r="B162" s="1" t="s">
        <v>1043</v>
      </c>
      <c r="C162" s="1" t="s">
        <v>11</v>
      </c>
      <c r="D162" s="1">
        <v>9</v>
      </c>
      <c r="E162" s="1">
        <v>55</v>
      </c>
      <c r="F162" s="1">
        <v>1.9580999999999999E-3</v>
      </c>
      <c r="G162" s="1">
        <v>4.9735740000000001E-2</v>
      </c>
      <c r="H162" s="2" t="s">
        <v>1044</v>
      </c>
      <c r="I162" s="1" t="str">
        <f>HYPERLINK("0903html_all_TW-1-M-3_TW-1-3\Mismatch repair.html")</f>
        <v>0903html_all_TW-1-M-3_TW-1-3\Mismatch repair.html</v>
      </c>
      <c r="J162" s="1"/>
      <c r="K162" s="1"/>
      <c r="L162" s="1"/>
      <c r="M162" s="1"/>
    </row>
    <row r="163" spans="1:13">
      <c r="A163" s="1" t="s">
        <v>40</v>
      </c>
      <c r="B163" s="1" t="s">
        <v>41</v>
      </c>
      <c r="C163" s="1" t="s">
        <v>11</v>
      </c>
      <c r="D163" s="1">
        <v>9</v>
      </c>
      <c r="E163" s="1">
        <v>436</v>
      </c>
      <c r="F163" s="1">
        <v>4.2015999999999998E-3</v>
      </c>
      <c r="G163" s="1">
        <v>7.0353237499999999E-2</v>
      </c>
      <c r="H163" s="2" t="s">
        <v>1045</v>
      </c>
      <c r="I163" s="1" t="str">
        <f>HYPERLINK("0903html_all_TW-1-M-3_TW-1-3\Protein processing in endoplasmic reticulum.html")</f>
        <v>0903html_all_TW-1-M-3_TW-1-3\Protein processing in endoplasmic reticulum.html</v>
      </c>
      <c r="J163" s="1"/>
      <c r="K163" s="1"/>
      <c r="L163" s="1"/>
      <c r="M163" s="1"/>
    </row>
    <row r="164" spans="1:13">
      <c r="A164" s="1" t="s">
        <v>77</v>
      </c>
      <c r="B164" s="1" t="s">
        <v>78</v>
      </c>
      <c r="C164" s="1" t="s">
        <v>11</v>
      </c>
      <c r="D164" s="1">
        <v>9</v>
      </c>
      <c r="E164" s="1">
        <v>385</v>
      </c>
      <c r="F164" s="1">
        <v>1.4716999999999999E-2</v>
      </c>
      <c r="G164" s="1">
        <v>0.14382261538461499</v>
      </c>
      <c r="H164" s="2" t="s">
        <v>1046</v>
      </c>
      <c r="I164" s="1" t="str">
        <f>HYPERLINK("0903html_all_TW-1-M-3_TW-1-3\Ubiquitin mediated proteolysis.html")</f>
        <v>0903html_all_TW-1-M-3_TW-1-3\Ubiquitin mediated proteolysis.html</v>
      </c>
      <c r="J164" s="1"/>
      <c r="K164" s="1"/>
      <c r="L164" s="1"/>
      <c r="M164" s="1"/>
    </row>
    <row r="165" spans="1:13">
      <c r="A165" s="1" t="s">
        <v>58</v>
      </c>
      <c r="B165" s="1" t="s">
        <v>59</v>
      </c>
      <c r="C165" s="1" t="s">
        <v>11</v>
      </c>
      <c r="D165" s="1">
        <v>9</v>
      </c>
      <c r="E165" s="1">
        <v>76</v>
      </c>
      <c r="F165" s="1">
        <v>1.4722000000000001E-2</v>
      </c>
      <c r="G165" s="1">
        <v>0.14382261538461499</v>
      </c>
      <c r="H165" s="2" t="s">
        <v>1047</v>
      </c>
      <c r="I165" s="1" t="str">
        <f>HYPERLINK("0903html_all_TW-1-M-3_TW-1-3\Sphingolipid metabolism.html")</f>
        <v>0903html_all_TW-1-M-3_TW-1-3\Sphingolipid metabolism.html</v>
      </c>
      <c r="J165" s="1"/>
      <c r="K165" s="1"/>
      <c r="L165" s="1"/>
      <c r="M165" s="1"/>
    </row>
    <row r="166" spans="1:13">
      <c r="A166" s="1" t="s">
        <v>205</v>
      </c>
      <c r="B166" s="1" t="s">
        <v>206</v>
      </c>
      <c r="C166" s="1" t="s">
        <v>11</v>
      </c>
      <c r="D166" s="1">
        <v>9</v>
      </c>
      <c r="E166" s="1">
        <v>93</v>
      </c>
      <c r="F166" s="1">
        <v>5.4364999999999997E-2</v>
      </c>
      <c r="G166" s="1">
        <v>0.31033719999999998</v>
      </c>
      <c r="H166" s="2" t="s">
        <v>1048</v>
      </c>
      <c r="I166" s="1" t="str">
        <f>HYPERLINK("0903html_all_TW-1-M-3_TW-1-3\Endocrine and other factor-regulated calcium reabsorption.html")</f>
        <v>0903html_all_TW-1-M-3_TW-1-3\Endocrine and other factor-regulated calcium reabsorption.html</v>
      </c>
      <c r="J166" s="1"/>
      <c r="K166" s="1"/>
      <c r="L166" s="1"/>
      <c r="M166" s="1"/>
    </row>
    <row r="167" spans="1:13">
      <c r="A167" s="1" t="s">
        <v>52</v>
      </c>
      <c r="B167" s="1" t="s">
        <v>53</v>
      </c>
      <c r="C167" s="1" t="s">
        <v>11</v>
      </c>
      <c r="D167" s="1">
        <v>9</v>
      </c>
      <c r="E167" s="1">
        <v>92</v>
      </c>
      <c r="F167" s="1">
        <v>5.2471999999999998E-2</v>
      </c>
      <c r="G167" s="1">
        <v>0.31033719999999998</v>
      </c>
      <c r="H167" s="2" t="s">
        <v>1049</v>
      </c>
      <c r="I167" s="1" t="str">
        <f>HYPERLINK("0903html_all_TW-1-M-3_TW-1-3\Pathogenic Escherichia coli infection.html")</f>
        <v>0903html_all_TW-1-M-3_TW-1-3\Pathogenic Escherichia coli infection.html</v>
      </c>
      <c r="J167" s="1"/>
      <c r="K167" s="1"/>
      <c r="L167" s="1"/>
      <c r="M167" s="1"/>
    </row>
    <row r="168" spans="1:13">
      <c r="A168" s="1" t="s">
        <v>66</v>
      </c>
      <c r="B168" s="1" t="s">
        <v>67</v>
      </c>
      <c r="C168" s="1" t="s">
        <v>11</v>
      </c>
      <c r="D168" s="1">
        <v>8</v>
      </c>
      <c r="E168" s="1">
        <v>65</v>
      </c>
      <c r="F168" s="1">
        <v>1.6962000000000001E-2</v>
      </c>
      <c r="G168" s="1">
        <v>0.14861540000000001</v>
      </c>
      <c r="H168" s="2" t="s">
        <v>1050</v>
      </c>
      <c r="I168" s="1" t="str">
        <f>HYPERLINK("0903html_all_TW-1-M-3_TW-1-3\Glycosaminoglycan degradation.html")</f>
        <v>0903html_all_TW-1-M-3_TW-1-3\Glycosaminoglycan degradation.html</v>
      </c>
      <c r="J168" s="1"/>
      <c r="K168" s="1"/>
      <c r="L168" s="1"/>
      <c r="M168" s="1"/>
    </row>
    <row r="169" spans="1:13">
      <c r="A169" s="1" t="s">
        <v>147</v>
      </c>
      <c r="B169" s="1" t="s">
        <v>148</v>
      </c>
      <c r="C169" s="1" t="s">
        <v>11</v>
      </c>
      <c r="D169" s="1">
        <v>8</v>
      </c>
      <c r="E169" s="1">
        <v>80</v>
      </c>
      <c r="F169" s="1">
        <v>6.7007999999999998E-2</v>
      </c>
      <c r="G169" s="1">
        <v>0.34734759183673503</v>
      </c>
      <c r="H169" s="2" t="s">
        <v>1051</v>
      </c>
      <c r="I169" s="1" t="str">
        <f>HYPERLINK("0903html_all_TW-1-M-3_TW-1-3\Proximal tubule bicarbonate reclamation.html")</f>
        <v>0903html_all_TW-1-M-3_TW-1-3\Proximal tubule bicarbonate reclamation.html</v>
      </c>
      <c r="J169" s="1"/>
      <c r="K169" s="1"/>
      <c r="L169" s="1"/>
      <c r="M169" s="1"/>
    </row>
    <row r="170" spans="1:13">
      <c r="A170" s="1" t="s">
        <v>44</v>
      </c>
      <c r="B170" s="1" t="s">
        <v>45</v>
      </c>
      <c r="C170" s="1" t="s">
        <v>11</v>
      </c>
      <c r="D170" s="1">
        <v>7</v>
      </c>
      <c r="E170" s="1">
        <v>44</v>
      </c>
      <c r="F170" s="1">
        <v>6.9401999999999997E-3</v>
      </c>
      <c r="G170" s="1">
        <v>8.8140540000000003E-2</v>
      </c>
      <c r="H170" s="2" t="s">
        <v>1052</v>
      </c>
      <c r="I170" s="1" t="str">
        <f>HYPERLINK("0903html_all_TW-1-M-3_TW-1-3\Fatty acid elongation.html")</f>
        <v>0903html_all_TW-1-M-3_TW-1-3\Fatty acid elongation.html</v>
      </c>
      <c r="J170" s="1"/>
      <c r="K170" s="1"/>
      <c r="L170" s="1"/>
      <c r="M170" s="1"/>
    </row>
    <row r="171" spans="1:13">
      <c r="A171" s="1" t="s">
        <v>56</v>
      </c>
      <c r="B171" s="1" t="s">
        <v>57</v>
      </c>
      <c r="C171" s="1" t="s">
        <v>11</v>
      </c>
      <c r="D171" s="1">
        <v>7</v>
      </c>
      <c r="E171" s="1">
        <v>62</v>
      </c>
      <c r="F171" s="1">
        <v>3.6535999999999999E-2</v>
      </c>
      <c r="G171" s="1">
        <v>0.257781777777778</v>
      </c>
      <c r="H171" s="2" t="s">
        <v>1053</v>
      </c>
      <c r="I171" s="1" t="str">
        <f>HYPERLINK("0903html_all_TW-1-M-3_TW-1-3\Other glycan degradation.html")</f>
        <v>0903html_all_TW-1-M-3_TW-1-3\Other glycan degradation.html</v>
      </c>
      <c r="J171" s="1"/>
      <c r="K171" s="1"/>
      <c r="L171" s="1"/>
      <c r="M171" s="1"/>
    </row>
    <row r="172" spans="1:13">
      <c r="A172" s="1" t="s">
        <v>38</v>
      </c>
      <c r="B172" s="1" t="s">
        <v>39</v>
      </c>
      <c r="C172" s="1" t="s">
        <v>11</v>
      </c>
      <c r="D172" s="1">
        <v>7</v>
      </c>
      <c r="E172" s="1">
        <v>69</v>
      </c>
      <c r="F172" s="1">
        <v>9.1002E-2</v>
      </c>
      <c r="G172" s="1">
        <v>0.42026378181818203</v>
      </c>
      <c r="H172" s="2" t="s">
        <v>1054</v>
      </c>
      <c r="I172" s="1" t="str">
        <f>HYPERLINK("0903html_all_TW-1-M-3_TW-1-3\Fatty acid biosynthesis.html")</f>
        <v>0903html_all_TW-1-M-3_TW-1-3\Fatty acid biosynthesis.html</v>
      </c>
      <c r="J172" s="1"/>
      <c r="K172" s="1"/>
      <c r="L172" s="1"/>
      <c r="M172" s="1"/>
    </row>
    <row r="173" spans="1:13">
      <c r="A173" s="1" t="s">
        <v>42</v>
      </c>
      <c r="B173" s="1" t="s">
        <v>43</v>
      </c>
      <c r="C173" s="1" t="s">
        <v>11</v>
      </c>
      <c r="D173" s="1">
        <v>6</v>
      </c>
      <c r="E173" s="1">
        <v>342</v>
      </c>
      <c r="F173" s="1">
        <v>4.3187E-3</v>
      </c>
      <c r="G173" s="1">
        <v>7.0353237499999999E-2</v>
      </c>
      <c r="H173" s="2" t="s">
        <v>1055</v>
      </c>
      <c r="I173" s="1" t="str">
        <f>HYPERLINK("0903html_all_TW-1-M-3_TW-1-3\Epstein-Barr virus infection.html")</f>
        <v>0903html_all_TW-1-M-3_TW-1-3\Epstein-Barr virus infection.html</v>
      </c>
      <c r="J173" s="1"/>
      <c r="K173" s="1"/>
      <c r="L173" s="1"/>
      <c r="M173" s="1"/>
    </row>
    <row r="174" spans="1:13">
      <c r="A174" s="1" t="s">
        <v>159</v>
      </c>
      <c r="B174" s="1" t="s">
        <v>160</v>
      </c>
      <c r="C174" s="1" t="s">
        <v>11</v>
      </c>
      <c r="D174" s="1">
        <v>6</v>
      </c>
      <c r="E174" s="1">
        <v>302</v>
      </c>
      <c r="F174" s="1">
        <v>1.7552999999999999E-2</v>
      </c>
      <c r="G174" s="1">
        <v>0.14861540000000001</v>
      </c>
      <c r="H174" s="2" t="s">
        <v>1056</v>
      </c>
      <c r="I174" s="1" t="str">
        <f>HYPERLINK("0903html_all_TW-1-M-3_TW-1-3\Transcriptional misregulation in cancer.html")</f>
        <v>0903html_all_TW-1-M-3_TW-1-3\Transcriptional misregulation in cancer.html</v>
      </c>
      <c r="J174" s="1"/>
      <c r="K174" s="1"/>
      <c r="L174" s="1"/>
      <c r="M174" s="1"/>
    </row>
    <row r="175" spans="1:13">
      <c r="A175" s="1" t="s">
        <v>1057</v>
      </c>
      <c r="B175" s="1" t="s">
        <v>1058</v>
      </c>
      <c r="C175" s="1" t="s">
        <v>11</v>
      </c>
      <c r="D175" s="1">
        <v>6</v>
      </c>
      <c r="E175" s="1">
        <v>41</v>
      </c>
      <c r="F175" s="1">
        <v>1.7385999999999999E-2</v>
      </c>
      <c r="G175" s="1">
        <v>0.14861540000000001</v>
      </c>
      <c r="H175" s="2" t="s">
        <v>1059</v>
      </c>
      <c r="I175" s="1" t="str">
        <f>HYPERLINK("0903html_all_TW-1-M-3_TW-1-3\Fanconi anemia pathway.html")</f>
        <v>0903html_all_TW-1-M-3_TW-1-3\Fanconi anemia pathway.html</v>
      </c>
      <c r="J175" s="1"/>
      <c r="K175" s="1"/>
      <c r="L175" s="1"/>
      <c r="M175" s="1"/>
    </row>
    <row r="176" spans="1:13">
      <c r="A176" s="1" t="s">
        <v>1060</v>
      </c>
      <c r="B176" s="1" t="s">
        <v>1061</v>
      </c>
      <c r="C176" s="1" t="s">
        <v>11</v>
      </c>
      <c r="D176" s="1">
        <v>6</v>
      </c>
      <c r="E176" s="1">
        <v>57</v>
      </c>
      <c r="F176" s="1">
        <v>6.6244999999999998E-2</v>
      </c>
      <c r="G176" s="1">
        <v>0.34734759183673503</v>
      </c>
      <c r="H176" s="2" t="s">
        <v>1062</v>
      </c>
      <c r="I176" s="1" t="str">
        <f>HYPERLINK("0903html_all_TW-1-M-3_TW-1-3\Homologous recombination.html")</f>
        <v>0903html_all_TW-1-M-3_TW-1-3\Homologous recombination.html</v>
      </c>
      <c r="J176" s="1"/>
      <c r="K176" s="1"/>
      <c r="L176" s="1"/>
      <c r="M176" s="1"/>
    </row>
    <row r="177" spans="1:13">
      <c r="A177" s="1" t="s">
        <v>1063</v>
      </c>
      <c r="B177" s="1" t="s">
        <v>1064</v>
      </c>
      <c r="C177" s="1" t="s">
        <v>11</v>
      </c>
      <c r="D177" s="1">
        <v>6</v>
      </c>
      <c r="E177" s="1">
        <v>59</v>
      </c>
      <c r="F177" s="1">
        <v>7.5288999999999995E-2</v>
      </c>
      <c r="G177" s="1">
        <v>0.37496874509803901</v>
      </c>
      <c r="H177" s="2" t="s">
        <v>1065</v>
      </c>
      <c r="I177" s="1" t="str">
        <f>HYPERLINK("0903html_all_TW-1-M-3_TW-1-3\Gastric acid secretion.html")</f>
        <v>0903html_all_TW-1-M-3_TW-1-3\Gastric acid secretion.html</v>
      </c>
      <c r="J177" s="1"/>
      <c r="K177" s="1"/>
      <c r="L177" s="1"/>
      <c r="M177" s="1"/>
    </row>
    <row r="178" spans="1:13">
      <c r="A178" s="1" t="s">
        <v>72</v>
      </c>
      <c r="B178" s="1" t="s">
        <v>73</v>
      </c>
      <c r="C178" s="1" t="s">
        <v>11</v>
      </c>
      <c r="D178" s="1">
        <v>5</v>
      </c>
      <c r="E178" s="1">
        <v>32</v>
      </c>
      <c r="F178" s="1">
        <v>2.2542E-2</v>
      </c>
      <c r="G178" s="1">
        <v>0.17892712499999999</v>
      </c>
      <c r="H178" s="2" t="s">
        <v>1066</v>
      </c>
      <c r="I178" s="1" t="str">
        <f>HYPERLINK("0903html_all_TW-1-M-3_TW-1-3\Dilated cardiomyopathy (DCM).html")</f>
        <v>0903html_all_TW-1-M-3_TW-1-3\Dilated cardiomyopathy (DCM).html</v>
      </c>
      <c r="J178" s="1"/>
      <c r="K178" s="1"/>
      <c r="L178" s="1"/>
      <c r="M178" s="1"/>
    </row>
    <row r="179" spans="1:13">
      <c r="A179" s="1" t="s">
        <v>98</v>
      </c>
      <c r="B179" s="1" t="s">
        <v>99</v>
      </c>
      <c r="C179" s="1" t="s">
        <v>11</v>
      </c>
      <c r="D179" s="1">
        <v>4</v>
      </c>
      <c r="E179" s="1">
        <v>14</v>
      </c>
      <c r="F179" s="1">
        <v>5.4976000000000001E-3</v>
      </c>
      <c r="G179" s="1">
        <v>7.3494231578947397E-2</v>
      </c>
      <c r="H179" s="2" t="s">
        <v>856</v>
      </c>
      <c r="I179" s="1" t="str">
        <f>HYPERLINK("0903html_all_TW-1-M-3_TW-1-3\Tetracycline biosynthesis.html")</f>
        <v>0903html_all_TW-1-M-3_TW-1-3\Tetracycline biosynthesis.html</v>
      </c>
      <c r="J179" s="1"/>
      <c r="K179" s="1"/>
      <c r="L179" s="1"/>
      <c r="M179" s="1"/>
    </row>
    <row r="180" spans="1:13">
      <c r="A180" s="1" t="s">
        <v>87</v>
      </c>
      <c r="B180" s="1" t="s">
        <v>88</v>
      </c>
      <c r="C180" s="1" t="s">
        <v>11</v>
      </c>
      <c r="D180" s="1">
        <v>4</v>
      </c>
      <c r="E180" s="1">
        <v>232</v>
      </c>
      <c r="F180" s="1">
        <v>2.3965E-2</v>
      </c>
      <c r="G180" s="1">
        <v>0.184457878787879</v>
      </c>
      <c r="H180" s="2" t="s">
        <v>1067</v>
      </c>
      <c r="I180" s="1" t="str">
        <f>HYPERLINK("0903html_all_TW-1-M-3_TW-1-3\RNA transport.html")</f>
        <v>0903html_all_TW-1-M-3_TW-1-3\RNA transport.html</v>
      </c>
      <c r="J180" s="1"/>
      <c r="K180" s="1"/>
      <c r="L180" s="1"/>
      <c r="M180" s="1"/>
    </row>
    <row r="181" spans="1:13">
      <c r="A181" s="1" t="s">
        <v>93</v>
      </c>
      <c r="B181" s="1" t="s">
        <v>94</v>
      </c>
      <c r="C181" s="1" t="s">
        <v>11</v>
      </c>
      <c r="D181" s="1">
        <v>4</v>
      </c>
      <c r="E181" s="1">
        <v>203</v>
      </c>
      <c r="F181" s="1">
        <v>5.4981000000000002E-2</v>
      </c>
      <c r="G181" s="1">
        <v>0.31033719999999998</v>
      </c>
      <c r="H181" s="1" t="s">
        <v>1068</v>
      </c>
      <c r="I181" s="1" t="str">
        <f>HYPERLINK("0903html_all_TW-1-M-3_TW-1-3\Influenza A.html")</f>
        <v>0903html_all_TW-1-M-3_TW-1-3\Influenza A.html</v>
      </c>
      <c r="J181" s="1"/>
      <c r="K181" s="1"/>
      <c r="L181" s="1"/>
      <c r="M181" s="1"/>
    </row>
    <row r="182" spans="1:13">
      <c r="A182" s="1" t="s">
        <v>1069</v>
      </c>
      <c r="B182" s="1" t="s">
        <v>1070</v>
      </c>
      <c r="C182" s="1" t="s">
        <v>11</v>
      </c>
      <c r="D182" s="1">
        <v>4</v>
      </c>
      <c r="E182" s="1">
        <v>197</v>
      </c>
      <c r="F182" s="1">
        <v>7.3206999999999994E-2</v>
      </c>
      <c r="G182" s="1">
        <v>0.37189156000000001</v>
      </c>
      <c r="H182" s="2" t="s">
        <v>1071</v>
      </c>
      <c r="I182" s="1" t="str">
        <f>HYPERLINK("0903html_all_TW-1-M-3_TW-1-3\Glycerophospholipid metabolism.html")</f>
        <v>0903html_all_TW-1-M-3_TW-1-3\Glycerophospholipid metabolism.html</v>
      </c>
      <c r="J182" s="1"/>
      <c r="K182" s="1"/>
      <c r="L182" s="1"/>
      <c r="M182" s="1"/>
    </row>
    <row r="183" spans="1:13">
      <c r="A183" s="1" t="s">
        <v>83</v>
      </c>
      <c r="B183" s="1" t="s">
        <v>84</v>
      </c>
      <c r="C183" s="1" t="s">
        <v>11</v>
      </c>
      <c r="D183" s="1">
        <v>3</v>
      </c>
      <c r="E183" s="1">
        <v>433</v>
      </c>
      <c r="F183" s="4">
        <v>1.5873E-6</v>
      </c>
      <c r="G183" s="1">
        <v>1.0079355000000001E-4</v>
      </c>
      <c r="H183" s="1" t="s">
        <v>1072</v>
      </c>
      <c r="I183" s="1" t="str">
        <f>HYPERLINK("0903html_all_TW-1-M-3_TW-1-3\Spliceosome.html")</f>
        <v>0903html_all_TW-1-M-3_TW-1-3\Spliceosome.html</v>
      </c>
      <c r="J183" s="1"/>
      <c r="K183" s="1"/>
      <c r="L183" s="1"/>
      <c r="M183" s="1"/>
    </row>
    <row r="184" spans="1:13">
      <c r="A184" s="1" t="s">
        <v>85</v>
      </c>
      <c r="B184" s="1" t="s">
        <v>86</v>
      </c>
      <c r="C184" s="1" t="s">
        <v>11</v>
      </c>
      <c r="D184" s="1">
        <v>3</v>
      </c>
      <c r="E184" s="1">
        <v>245</v>
      </c>
      <c r="F184" s="1">
        <v>3.5279999999999999E-3</v>
      </c>
      <c r="G184" s="1">
        <v>6.8931692307692305E-2</v>
      </c>
      <c r="H184" s="1" t="s">
        <v>1073</v>
      </c>
      <c r="I184" s="1" t="str">
        <f>HYPERLINK("0903html_all_TW-1-M-3_TW-1-3\Tryptophan metabolism.html")</f>
        <v>0903html_all_TW-1-M-3_TW-1-3\Tryptophan metabolism.html</v>
      </c>
      <c r="J184" s="1"/>
      <c r="K184" s="1"/>
      <c r="L184" s="1"/>
      <c r="M184" s="1"/>
    </row>
    <row r="185" spans="1:13">
      <c r="A185" s="1" t="s">
        <v>555</v>
      </c>
      <c r="B185" s="1" t="s">
        <v>556</v>
      </c>
      <c r="C185" s="1" t="s">
        <v>11</v>
      </c>
      <c r="D185" s="1">
        <v>3</v>
      </c>
      <c r="E185" s="1">
        <v>12</v>
      </c>
      <c r="F185" s="1">
        <v>2.2377999999999999E-2</v>
      </c>
      <c r="G185" s="1">
        <v>0.17892712499999999</v>
      </c>
      <c r="H185" s="1" t="s">
        <v>1074</v>
      </c>
      <c r="I185" s="1" t="str">
        <f>HYPERLINK("0903html_all_TW-1-M-3_TW-1-3\Non-homologous end-joining.html")</f>
        <v>0903html_all_TW-1-M-3_TW-1-3\Non-homologous end-joining.html</v>
      </c>
      <c r="J185" s="1"/>
      <c r="K185" s="1"/>
      <c r="L185" s="1"/>
      <c r="M185" s="1"/>
    </row>
    <row r="186" spans="1:13">
      <c r="A186" s="1" t="s">
        <v>89</v>
      </c>
      <c r="B186" s="1" t="s">
        <v>90</v>
      </c>
      <c r="C186" s="1" t="s">
        <v>11</v>
      </c>
      <c r="D186" s="1">
        <v>3</v>
      </c>
      <c r="E186" s="1">
        <v>187</v>
      </c>
      <c r="F186" s="1">
        <v>3.0993E-2</v>
      </c>
      <c r="G186" s="1">
        <v>0.229862742857143</v>
      </c>
      <c r="H186" s="1" t="s">
        <v>1075</v>
      </c>
      <c r="I186" s="1" t="str">
        <f>HYPERLINK("0903html_all_TW-1-M-3_TW-1-3\Monoterpenoid biosynthesis.html")</f>
        <v>0903html_all_TW-1-M-3_TW-1-3\Monoterpenoid biosynthesis.html</v>
      </c>
      <c r="J186" s="1"/>
      <c r="K186" s="1"/>
      <c r="L186" s="1"/>
      <c r="M186" s="1"/>
    </row>
    <row r="187" spans="1:13">
      <c r="A187" s="1" t="s">
        <v>1076</v>
      </c>
      <c r="B187" s="1" t="s">
        <v>1077</v>
      </c>
      <c r="C187" s="1" t="s">
        <v>11</v>
      </c>
      <c r="D187" s="1">
        <v>3</v>
      </c>
      <c r="E187" s="1">
        <v>17</v>
      </c>
      <c r="F187" s="1">
        <v>5.3261000000000003E-2</v>
      </c>
      <c r="G187" s="1">
        <v>0.31033719999999998</v>
      </c>
      <c r="H187" s="1" t="s">
        <v>1074</v>
      </c>
      <c r="I187" s="1" t="str">
        <f>HYPERLINK("0903html_all_TW-1-M-3_TW-1-3\Primary immunodeficiency.html")</f>
        <v>0903html_all_TW-1-M-3_TW-1-3\Primary immunodeficiency.html</v>
      </c>
      <c r="J187" s="1"/>
      <c r="K187" s="1"/>
      <c r="L187" s="1"/>
      <c r="M187" s="1"/>
    </row>
    <row r="188" spans="1:13">
      <c r="A188" s="1" t="s">
        <v>70</v>
      </c>
      <c r="B188" s="1" t="s">
        <v>71</v>
      </c>
      <c r="C188" s="1" t="s">
        <v>11</v>
      </c>
      <c r="D188" s="1">
        <v>2</v>
      </c>
      <c r="E188" s="1">
        <v>407</v>
      </c>
      <c r="F188" s="4">
        <v>6.9388000000000002E-7</v>
      </c>
      <c r="G188" s="4">
        <v>8.8122760000000007E-5</v>
      </c>
      <c r="H188" s="1" t="s">
        <v>1078</v>
      </c>
      <c r="I188" s="1" t="str">
        <f>HYPERLINK("0903html_all_TW-1-M-3_TW-1-3\Ribosome.html")</f>
        <v>0903html_all_TW-1-M-3_TW-1-3\Ribosome.html</v>
      </c>
      <c r="J188" s="1"/>
      <c r="K188" s="1"/>
      <c r="L188" s="1"/>
      <c r="M188" s="1"/>
    </row>
    <row r="189" spans="1:13">
      <c r="A189" s="1" t="s">
        <v>155</v>
      </c>
      <c r="B189" s="1" t="s">
        <v>156</v>
      </c>
      <c r="C189" s="1" t="s">
        <v>11</v>
      </c>
      <c r="D189" s="1">
        <v>2</v>
      </c>
      <c r="E189" s="1">
        <v>192</v>
      </c>
      <c r="F189" s="1">
        <v>8.0820000000000006E-3</v>
      </c>
      <c r="G189" s="1">
        <v>9.7753714285714305E-2</v>
      </c>
      <c r="H189" s="1" t="s">
        <v>1079</v>
      </c>
      <c r="I189" s="1" t="str">
        <f>HYPERLINK("0903html_all_TW-1-M-3_TW-1-3\Herpes simplex infection.html")</f>
        <v>0903html_all_TW-1-M-3_TW-1-3\Herpes simplex infection.html</v>
      </c>
      <c r="J189" s="1"/>
      <c r="K189" s="1"/>
      <c r="L189" s="1"/>
      <c r="M189" s="1"/>
    </row>
    <row r="190" spans="1:13">
      <c r="A190" s="1" t="s">
        <v>142</v>
      </c>
      <c r="B190" s="1" t="s">
        <v>143</v>
      </c>
      <c r="C190" s="1" t="s">
        <v>11</v>
      </c>
      <c r="D190" s="1">
        <v>2</v>
      </c>
      <c r="E190" s="1">
        <v>180</v>
      </c>
      <c r="F190" s="1">
        <v>1.6223999999999999E-2</v>
      </c>
      <c r="G190" s="1">
        <v>0.14861540000000001</v>
      </c>
      <c r="H190" s="1" t="s">
        <v>1080</v>
      </c>
      <c r="I190" s="1" t="str">
        <f>HYPERLINK("0903html_all_TW-1-M-3_TW-1-3\Indole alkaloid biosynthesis.html")</f>
        <v>0903html_all_TW-1-M-3_TW-1-3\Indole alkaloid biosynthesis.html</v>
      </c>
      <c r="J190" s="1"/>
      <c r="K190" s="1"/>
      <c r="L190" s="1"/>
      <c r="M190" s="1"/>
    </row>
    <row r="191" spans="1:13">
      <c r="A191" s="1" t="s">
        <v>1081</v>
      </c>
      <c r="B191" s="1" t="s">
        <v>1082</v>
      </c>
      <c r="C191" s="1" t="s">
        <v>11</v>
      </c>
      <c r="D191" s="1">
        <v>2</v>
      </c>
      <c r="E191" s="1">
        <v>8</v>
      </c>
      <c r="F191" s="1">
        <v>6.0259E-2</v>
      </c>
      <c r="G191" s="1">
        <v>0.32565502127659601</v>
      </c>
      <c r="H191" s="1" t="s">
        <v>1083</v>
      </c>
      <c r="I191" s="1" t="str">
        <f>HYPERLINK("0903html_all_TW-1-M-3_TW-1-3\Mucin type O-Glycan biosynthesis.html")</f>
        <v>0903html_all_TW-1-M-3_TW-1-3\Mucin type O-Glycan biosynthesis.html</v>
      </c>
      <c r="J191" s="1"/>
      <c r="K191" s="1"/>
      <c r="L191" s="1"/>
      <c r="M191" s="1"/>
    </row>
    <row r="192" spans="1:13">
      <c r="A192" s="1" t="s">
        <v>95</v>
      </c>
      <c r="B192" s="1" t="s">
        <v>96</v>
      </c>
      <c r="C192" s="1" t="s">
        <v>11</v>
      </c>
      <c r="D192" s="1">
        <v>2</v>
      </c>
      <c r="E192" s="1">
        <v>10</v>
      </c>
      <c r="F192" s="1">
        <v>8.8383000000000003E-2</v>
      </c>
      <c r="G192" s="1">
        <v>0.41572744444444398</v>
      </c>
      <c r="H192" s="1" t="s">
        <v>1084</v>
      </c>
      <c r="I192" s="1" t="str">
        <f>HYPERLINK("0903html_all_TW-1-M-3_TW-1-3\Nonribosomal peptide structures.html")</f>
        <v>0903html_all_TW-1-M-3_TW-1-3\Nonribosomal peptide structures.html</v>
      </c>
      <c r="J192" s="1"/>
      <c r="K192" s="1"/>
      <c r="L192" s="1"/>
      <c r="M192" s="1"/>
    </row>
    <row r="193" spans="1:13">
      <c r="A193" s="1" t="s">
        <v>104</v>
      </c>
      <c r="B193" s="1" t="s">
        <v>105</v>
      </c>
      <c r="C193" s="1" t="s">
        <v>11</v>
      </c>
      <c r="D193" s="1">
        <v>1</v>
      </c>
      <c r="E193" s="1">
        <v>176</v>
      </c>
      <c r="F193" s="1">
        <v>3.1397E-3</v>
      </c>
      <c r="G193" s="1">
        <v>6.6456983333333303E-2</v>
      </c>
      <c r="H193" s="1" t="s">
        <v>1085</v>
      </c>
      <c r="I193" s="1" t="str">
        <f>HYPERLINK("0903html_all_TW-1-M-3_TW-1-3\Ribosome biogenesis in eukaryotes.html")</f>
        <v>0903html_all_TW-1-M-3_TW-1-3\Ribosome biogenesis in eukaryotes.html</v>
      </c>
      <c r="J193" s="1"/>
      <c r="K193" s="1"/>
      <c r="L193" s="1"/>
      <c r="M193" s="1"/>
    </row>
    <row r="194" spans="1:13">
      <c r="A194" s="1" t="s">
        <v>289</v>
      </c>
      <c r="B194" s="1" t="s">
        <v>290</v>
      </c>
      <c r="C194" s="1" t="s">
        <v>11</v>
      </c>
      <c r="D194" s="1">
        <v>1</v>
      </c>
      <c r="E194" s="1">
        <v>110</v>
      </c>
      <c r="F194" s="1">
        <v>5.0795E-2</v>
      </c>
      <c r="G194" s="1">
        <v>0.31033719999999998</v>
      </c>
      <c r="H194" s="1" t="s">
        <v>1086</v>
      </c>
      <c r="I194" s="1" t="str">
        <f>HYPERLINK("0903html_all_TW-1-M-3_TW-1-3\Vibrio cholerae infection.html")</f>
        <v>0903html_all_TW-1-M-3_TW-1-3\Vibrio cholerae infection.html</v>
      </c>
      <c r="J194" s="1"/>
      <c r="K194" s="1"/>
      <c r="L194" s="1"/>
      <c r="M194" s="1"/>
    </row>
    <row r="195" spans="1:13">
      <c r="A195" s="1" t="s">
        <v>115</v>
      </c>
      <c r="B195" s="1" t="s">
        <v>116</v>
      </c>
      <c r="C195" s="1" t="s">
        <v>11</v>
      </c>
      <c r="D195" s="1">
        <v>1</v>
      </c>
      <c r="E195" s="1">
        <v>114</v>
      </c>
      <c r="F195" s="1">
        <v>5.2233000000000002E-2</v>
      </c>
      <c r="G195" s="1">
        <v>0.31033719999999998</v>
      </c>
      <c r="H195" s="1" t="s">
        <v>1087</v>
      </c>
      <c r="I195" s="1" t="str">
        <f>HYPERLINK("0903html_all_TW-1-M-3_TW-1-3\Measles.html")</f>
        <v>0903html_all_TW-1-M-3_TW-1-3\Measles.html</v>
      </c>
      <c r="J195" s="1"/>
      <c r="K195" s="1"/>
      <c r="L195" s="1"/>
      <c r="M195" s="1"/>
    </row>
    <row r="196" spans="1:13">
      <c r="A196" s="1" t="s">
        <v>121</v>
      </c>
      <c r="B196" s="1" t="s">
        <v>122</v>
      </c>
      <c r="C196" s="1" t="s">
        <v>11</v>
      </c>
      <c r="D196" s="1">
        <v>1</v>
      </c>
      <c r="E196" s="1">
        <v>111</v>
      </c>
      <c r="F196" s="1">
        <v>5.1003E-2</v>
      </c>
      <c r="G196" s="1">
        <v>0.31033719999999998</v>
      </c>
      <c r="H196" s="1" t="s">
        <v>1088</v>
      </c>
      <c r="I196" s="1" t="str">
        <f>HYPERLINK("0903html_all_TW-1-M-3_TW-1-3\Glucosinolate biosynthesis.html")</f>
        <v>0903html_all_TW-1-M-3_TW-1-3\Glucosinolate biosynthesis.html</v>
      </c>
      <c r="J196" s="1"/>
      <c r="K196" s="1"/>
      <c r="L196" s="1"/>
      <c r="M196" s="1"/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TW-1-M-1 vs TW-1-1</vt:lpstr>
      <vt:lpstr>TW-1-M-2 vs TW-1-2</vt:lpstr>
      <vt:lpstr>TW-1-M-3 vs TW-1-3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2016-06-03T08:09:02Z</dcterms:created>
  <dcterms:modified xsi:type="dcterms:W3CDTF">2016-06-12T01:21:06Z</dcterms:modified>
</cp:coreProperties>
</file>