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ll desktop fill\业余兼职\河科大论文润色改写\2025-10-11\Supplementary\"/>
    </mc:Choice>
  </mc:AlternateContent>
  <bookViews>
    <workbookView xWindow="-120" yWindow="-120" windowWidth="20736" windowHeight="11160"/>
  </bookViews>
  <sheets>
    <sheet name="Table S1a_DEPs in MSPms-VS-MPms" sheetId="1" r:id="rId1"/>
    <sheet name="Table S1b_DEPs in MSTds-VS-MTds" sheetId="3" r:id="rId2"/>
    <sheet name="Table S1c_DEPs in MSMs-VS-MMs" sheetId="4" r:id="rId3"/>
    <sheet name="Table S1d.tolal of 498 DEPs" sheetId="7" r:id="rId4"/>
    <sheet name="Table S1e_79 shared DEPs" sheetId="5" r:id="rId5"/>
    <sheet name="Table S1f_79  DEPs Homologous " sheetId="6" r:id="rId6"/>
  </sheets>
  <definedNames>
    <definedName name="_xlnm._FilterDatabase" localSheetId="3" hidden="1">'Table S1d.tolal of 498 DEPs'!$A$2:$AE$500</definedName>
    <definedName name="_xlnm._FilterDatabase" localSheetId="4" hidden="1">'Table S1e_79 shared DEPs'!$A$2:$F$81</definedName>
    <definedName name="_Hlk35442173" localSheetId="5">'Table S1f_79  DEPs Homologous '!#REF!</definedName>
    <definedName name="a">'Table S1a_DEPs in MSPms-VS-MPms'!$A$2:$AE$157</definedName>
    <definedName name="aa">'Table S1e_79 shared DEPs'!$A$2:$E$81</definedName>
    <definedName name="aq">'Table S1c_DEPs in MSMs-VS-MMs'!$A$2:$AE$369</definedName>
    <definedName name="as">'Table S1a_DEPs in MSPms-VS-MPms'!$A$2:$AE$157</definedName>
    <definedName name="az">'Table S1b_DEPs in MSTds-VS-MTds'!$A$2:$AE$229</definedName>
    <definedName name="b">'Table S1b_DEPs in MSTds-VS-MTds'!$A$2:$AE$229</definedName>
    <definedName name="d">'Table S1c_DEPs in MSMs-VS-MMs'!$A$2:$AE$369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80" i="7" l="1"/>
  <c r="C280" i="7"/>
  <c r="D280" i="7"/>
  <c r="E280" i="7"/>
  <c r="F280" i="7"/>
  <c r="G280" i="7"/>
  <c r="H280" i="7"/>
  <c r="I280" i="7"/>
  <c r="J280" i="7"/>
  <c r="K280" i="7"/>
  <c r="L280" i="7"/>
  <c r="M280" i="7"/>
  <c r="N280" i="7"/>
  <c r="O280" i="7"/>
  <c r="P280" i="7"/>
  <c r="Q280" i="7"/>
  <c r="R280" i="7"/>
  <c r="S280" i="7"/>
  <c r="T280" i="7"/>
  <c r="U280" i="7"/>
  <c r="V280" i="7"/>
  <c r="W280" i="7"/>
  <c r="X280" i="7"/>
  <c r="Y280" i="7"/>
  <c r="Z280" i="7"/>
  <c r="AA280" i="7"/>
  <c r="AB280" i="7"/>
  <c r="AC280" i="7"/>
  <c r="AD280" i="7"/>
  <c r="AE280" i="7"/>
  <c r="B281" i="7"/>
  <c r="C281" i="7"/>
  <c r="D281" i="7"/>
  <c r="E281" i="7"/>
  <c r="F281" i="7"/>
  <c r="G281" i="7"/>
  <c r="H281" i="7"/>
  <c r="I281" i="7"/>
  <c r="J281" i="7"/>
  <c r="K281" i="7"/>
  <c r="L281" i="7"/>
  <c r="M281" i="7"/>
  <c r="N281" i="7"/>
  <c r="O281" i="7"/>
  <c r="P281" i="7"/>
  <c r="Q281" i="7"/>
  <c r="R281" i="7"/>
  <c r="S281" i="7"/>
  <c r="T281" i="7"/>
  <c r="U281" i="7"/>
  <c r="V281" i="7"/>
  <c r="W281" i="7"/>
  <c r="X281" i="7"/>
  <c r="Y281" i="7"/>
  <c r="Z281" i="7"/>
  <c r="AA281" i="7"/>
  <c r="AB281" i="7"/>
  <c r="AC281" i="7"/>
  <c r="AD281" i="7"/>
  <c r="AE281" i="7"/>
  <c r="B282" i="7"/>
  <c r="C282" i="7"/>
  <c r="D282" i="7"/>
  <c r="E282" i="7"/>
  <c r="F282" i="7"/>
  <c r="G282" i="7"/>
  <c r="H282" i="7"/>
  <c r="I282" i="7"/>
  <c r="J282" i="7"/>
  <c r="K282" i="7"/>
  <c r="L282" i="7"/>
  <c r="M282" i="7"/>
  <c r="N282" i="7"/>
  <c r="O282" i="7"/>
  <c r="P282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AE282" i="7"/>
  <c r="B283" i="7"/>
  <c r="C283" i="7"/>
  <c r="D283" i="7"/>
  <c r="E283" i="7"/>
  <c r="F283" i="7"/>
  <c r="G283" i="7"/>
  <c r="H283" i="7"/>
  <c r="I283" i="7"/>
  <c r="J283" i="7"/>
  <c r="K283" i="7"/>
  <c r="L283" i="7"/>
  <c r="M283" i="7"/>
  <c r="N283" i="7"/>
  <c r="O283" i="7"/>
  <c r="P283" i="7"/>
  <c r="Q283" i="7"/>
  <c r="R283" i="7"/>
  <c r="S283" i="7"/>
  <c r="T283" i="7"/>
  <c r="U283" i="7"/>
  <c r="V283" i="7"/>
  <c r="W283" i="7"/>
  <c r="X283" i="7"/>
  <c r="Y283" i="7"/>
  <c r="Z283" i="7"/>
  <c r="AA283" i="7"/>
  <c r="AB283" i="7"/>
  <c r="AC283" i="7"/>
  <c r="AD283" i="7"/>
  <c r="AE283" i="7"/>
  <c r="B284" i="7"/>
  <c r="C284" i="7"/>
  <c r="D284" i="7"/>
  <c r="E284" i="7"/>
  <c r="F284" i="7"/>
  <c r="G284" i="7"/>
  <c r="H284" i="7"/>
  <c r="I284" i="7"/>
  <c r="J284" i="7"/>
  <c r="K284" i="7"/>
  <c r="L284" i="7"/>
  <c r="M284" i="7"/>
  <c r="N284" i="7"/>
  <c r="O284" i="7"/>
  <c r="P284" i="7"/>
  <c r="Q284" i="7"/>
  <c r="R284" i="7"/>
  <c r="S284" i="7"/>
  <c r="T284" i="7"/>
  <c r="U284" i="7"/>
  <c r="V284" i="7"/>
  <c r="W284" i="7"/>
  <c r="X284" i="7"/>
  <c r="Y284" i="7"/>
  <c r="Z284" i="7"/>
  <c r="AA284" i="7"/>
  <c r="AB284" i="7"/>
  <c r="AC284" i="7"/>
  <c r="AD284" i="7"/>
  <c r="AE284" i="7"/>
  <c r="B285" i="7"/>
  <c r="C285" i="7"/>
  <c r="D285" i="7"/>
  <c r="E285" i="7"/>
  <c r="F285" i="7"/>
  <c r="G285" i="7"/>
  <c r="H285" i="7"/>
  <c r="I285" i="7"/>
  <c r="J285" i="7"/>
  <c r="K285" i="7"/>
  <c r="L285" i="7"/>
  <c r="M285" i="7"/>
  <c r="N285" i="7"/>
  <c r="O285" i="7"/>
  <c r="P285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AE285" i="7"/>
  <c r="B286" i="7"/>
  <c r="C286" i="7"/>
  <c r="D286" i="7"/>
  <c r="E286" i="7"/>
  <c r="F286" i="7"/>
  <c r="G286" i="7"/>
  <c r="H286" i="7"/>
  <c r="I286" i="7"/>
  <c r="J286" i="7"/>
  <c r="K286" i="7"/>
  <c r="L286" i="7"/>
  <c r="M286" i="7"/>
  <c r="N286" i="7"/>
  <c r="O286" i="7"/>
  <c r="P286" i="7"/>
  <c r="Q286" i="7"/>
  <c r="R286" i="7"/>
  <c r="S286" i="7"/>
  <c r="T286" i="7"/>
  <c r="U286" i="7"/>
  <c r="V286" i="7"/>
  <c r="W286" i="7"/>
  <c r="X286" i="7"/>
  <c r="Y286" i="7"/>
  <c r="Z286" i="7"/>
  <c r="AA286" i="7"/>
  <c r="AB286" i="7"/>
  <c r="AC286" i="7"/>
  <c r="AD286" i="7"/>
  <c r="AE286" i="7"/>
  <c r="B287" i="7"/>
  <c r="C287" i="7"/>
  <c r="D287" i="7"/>
  <c r="E287" i="7"/>
  <c r="F287" i="7"/>
  <c r="G287" i="7"/>
  <c r="H287" i="7"/>
  <c r="I287" i="7"/>
  <c r="J287" i="7"/>
  <c r="K287" i="7"/>
  <c r="L287" i="7"/>
  <c r="M287" i="7"/>
  <c r="N287" i="7"/>
  <c r="O287" i="7"/>
  <c r="P287" i="7"/>
  <c r="Q287" i="7"/>
  <c r="R287" i="7"/>
  <c r="S287" i="7"/>
  <c r="T287" i="7"/>
  <c r="U287" i="7"/>
  <c r="V287" i="7"/>
  <c r="W287" i="7"/>
  <c r="X287" i="7"/>
  <c r="Y287" i="7"/>
  <c r="Z287" i="7"/>
  <c r="AA287" i="7"/>
  <c r="AB287" i="7"/>
  <c r="AC287" i="7"/>
  <c r="AD287" i="7"/>
  <c r="AE287" i="7"/>
  <c r="B288" i="7"/>
  <c r="C288" i="7"/>
  <c r="D288" i="7"/>
  <c r="E288" i="7"/>
  <c r="F288" i="7"/>
  <c r="G288" i="7"/>
  <c r="H288" i="7"/>
  <c r="I288" i="7"/>
  <c r="J288" i="7"/>
  <c r="K288" i="7"/>
  <c r="L288" i="7"/>
  <c r="M288" i="7"/>
  <c r="N288" i="7"/>
  <c r="O288" i="7"/>
  <c r="P288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AE288" i="7"/>
  <c r="B289" i="7"/>
  <c r="C289" i="7"/>
  <c r="D289" i="7"/>
  <c r="E289" i="7"/>
  <c r="F289" i="7"/>
  <c r="G289" i="7"/>
  <c r="H289" i="7"/>
  <c r="I289" i="7"/>
  <c r="J289" i="7"/>
  <c r="K289" i="7"/>
  <c r="L289" i="7"/>
  <c r="M289" i="7"/>
  <c r="N289" i="7"/>
  <c r="O289" i="7"/>
  <c r="P289" i="7"/>
  <c r="Q289" i="7"/>
  <c r="R289" i="7"/>
  <c r="S289" i="7"/>
  <c r="T289" i="7"/>
  <c r="U289" i="7"/>
  <c r="V289" i="7"/>
  <c r="W289" i="7"/>
  <c r="X289" i="7"/>
  <c r="Y289" i="7"/>
  <c r="Z289" i="7"/>
  <c r="AA289" i="7"/>
  <c r="AB289" i="7"/>
  <c r="AC289" i="7"/>
  <c r="AD289" i="7"/>
  <c r="AE289" i="7"/>
  <c r="B290" i="7"/>
  <c r="C290" i="7"/>
  <c r="D290" i="7"/>
  <c r="E290" i="7"/>
  <c r="F290" i="7"/>
  <c r="G290" i="7"/>
  <c r="H290" i="7"/>
  <c r="I290" i="7"/>
  <c r="J290" i="7"/>
  <c r="K290" i="7"/>
  <c r="L290" i="7"/>
  <c r="M290" i="7"/>
  <c r="N290" i="7"/>
  <c r="O290" i="7"/>
  <c r="P290" i="7"/>
  <c r="Q290" i="7"/>
  <c r="R290" i="7"/>
  <c r="S290" i="7"/>
  <c r="T290" i="7"/>
  <c r="U290" i="7"/>
  <c r="V290" i="7"/>
  <c r="W290" i="7"/>
  <c r="X290" i="7"/>
  <c r="Y290" i="7"/>
  <c r="Z290" i="7"/>
  <c r="AA290" i="7"/>
  <c r="AB290" i="7"/>
  <c r="AC290" i="7"/>
  <c r="AD290" i="7"/>
  <c r="AE290" i="7"/>
  <c r="B291" i="7"/>
  <c r="C291" i="7"/>
  <c r="D291" i="7"/>
  <c r="E291" i="7"/>
  <c r="F291" i="7"/>
  <c r="G291" i="7"/>
  <c r="H291" i="7"/>
  <c r="I291" i="7"/>
  <c r="J291" i="7"/>
  <c r="K291" i="7"/>
  <c r="L291" i="7"/>
  <c r="M291" i="7"/>
  <c r="N291" i="7"/>
  <c r="O291" i="7"/>
  <c r="P291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AE291" i="7"/>
  <c r="B292" i="7"/>
  <c r="C292" i="7"/>
  <c r="D292" i="7"/>
  <c r="E292" i="7"/>
  <c r="F292" i="7"/>
  <c r="G292" i="7"/>
  <c r="H292" i="7"/>
  <c r="I292" i="7"/>
  <c r="J292" i="7"/>
  <c r="K292" i="7"/>
  <c r="L292" i="7"/>
  <c r="M292" i="7"/>
  <c r="N292" i="7"/>
  <c r="O292" i="7"/>
  <c r="P292" i="7"/>
  <c r="Q292" i="7"/>
  <c r="R292" i="7"/>
  <c r="S292" i="7"/>
  <c r="T292" i="7"/>
  <c r="U292" i="7"/>
  <c r="V292" i="7"/>
  <c r="W292" i="7"/>
  <c r="X292" i="7"/>
  <c r="Y292" i="7"/>
  <c r="Z292" i="7"/>
  <c r="AA292" i="7"/>
  <c r="AB292" i="7"/>
  <c r="AC292" i="7"/>
  <c r="AD292" i="7"/>
  <c r="AE292" i="7"/>
  <c r="B293" i="7"/>
  <c r="C293" i="7"/>
  <c r="D293" i="7"/>
  <c r="E293" i="7"/>
  <c r="F293" i="7"/>
  <c r="G293" i="7"/>
  <c r="H293" i="7"/>
  <c r="I293" i="7"/>
  <c r="J293" i="7"/>
  <c r="K293" i="7"/>
  <c r="L293" i="7"/>
  <c r="M293" i="7"/>
  <c r="N293" i="7"/>
  <c r="O293" i="7"/>
  <c r="P293" i="7"/>
  <c r="Q293" i="7"/>
  <c r="R293" i="7"/>
  <c r="S293" i="7"/>
  <c r="T293" i="7"/>
  <c r="U293" i="7"/>
  <c r="V293" i="7"/>
  <c r="W293" i="7"/>
  <c r="X293" i="7"/>
  <c r="Y293" i="7"/>
  <c r="Z293" i="7"/>
  <c r="AA293" i="7"/>
  <c r="AB293" i="7"/>
  <c r="AC293" i="7"/>
  <c r="AD293" i="7"/>
  <c r="AE293" i="7"/>
  <c r="B294" i="7"/>
  <c r="C294" i="7"/>
  <c r="D294" i="7"/>
  <c r="E294" i="7"/>
  <c r="F294" i="7"/>
  <c r="G294" i="7"/>
  <c r="H294" i="7"/>
  <c r="I294" i="7"/>
  <c r="J294" i="7"/>
  <c r="K294" i="7"/>
  <c r="L294" i="7"/>
  <c r="M294" i="7"/>
  <c r="N294" i="7"/>
  <c r="O294" i="7"/>
  <c r="P294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AE294" i="7"/>
  <c r="B295" i="7"/>
  <c r="C295" i="7"/>
  <c r="D295" i="7"/>
  <c r="E295" i="7"/>
  <c r="F295" i="7"/>
  <c r="G295" i="7"/>
  <c r="H295" i="7"/>
  <c r="I295" i="7"/>
  <c r="J295" i="7"/>
  <c r="K295" i="7"/>
  <c r="L295" i="7"/>
  <c r="M295" i="7"/>
  <c r="N295" i="7"/>
  <c r="O295" i="7"/>
  <c r="P295" i="7"/>
  <c r="Q295" i="7"/>
  <c r="R295" i="7"/>
  <c r="S295" i="7"/>
  <c r="T295" i="7"/>
  <c r="U295" i="7"/>
  <c r="V295" i="7"/>
  <c r="W295" i="7"/>
  <c r="X295" i="7"/>
  <c r="Y295" i="7"/>
  <c r="Z295" i="7"/>
  <c r="AA295" i="7"/>
  <c r="AB295" i="7"/>
  <c r="AC295" i="7"/>
  <c r="AD295" i="7"/>
  <c r="AE295" i="7"/>
  <c r="B296" i="7"/>
  <c r="C296" i="7"/>
  <c r="D296" i="7"/>
  <c r="E296" i="7"/>
  <c r="F296" i="7"/>
  <c r="G296" i="7"/>
  <c r="H296" i="7"/>
  <c r="I296" i="7"/>
  <c r="J296" i="7"/>
  <c r="K296" i="7"/>
  <c r="L296" i="7"/>
  <c r="M296" i="7"/>
  <c r="N296" i="7"/>
  <c r="O296" i="7"/>
  <c r="P296" i="7"/>
  <c r="Q296" i="7"/>
  <c r="R296" i="7"/>
  <c r="S296" i="7"/>
  <c r="T296" i="7"/>
  <c r="U296" i="7"/>
  <c r="V296" i="7"/>
  <c r="W296" i="7"/>
  <c r="X296" i="7"/>
  <c r="Y296" i="7"/>
  <c r="Z296" i="7"/>
  <c r="AA296" i="7"/>
  <c r="AB296" i="7"/>
  <c r="AC296" i="7"/>
  <c r="AD296" i="7"/>
  <c r="AE296" i="7"/>
  <c r="B297" i="7"/>
  <c r="C297" i="7"/>
  <c r="D297" i="7"/>
  <c r="E297" i="7"/>
  <c r="F297" i="7"/>
  <c r="G297" i="7"/>
  <c r="H297" i="7"/>
  <c r="I297" i="7"/>
  <c r="J297" i="7"/>
  <c r="K297" i="7"/>
  <c r="L297" i="7"/>
  <c r="M297" i="7"/>
  <c r="N297" i="7"/>
  <c r="O297" i="7"/>
  <c r="P297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AE297" i="7"/>
  <c r="B298" i="7"/>
  <c r="C298" i="7"/>
  <c r="D298" i="7"/>
  <c r="E298" i="7"/>
  <c r="F298" i="7"/>
  <c r="G298" i="7"/>
  <c r="H298" i="7"/>
  <c r="I298" i="7"/>
  <c r="J298" i="7"/>
  <c r="K298" i="7"/>
  <c r="L298" i="7"/>
  <c r="M298" i="7"/>
  <c r="N298" i="7"/>
  <c r="O298" i="7"/>
  <c r="P298" i="7"/>
  <c r="Q298" i="7"/>
  <c r="R298" i="7"/>
  <c r="S298" i="7"/>
  <c r="T298" i="7"/>
  <c r="U298" i="7"/>
  <c r="V298" i="7"/>
  <c r="W298" i="7"/>
  <c r="X298" i="7"/>
  <c r="Y298" i="7"/>
  <c r="Z298" i="7"/>
  <c r="AA298" i="7"/>
  <c r="AB298" i="7"/>
  <c r="AC298" i="7"/>
  <c r="AD298" i="7"/>
  <c r="AE298" i="7"/>
  <c r="B299" i="7"/>
  <c r="C299" i="7"/>
  <c r="D299" i="7"/>
  <c r="E299" i="7"/>
  <c r="F299" i="7"/>
  <c r="G299" i="7"/>
  <c r="H299" i="7"/>
  <c r="I299" i="7"/>
  <c r="J299" i="7"/>
  <c r="K299" i="7"/>
  <c r="L299" i="7"/>
  <c r="M299" i="7"/>
  <c r="N299" i="7"/>
  <c r="O299" i="7"/>
  <c r="P299" i="7"/>
  <c r="Q299" i="7"/>
  <c r="R299" i="7"/>
  <c r="S299" i="7"/>
  <c r="T299" i="7"/>
  <c r="U299" i="7"/>
  <c r="V299" i="7"/>
  <c r="W299" i="7"/>
  <c r="X299" i="7"/>
  <c r="Y299" i="7"/>
  <c r="Z299" i="7"/>
  <c r="AA299" i="7"/>
  <c r="AB299" i="7"/>
  <c r="AC299" i="7"/>
  <c r="AD299" i="7"/>
  <c r="AE299" i="7"/>
  <c r="B300" i="7"/>
  <c r="C300" i="7"/>
  <c r="D300" i="7"/>
  <c r="E300" i="7"/>
  <c r="F300" i="7"/>
  <c r="G300" i="7"/>
  <c r="H300" i="7"/>
  <c r="I300" i="7"/>
  <c r="J300" i="7"/>
  <c r="K300" i="7"/>
  <c r="L300" i="7"/>
  <c r="M300" i="7"/>
  <c r="N300" i="7"/>
  <c r="O300" i="7"/>
  <c r="P300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AE300" i="7"/>
  <c r="B301" i="7"/>
  <c r="C301" i="7"/>
  <c r="D301" i="7"/>
  <c r="E301" i="7"/>
  <c r="F301" i="7"/>
  <c r="G301" i="7"/>
  <c r="H301" i="7"/>
  <c r="I301" i="7"/>
  <c r="J301" i="7"/>
  <c r="K301" i="7"/>
  <c r="L301" i="7"/>
  <c r="M301" i="7"/>
  <c r="N301" i="7"/>
  <c r="O301" i="7"/>
  <c r="P301" i="7"/>
  <c r="Q301" i="7"/>
  <c r="R301" i="7"/>
  <c r="S301" i="7"/>
  <c r="T301" i="7"/>
  <c r="U301" i="7"/>
  <c r="V301" i="7"/>
  <c r="W301" i="7"/>
  <c r="X301" i="7"/>
  <c r="Y301" i="7"/>
  <c r="Z301" i="7"/>
  <c r="AA301" i="7"/>
  <c r="AB301" i="7"/>
  <c r="AC301" i="7"/>
  <c r="AD301" i="7"/>
  <c r="AE301" i="7"/>
  <c r="B302" i="7"/>
  <c r="C302" i="7"/>
  <c r="D302" i="7"/>
  <c r="E302" i="7"/>
  <c r="F302" i="7"/>
  <c r="G302" i="7"/>
  <c r="H302" i="7"/>
  <c r="I302" i="7"/>
  <c r="J302" i="7"/>
  <c r="K302" i="7"/>
  <c r="L302" i="7"/>
  <c r="M302" i="7"/>
  <c r="N302" i="7"/>
  <c r="O302" i="7"/>
  <c r="P302" i="7"/>
  <c r="Q302" i="7"/>
  <c r="R302" i="7"/>
  <c r="S302" i="7"/>
  <c r="T302" i="7"/>
  <c r="U302" i="7"/>
  <c r="V302" i="7"/>
  <c r="W302" i="7"/>
  <c r="X302" i="7"/>
  <c r="Y302" i="7"/>
  <c r="Z302" i="7"/>
  <c r="AA302" i="7"/>
  <c r="AB302" i="7"/>
  <c r="AC302" i="7"/>
  <c r="AD302" i="7"/>
  <c r="AE302" i="7"/>
  <c r="B303" i="7"/>
  <c r="C303" i="7"/>
  <c r="D303" i="7"/>
  <c r="E303" i="7"/>
  <c r="F303" i="7"/>
  <c r="G303" i="7"/>
  <c r="H303" i="7"/>
  <c r="I303" i="7"/>
  <c r="J303" i="7"/>
  <c r="K303" i="7"/>
  <c r="L303" i="7"/>
  <c r="M303" i="7"/>
  <c r="N303" i="7"/>
  <c r="O303" i="7"/>
  <c r="P303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AE303" i="7"/>
  <c r="B304" i="7"/>
  <c r="C304" i="7"/>
  <c r="D304" i="7"/>
  <c r="E304" i="7"/>
  <c r="F304" i="7"/>
  <c r="G304" i="7"/>
  <c r="H304" i="7"/>
  <c r="I304" i="7"/>
  <c r="J304" i="7"/>
  <c r="K304" i="7"/>
  <c r="L304" i="7"/>
  <c r="M304" i="7"/>
  <c r="N304" i="7"/>
  <c r="O304" i="7"/>
  <c r="P304" i="7"/>
  <c r="Q304" i="7"/>
  <c r="R304" i="7"/>
  <c r="S304" i="7"/>
  <c r="T304" i="7"/>
  <c r="U304" i="7"/>
  <c r="V304" i="7"/>
  <c r="W304" i="7"/>
  <c r="X304" i="7"/>
  <c r="Y304" i="7"/>
  <c r="Z304" i="7"/>
  <c r="AA304" i="7"/>
  <c r="AB304" i="7"/>
  <c r="AC304" i="7"/>
  <c r="AD304" i="7"/>
  <c r="AE304" i="7"/>
  <c r="B305" i="7"/>
  <c r="C305" i="7"/>
  <c r="D305" i="7"/>
  <c r="E305" i="7"/>
  <c r="F305" i="7"/>
  <c r="G305" i="7"/>
  <c r="H305" i="7"/>
  <c r="I305" i="7"/>
  <c r="J305" i="7"/>
  <c r="K305" i="7"/>
  <c r="L305" i="7"/>
  <c r="M305" i="7"/>
  <c r="N305" i="7"/>
  <c r="O305" i="7"/>
  <c r="P305" i="7"/>
  <c r="Q305" i="7"/>
  <c r="R305" i="7"/>
  <c r="S305" i="7"/>
  <c r="T305" i="7"/>
  <c r="U305" i="7"/>
  <c r="V305" i="7"/>
  <c r="W305" i="7"/>
  <c r="X305" i="7"/>
  <c r="Y305" i="7"/>
  <c r="Z305" i="7"/>
  <c r="AA305" i="7"/>
  <c r="AB305" i="7"/>
  <c r="AC305" i="7"/>
  <c r="AD305" i="7"/>
  <c r="AE305" i="7"/>
  <c r="B306" i="7"/>
  <c r="C306" i="7"/>
  <c r="D306" i="7"/>
  <c r="E306" i="7"/>
  <c r="F306" i="7"/>
  <c r="G306" i="7"/>
  <c r="H306" i="7"/>
  <c r="I306" i="7"/>
  <c r="J306" i="7"/>
  <c r="K306" i="7"/>
  <c r="L306" i="7"/>
  <c r="M306" i="7"/>
  <c r="N306" i="7"/>
  <c r="O306" i="7"/>
  <c r="P306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AE306" i="7"/>
  <c r="B307" i="7"/>
  <c r="C307" i="7"/>
  <c r="D307" i="7"/>
  <c r="E307" i="7"/>
  <c r="F307" i="7"/>
  <c r="G307" i="7"/>
  <c r="H307" i="7"/>
  <c r="I307" i="7"/>
  <c r="J307" i="7"/>
  <c r="K307" i="7"/>
  <c r="L307" i="7"/>
  <c r="M307" i="7"/>
  <c r="N307" i="7"/>
  <c r="O307" i="7"/>
  <c r="P307" i="7"/>
  <c r="Q307" i="7"/>
  <c r="R307" i="7"/>
  <c r="S307" i="7"/>
  <c r="T307" i="7"/>
  <c r="U307" i="7"/>
  <c r="V307" i="7"/>
  <c r="W307" i="7"/>
  <c r="X307" i="7"/>
  <c r="Y307" i="7"/>
  <c r="Z307" i="7"/>
  <c r="AA307" i="7"/>
  <c r="AB307" i="7"/>
  <c r="AC307" i="7"/>
  <c r="AD307" i="7"/>
  <c r="AE307" i="7"/>
  <c r="B308" i="7"/>
  <c r="C308" i="7"/>
  <c r="D308" i="7"/>
  <c r="E308" i="7"/>
  <c r="F308" i="7"/>
  <c r="G308" i="7"/>
  <c r="H308" i="7"/>
  <c r="I308" i="7"/>
  <c r="J308" i="7"/>
  <c r="K308" i="7"/>
  <c r="L308" i="7"/>
  <c r="M308" i="7"/>
  <c r="N308" i="7"/>
  <c r="O308" i="7"/>
  <c r="P308" i="7"/>
  <c r="Q308" i="7"/>
  <c r="R308" i="7"/>
  <c r="S308" i="7"/>
  <c r="T308" i="7"/>
  <c r="U308" i="7"/>
  <c r="V308" i="7"/>
  <c r="W308" i="7"/>
  <c r="X308" i="7"/>
  <c r="Y308" i="7"/>
  <c r="Z308" i="7"/>
  <c r="AA308" i="7"/>
  <c r="AB308" i="7"/>
  <c r="AC308" i="7"/>
  <c r="AD308" i="7"/>
  <c r="AE308" i="7"/>
  <c r="B309" i="7"/>
  <c r="C309" i="7"/>
  <c r="D309" i="7"/>
  <c r="E309" i="7"/>
  <c r="F309" i="7"/>
  <c r="G309" i="7"/>
  <c r="H309" i="7"/>
  <c r="I309" i="7"/>
  <c r="J309" i="7"/>
  <c r="K309" i="7"/>
  <c r="L309" i="7"/>
  <c r="M309" i="7"/>
  <c r="N309" i="7"/>
  <c r="O309" i="7"/>
  <c r="P309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AE309" i="7"/>
  <c r="B310" i="7"/>
  <c r="C310" i="7"/>
  <c r="D310" i="7"/>
  <c r="E310" i="7"/>
  <c r="F310" i="7"/>
  <c r="G310" i="7"/>
  <c r="H310" i="7"/>
  <c r="I310" i="7"/>
  <c r="J310" i="7"/>
  <c r="K310" i="7"/>
  <c r="L310" i="7"/>
  <c r="M310" i="7"/>
  <c r="N310" i="7"/>
  <c r="O310" i="7"/>
  <c r="P310" i="7"/>
  <c r="Q310" i="7"/>
  <c r="R310" i="7"/>
  <c r="S310" i="7"/>
  <c r="T310" i="7"/>
  <c r="U310" i="7"/>
  <c r="V310" i="7"/>
  <c r="W310" i="7"/>
  <c r="X310" i="7"/>
  <c r="Y310" i="7"/>
  <c r="Z310" i="7"/>
  <c r="AA310" i="7"/>
  <c r="AB310" i="7"/>
  <c r="AC310" i="7"/>
  <c r="AD310" i="7"/>
  <c r="AE310" i="7"/>
  <c r="B311" i="7"/>
  <c r="C311" i="7"/>
  <c r="D311" i="7"/>
  <c r="E311" i="7"/>
  <c r="F311" i="7"/>
  <c r="G311" i="7"/>
  <c r="H311" i="7"/>
  <c r="I311" i="7"/>
  <c r="J311" i="7"/>
  <c r="K311" i="7"/>
  <c r="L311" i="7"/>
  <c r="M311" i="7"/>
  <c r="N311" i="7"/>
  <c r="O311" i="7"/>
  <c r="P311" i="7"/>
  <c r="Q311" i="7"/>
  <c r="R311" i="7"/>
  <c r="S311" i="7"/>
  <c r="T311" i="7"/>
  <c r="U311" i="7"/>
  <c r="V311" i="7"/>
  <c r="W311" i="7"/>
  <c r="X311" i="7"/>
  <c r="Y311" i="7"/>
  <c r="Z311" i="7"/>
  <c r="AA311" i="7"/>
  <c r="AB311" i="7"/>
  <c r="AC311" i="7"/>
  <c r="AD311" i="7"/>
  <c r="AE311" i="7"/>
  <c r="B312" i="7"/>
  <c r="C312" i="7"/>
  <c r="D312" i="7"/>
  <c r="E312" i="7"/>
  <c r="F312" i="7"/>
  <c r="G312" i="7"/>
  <c r="H312" i="7"/>
  <c r="I312" i="7"/>
  <c r="J312" i="7"/>
  <c r="K312" i="7"/>
  <c r="L312" i="7"/>
  <c r="M312" i="7"/>
  <c r="N312" i="7"/>
  <c r="O312" i="7"/>
  <c r="P312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AE312" i="7"/>
  <c r="B313" i="7"/>
  <c r="C313" i="7"/>
  <c r="D313" i="7"/>
  <c r="E313" i="7"/>
  <c r="F313" i="7"/>
  <c r="G313" i="7"/>
  <c r="H313" i="7"/>
  <c r="I313" i="7"/>
  <c r="J313" i="7"/>
  <c r="K313" i="7"/>
  <c r="L313" i="7"/>
  <c r="M313" i="7"/>
  <c r="N313" i="7"/>
  <c r="O313" i="7"/>
  <c r="P313" i="7"/>
  <c r="Q313" i="7"/>
  <c r="R313" i="7"/>
  <c r="S313" i="7"/>
  <c r="T313" i="7"/>
  <c r="U313" i="7"/>
  <c r="V313" i="7"/>
  <c r="W313" i="7"/>
  <c r="X313" i="7"/>
  <c r="Y313" i="7"/>
  <c r="Z313" i="7"/>
  <c r="AA313" i="7"/>
  <c r="AB313" i="7"/>
  <c r="AC313" i="7"/>
  <c r="AD313" i="7"/>
  <c r="AE313" i="7"/>
  <c r="B314" i="7"/>
  <c r="C314" i="7"/>
  <c r="D314" i="7"/>
  <c r="E314" i="7"/>
  <c r="F314" i="7"/>
  <c r="G314" i="7"/>
  <c r="H314" i="7"/>
  <c r="I314" i="7"/>
  <c r="J314" i="7"/>
  <c r="K314" i="7"/>
  <c r="L314" i="7"/>
  <c r="M314" i="7"/>
  <c r="N314" i="7"/>
  <c r="O314" i="7"/>
  <c r="P314" i="7"/>
  <c r="Q314" i="7"/>
  <c r="R314" i="7"/>
  <c r="S314" i="7"/>
  <c r="T314" i="7"/>
  <c r="U314" i="7"/>
  <c r="V314" i="7"/>
  <c r="W314" i="7"/>
  <c r="X314" i="7"/>
  <c r="Y314" i="7"/>
  <c r="Z314" i="7"/>
  <c r="AA314" i="7"/>
  <c r="AB314" i="7"/>
  <c r="AC314" i="7"/>
  <c r="AD314" i="7"/>
  <c r="AE314" i="7"/>
  <c r="B315" i="7"/>
  <c r="C315" i="7"/>
  <c r="D315" i="7"/>
  <c r="E315" i="7"/>
  <c r="F315" i="7"/>
  <c r="G315" i="7"/>
  <c r="H315" i="7"/>
  <c r="I315" i="7"/>
  <c r="J315" i="7"/>
  <c r="K315" i="7"/>
  <c r="L315" i="7"/>
  <c r="M315" i="7"/>
  <c r="N315" i="7"/>
  <c r="O315" i="7"/>
  <c r="P315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AE315" i="7"/>
  <c r="B316" i="7"/>
  <c r="C316" i="7"/>
  <c r="D316" i="7"/>
  <c r="E316" i="7"/>
  <c r="F316" i="7"/>
  <c r="G316" i="7"/>
  <c r="H316" i="7"/>
  <c r="I316" i="7"/>
  <c r="J316" i="7"/>
  <c r="K316" i="7"/>
  <c r="L316" i="7"/>
  <c r="M316" i="7"/>
  <c r="N316" i="7"/>
  <c r="O316" i="7"/>
  <c r="P316" i="7"/>
  <c r="Q316" i="7"/>
  <c r="R316" i="7"/>
  <c r="S316" i="7"/>
  <c r="T316" i="7"/>
  <c r="U316" i="7"/>
  <c r="V316" i="7"/>
  <c r="W316" i="7"/>
  <c r="X316" i="7"/>
  <c r="Y316" i="7"/>
  <c r="Z316" i="7"/>
  <c r="AA316" i="7"/>
  <c r="AB316" i="7"/>
  <c r="AC316" i="7"/>
  <c r="AD316" i="7"/>
  <c r="AE316" i="7"/>
  <c r="B317" i="7"/>
  <c r="C317" i="7"/>
  <c r="D317" i="7"/>
  <c r="E317" i="7"/>
  <c r="F317" i="7"/>
  <c r="G317" i="7"/>
  <c r="H317" i="7"/>
  <c r="I317" i="7"/>
  <c r="J317" i="7"/>
  <c r="K317" i="7"/>
  <c r="L317" i="7"/>
  <c r="M317" i="7"/>
  <c r="N317" i="7"/>
  <c r="O317" i="7"/>
  <c r="P317" i="7"/>
  <c r="Q317" i="7"/>
  <c r="R317" i="7"/>
  <c r="S317" i="7"/>
  <c r="T317" i="7"/>
  <c r="U317" i="7"/>
  <c r="V317" i="7"/>
  <c r="W317" i="7"/>
  <c r="X317" i="7"/>
  <c r="Y317" i="7"/>
  <c r="Z317" i="7"/>
  <c r="AA317" i="7"/>
  <c r="AB317" i="7"/>
  <c r="AC317" i="7"/>
  <c r="AD317" i="7"/>
  <c r="AE317" i="7"/>
  <c r="B318" i="7"/>
  <c r="C318" i="7"/>
  <c r="D318" i="7"/>
  <c r="E318" i="7"/>
  <c r="F318" i="7"/>
  <c r="G318" i="7"/>
  <c r="H318" i="7"/>
  <c r="I318" i="7"/>
  <c r="J318" i="7"/>
  <c r="K318" i="7"/>
  <c r="L318" i="7"/>
  <c r="M318" i="7"/>
  <c r="N318" i="7"/>
  <c r="O318" i="7"/>
  <c r="P318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AE318" i="7"/>
  <c r="B319" i="7"/>
  <c r="C319" i="7"/>
  <c r="D319" i="7"/>
  <c r="E319" i="7"/>
  <c r="F319" i="7"/>
  <c r="G319" i="7"/>
  <c r="H319" i="7"/>
  <c r="I319" i="7"/>
  <c r="J319" i="7"/>
  <c r="K319" i="7"/>
  <c r="L319" i="7"/>
  <c r="M319" i="7"/>
  <c r="N319" i="7"/>
  <c r="O319" i="7"/>
  <c r="P319" i="7"/>
  <c r="Q319" i="7"/>
  <c r="R319" i="7"/>
  <c r="S319" i="7"/>
  <c r="T319" i="7"/>
  <c r="U319" i="7"/>
  <c r="V319" i="7"/>
  <c r="W319" i="7"/>
  <c r="X319" i="7"/>
  <c r="Y319" i="7"/>
  <c r="Z319" i="7"/>
  <c r="AA319" i="7"/>
  <c r="AB319" i="7"/>
  <c r="AC319" i="7"/>
  <c r="AD319" i="7"/>
  <c r="AE319" i="7"/>
  <c r="B320" i="7"/>
  <c r="C320" i="7"/>
  <c r="D320" i="7"/>
  <c r="E320" i="7"/>
  <c r="F320" i="7"/>
  <c r="G320" i="7"/>
  <c r="H320" i="7"/>
  <c r="I320" i="7"/>
  <c r="J320" i="7"/>
  <c r="K320" i="7"/>
  <c r="L320" i="7"/>
  <c r="M320" i="7"/>
  <c r="N320" i="7"/>
  <c r="O320" i="7"/>
  <c r="P320" i="7"/>
  <c r="Q320" i="7"/>
  <c r="R320" i="7"/>
  <c r="S320" i="7"/>
  <c r="T320" i="7"/>
  <c r="U320" i="7"/>
  <c r="V320" i="7"/>
  <c r="W320" i="7"/>
  <c r="X320" i="7"/>
  <c r="Y320" i="7"/>
  <c r="Z320" i="7"/>
  <c r="AA320" i="7"/>
  <c r="AB320" i="7"/>
  <c r="AC320" i="7"/>
  <c r="AD320" i="7"/>
  <c r="AE320" i="7"/>
  <c r="B321" i="7"/>
  <c r="C321" i="7"/>
  <c r="D321" i="7"/>
  <c r="E321" i="7"/>
  <c r="F321" i="7"/>
  <c r="G321" i="7"/>
  <c r="H321" i="7"/>
  <c r="I321" i="7"/>
  <c r="J321" i="7"/>
  <c r="K321" i="7"/>
  <c r="L321" i="7"/>
  <c r="M321" i="7"/>
  <c r="N321" i="7"/>
  <c r="O321" i="7"/>
  <c r="P321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AE321" i="7"/>
  <c r="B322" i="7"/>
  <c r="C322" i="7"/>
  <c r="D322" i="7"/>
  <c r="E322" i="7"/>
  <c r="F322" i="7"/>
  <c r="G322" i="7"/>
  <c r="H322" i="7"/>
  <c r="I322" i="7"/>
  <c r="J322" i="7"/>
  <c r="K322" i="7"/>
  <c r="L322" i="7"/>
  <c r="M322" i="7"/>
  <c r="N322" i="7"/>
  <c r="O322" i="7"/>
  <c r="P322" i="7"/>
  <c r="Q322" i="7"/>
  <c r="R322" i="7"/>
  <c r="S322" i="7"/>
  <c r="T322" i="7"/>
  <c r="U322" i="7"/>
  <c r="V322" i="7"/>
  <c r="W322" i="7"/>
  <c r="X322" i="7"/>
  <c r="Y322" i="7"/>
  <c r="Z322" i="7"/>
  <c r="AA322" i="7"/>
  <c r="AB322" i="7"/>
  <c r="AC322" i="7"/>
  <c r="AD322" i="7"/>
  <c r="AE322" i="7"/>
  <c r="B323" i="7"/>
  <c r="C323" i="7"/>
  <c r="D323" i="7"/>
  <c r="E323" i="7"/>
  <c r="F323" i="7"/>
  <c r="G323" i="7"/>
  <c r="H323" i="7"/>
  <c r="I323" i="7"/>
  <c r="J323" i="7"/>
  <c r="K323" i="7"/>
  <c r="L323" i="7"/>
  <c r="M323" i="7"/>
  <c r="N323" i="7"/>
  <c r="O323" i="7"/>
  <c r="P323" i="7"/>
  <c r="Q323" i="7"/>
  <c r="R323" i="7"/>
  <c r="S323" i="7"/>
  <c r="T323" i="7"/>
  <c r="U323" i="7"/>
  <c r="V323" i="7"/>
  <c r="W323" i="7"/>
  <c r="X323" i="7"/>
  <c r="Y323" i="7"/>
  <c r="Z323" i="7"/>
  <c r="AA323" i="7"/>
  <c r="AB323" i="7"/>
  <c r="AC323" i="7"/>
  <c r="AD323" i="7"/>
  <c r="AE323" i="7"/>
  <c r="B324" i="7"/>
  <c r="C324" i="7"/>
  <c r="D324" i="7"/>
  <c r="E324" i="7"/>
  <c r="F324" i="7"/>
  <c r="G324" i="7"/>
  <c r="H324" i="7"/>
  <c r="I324" i="7"/>
  <c r="J324" i="7"/>
  <c r="K324" i="7"/>
  <c r="L324" i="7"/>
  <c r="M324" i="7"/>
  <c r="N324" i="7"/>
  <c r="O324" i="7"/>
  <c r="P324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AE324" i="7"/>
  <c r="B325" i="7"/>
  <c r="C325" i="7"/>
  <c r="D325" i="7"/>
  <c r="E325" i="7"/>
  <c r="F325" i="7"/>
  <c r="G325" i="7"/>
  <c r="H325" i="7"/>
  <c r="I325" i="7"/>
  <c r="J325" i="7"/>
  <c r="K325" i="7"/>
  <c r="L325" i="7"/>
  <c r="M325" i="7"/>
  <c r="N325" i="7"/>
  <c r="O325" i="7"/>
  <c r="P325" i="7"/>
  <c r="Q325" i="7"/>
  <c r="R325" i="7"/>
  <c r="S325" i="7"/>
  <c r="T325" i="7"/>
  <c r="U325" i="7"/>
  <c r="V325" i="7"/>
  <c r="W325" i="7"/>
  <c r="X325" i="7"/>
  <c r="Y325" i="7"/>
  <c r="Z325" i="7"/>
  <c r="AA325" i="7"/>
  <c r="AB325" i="7"/>
  <c r="AC325" i="7"/>
  <c r="AD325" i="7"/>
  <c r="AE325" i="7"/>
  <c r="B326" i="7"/>
  <c r="C326" i="7"/>
  <c r="D326" i="7"/>
  <c r="E326" i="7"/>
  <c r="F326" i="7"/>
  <c r="G326" i="7"/>
  <c r="H326" i="7"/>
  <c r="I326" i="7"/>
  <c r="J326" i="7"/>
  <c r="K326" i="7"/>
  <c r="L326" i="7"/>
  <c r="M326" i="7"/>
  <c r="N326" i="7"/>
  <c r="O326" i="7"/>
  <c r="P326" i="7"/>
  <c r="Q326" i="7"/>
  <c r="R326" i="7"/>
  <c r="S326" i="7"/>
  <c r="T326" i="7"/>
  <c r="U326" i="7"/>
  <c r="V326" i="7"/>
  <c r="W326" i="7"/>
  <c r="X326" i="7"/>
  <c r="Y326" i="7"/>
  <c r="Z326" i="7"/>
  <c r="AA326" i="7"/>
  <c r="AB326" i="7"/>
  <c r="AC326" i="7"/>
  <c r="AD326" i="7"/>
  <c r="AE326" i="7"/>
  <c r="B327" i="7"/>
  <c r="C327" i="7"/>
  <c r="D327" i="7"/>
  <c r="E327" i="7"/>
  <c r="F327" i="7"/>
  <c r="G327" i="7"/>
  <c r="H327" i="7"/>
  <c r="I327" i="7"/>
  <c r="J327" i="7"/>
  <c r="K327" i="7"/>
  <c r="L327" i="7"/>
  <c r="M327" i="7"/>
  <c r="N327" i="7"/>
  <c r="O327" i="7"/>
  <c r="P327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AE327" i="7"/>
  <c r="B328" i="7"/>
  <c r="C328" i="7"/>
  <c r="D328" i="7"/>
  <c r="E328" i="7"/>
  <c r="F328" i="7"/>
  <c r="G328" i="7"/>
  <c r="H328" i="7"/>
  <c r="I328" i="7"/>
  <c r="J328" i="7"/>
  <c r="K328" i="7"/>
  <c r="L328" i="7"/>
  <c r="M328" i="7"/>
  <c r="N328" i="7"/>
  <c r="O328" i="7"/>
  <c r="P328" i="7"/>
  <c r="Q328" i="7"/>
  <c r="R328" i="7"/>
  <c r="S328" i="7"/>
  <c r="T328" i="7"/>
  <c r="U328" i="7"/>
  <c r="V328" i="7"/>
  <c r="W328" i="7"/>
  <c r="X328" i="7"/>
  <c r="Y328" i="7"/>
  <c r="Z328" i="7"/>
  <c r="AA328" i="7"/>
  <c r="AB328" i="7"/>
  <c r="AC328" i="7"/>
  <c r="AD328" i="7"/>
  <c r="AE328" i="7"/>
  <c r="B329" i="7"/>
  <c r="C329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AB329" i="7"/>
  <c r="AC329" i="7"/>
  <c r="AD329" i="7"/>
  <c r="AE329" i="7"/>
  <c r="B330" i="7"/>
  <c r="C330" i="7"/>
  <c r="D330" i="7"/>
  <c r="E330" i="7"/>
  <c r="F330" i="7"/>
  <c r="G330" i="7"/>
  <c r="H330" i="7"/>
  <c r="I330" i="7"/>
  <c r="J330" i="7"/>
  <c r="K330" i="7"/>
  <c r="L330" i="7"/>
  <c r="M330" i="7"/>
  <c r="N330" i="7"/>
  <c r="O330" i="7"/>
  <c r="P330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AE330" i="7"/>
  <c r="B331" i="7"/>
  <c r="C331" i="7"/>
  <c r="D331" i="7"/>
  <c r="E331" i="7"/>
  <c r="F331" i="7"/>
  <c r="G331" i="7"/>
  <c r="H331" i="7"/>
  <c r="I331" i="7"/>
  <c r="J331" i="7"/>
  <c r="K331" i="7"/>
  <c r="L331" i="7"/>
  <c r="M331" i="7"/>
  <c r="N331" i="7"/>
  <c r="O331" i="7"/>
  <c r="P331" i="7"/>
  <c r="Q331" i="7"/>
  <c r="R331" i="7"/>
  <c r="S331" i="7"/>
  <c r="T331" i="7"/>
  <c r="U331" i="7"/>
  <c r="V331" i="7"/>
  <c r="W331" i="7"/>
  <c r="X331" i="7"/>
  <c r="Y331" i="7"/>
  <c r="Z331" i="7"/>
  <c r="AA331" i="7"/>
  <c r="AB331" i="7"/>
  <c r="AC331" i="7"/>
  <c r="AD331" i="7"/>
  <c r="AE331" i="7"/>
  <c r="B332" i="7"/>
  <c r="C332" i="7"/>
  <c r="D332" i="7"/>
  <c r="E332" i="7"/>
  <c r="F332" i="7"/>
  <c r="G332" i="7"/>
  <c r="H332" i="7"/>
  <c r="I332" i="7"/>
  <c r="J332" i="7"/>
  <c r="K332" i="7"/>
  <c r="L332" i="7"/>
  <c r="M332" i="7"/>
  <c r="N332" i="7"/>
  <c r="O332" i="7"/>
  <c r="P332" i="7"/>
  <c r="Q332" i="7"/>
  <c r="R332" i="7"/>
  <c r="S332" i="7"/>
  <c r="T332" i="7"/>
  <c r="U332" i="7"/>
  <c r="V332" i="7"/>
  <c r="W332" i="7"/>
  <c r="X332" i="7"/>
  <c r="Y332" i="7"/>
  <c r="Z332" i="7"/>
  <c r="AA332" i="7"/>
  <c r="AB332" i="7"/>
  <c r="AC332" i="7"/>
  <c r="AD332" i="7"/>
  <c r="AE332" i="7"/>
  <c r="B333" i="7"/>
  <c r="C333" i="7"/>
  <c r="D333" i="7"/>
  <c r="E333" i="7"/>
  <c r="F333" i="7"/>
  <c r="G333" i="7"/>
  <c r="H333" i="7"/>
  <c r="I333" i="7"/>
  <c r="J333" i="7"/>
  <c r="K333" i="7"/>
  <c r="L333" i="7"/>
  <c r="M333" i="7"/>
  <c r="N333" i="7"/>
  <c r="O333" i="7"/>
  <c r="P333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AE333" i="7"/>
  <c r="B334" i="7"/>
  <c r="C334" i="7"/>
  <c r="D334" i="7"/>
  <c r="E334" i="7"/>
  <c r="F334" i="7"/>
  <c r="G334" i="7"/>
  <c r="H334" i="7"/>
  <c r="I334" i="7"/>
  <c r="J334" i="7"/>
  <c r="K334" i="7"/>
  <c r="L334" i="7"/>
  <c r="M334" i="7"/>
  <c r="N334" i="7"/>
  <c r="O334" i="7"/>
  <c r="P334" i="7"/>
  <c r="Q334" i="7"/>
  <c r="R334" i="7"/>
  <c r="S334" i="7"/>
  <c r="T334" i="7"/>
  <c r="U334" i="7"/>
  <c r="V334" i="7"/>
  <c r="W334" i="7"/>
  <c r="X334" i="7"/>
  <c r="Y334" i="7"/>
  <c r="Z334" i="7"/>
  <c r="AA334" i="7"/>
  <c r="AB334" i="7"/>
  <c r="AC334" i="7"/>
  <c r="AD334" i="7"/>
  <c r="AE334" i="7"/>
  <c r="B335" i="7"/>
  <c r="C335" i="7"/>
  <c r="D335" i="7"/>
  <c r="E335" i="7"/>
  <c r="F335" i="7"/>
  <c r="G335" i="7"/>
  <c r="H335" i="7"/>
  <c r="I335" i="7"/>
  <c r="J335" i="7"/>
  <c r="K335" i="7"/>
  <c r="L335" i="7"/>
  <c r="M335" i="7"/>
  <c r="N335" i="7"/>
  <c r="O335" i="7"/>
  <c r="P335" i="7"/>
  <c r="Q335" i="7"/>
  <c r="R335" i="7"/>
  <c r="S335" i="7"/>
  <c r="T335" i="7"/>
  <c r="U335" i="7"/>
  <c r="V335" i="7"/>
  <c r="W335" i="7"/>
  <c r="X335" i="7"/>
  <c r="Y335" i="7"/>
  <c r="Z335" i="7"/>
  <c r="AA335" i="7"/>
  <c r="AB335" i="7"/>
  <c r="AC335" i="7"/>
  <c r="AD335" i="7"/>
  <c r="AE335" i="7"/>
  <c r="B336" i="7"/>
  <c r="C336" i="7"/>
  <c r="D336" i="7"/>
  <c r="E336" i="7"/>
  <c r="F336" i="7"/>
  <c r="G336" i="7"/>
  <c r="H336" i="7"/>
  <c r="I336" i="7"/>
  <c r="J336" i="7"/>
  <c r="K336" i="7"/>
  <c r="L336" i="7"/>
  <c r="M336" i="7"/>
  <c r="N336" i="7"/>
  <c r="O336" i="7"/>
  <c r="P336" i="7"/>
  <c r="Q336" i="7"/>
  <c r="R336" i="7"/>
  <c r="S336" i="7"/>
  <c r="T336" i="7"/>
  <c r="U336" i="7"/>
  <c r="V336" i="7"/>
  <c r="W336" i="7"/>
  <c r="X336" i="7"/>
  <c r="Y336" i="7"/>
  <c r="Z336" i="7"/>
  <c r="AA336" i="7"/>
  <c r="AB336" i="7"/>
  <c r="AC336" i="7"/>
  <c r="AD336" i="7"/>
  <c r="AE336" i="7"/>
  <c r="B337" i="7"/>
  <c r="C337" i="7"/>
  <c r="D337" i="7"/>
  <c r="E337" i="7"/>
  <c r="F337" i="7"/>
  <c r="G337" i="7"/>
  <c r="H337" i="7"/>
  <c r="I337" i="7"/>
  <c r="J337" i="7"/>
  <c r="K337" i="7"/>
  <c r="L337" i="7"/>
  <c r="M337" i="7"/>
  <c r="N337" i="7"/>
  <c r="O337" i="7"/>
  <c r="P337" i="7"/>
  <c r="Q337" i="7"/>
  <c r="R337" i="7"/>
  <c r="S337" i="7"/>
  <c r="T337" i="7"/>
  <c r="U337" i="7"/>
  <c r="V337" i="7"/>
  <c r="W337" i="7"/>
  <c r="X337" i="7"/>
  <c r="Y337" i="7"/>
  <c r="Z337" i="7"/>
  <c r="AA337" i="7"/>
  <c r="AB337" i="7"/>
  <c r="AC337" i="7"/>
  <c r="AD337" i="7"/>
  <c r="AE337" i="7"/>
  <c r="B338" i="7"/>
  <c r="C338" i="7"/>
  <c r="D338" i="7"/>
  <c r="E338" i="7"/>
  <c r="F338" i="7"/>
  <c r="G338" i="7"/>
  <c r="H338" i="7"/>
  <c r="I338" i="7"/>
  <c r="J338" i="7"/>
  <c r="K338" i="7"/>
  <c r="L338" i="7"/>
  <c r="M338" i="7"/>
  <c r="N338" i="7"/>
  <c r="O338" i="7"/>
  <c r="P338" i="7"/>
  <c r="Q338" i="7"/>
  <c r="R338" i="7"/>
  <c r="S338" i="7"/>
  <c r="T338" i="7"/>
  <c r="U338" i="7"/>
  <c r="V338" i="7"/>
  <c r="W338" i="7"/>
  <c r="X338" i="7"/>
  <c r="Y338" i="7"/>
  <c r="Z338" i="7"/>
  <c r="AA338" i="7"/>
  <c r="AB338" i="7"/>
  <c r="AC338" i="7"/>
  <c r="AD338" i="7"/>
  <c r="AE338" i="7"/>
  <c r="B339" i="7"/>
  <c r="C339" i="7"/>
  <c r="D339" i="7"/>
  <c r="E339" i="7"/>
  <c r="F339" i="7"/>
  <c r="G339" i="7"/>
  <c r="H339" i="7"/>
  <c r="I339" i="7"/>
  <c r="J339" i="7"/>
  <c r="K339" i="7"/>
  <c r="L339" i="7"/>
  <c r="M339" i="7"/>
  <c r="N339" i="7"/>
  <c r="O339" i="7"/>
  <c r="P339" i="7"/>
  <c r="Q339" i="7"/>
  <c r="R339" i="7"/>
  <c r="S339" i="7"/>
  <c r="T339" i="7"/>
  <c r="U339" i="7"/>
  <c r="V339" i="7"/>
  <c r="W339" i="7"/>
  <c r="X339" i="7"/>
  <c r="Y339" i="7"/>
  <c r="Z339" i="7"/>
  <c r="AA339" i="7"/>
  <c r="AB339" i="7"/>
  <c r="AC339" i="7"/>
  <c r="AD339" i="7"/>
  <c r="AE339" i="7"/>
  <c r="B340" i="7"/>
  <c r="C340" i="7"/>
  <c r="D340" i="7"/>
  <c r="E340" i="7"/>
  <c r="F340" i="7"/>
  <c r="G340" i="7"/>
  <c r="H340" i="7"/>
  <c r="I340" i="7"/>
  <c r="J340" i="7"/>
  <c r="K340" i="7"/>
  <c r="L340" i="7"/>
  <c r="M340" i="7"/>
  <c r="N340" i="7"/>
  <c r="O340" i="7"/>
  <c r="P340" i="7"/>
  <c r="Q340" i="7"/>
  <c r="R340" i="7"/>
  <c r="S340" i="7"/>
  <c r="T340" i="7"/>
  <c r="U340" i="7"/>
  <c r="V340" i="7"/>
  <c r="W340" i="7"/>
  <c r="X340" i="7"/>
  <c r="Y340" i="7"/>
  <c r="Z340" i="7"/>
  <c r="AA340" i="7"/>
  <c r="AB340" i="7"/>
  <c r="AC340" i="7"/>
  <c r="AD340" i="7"/>
  <c r="AE340" i="7"/>
  <c r="B341" i="7"/>
  <c r="C341" i="7"/>
  <c r="D341" i="7"/>
  <c r="E341" i="7"/>
  <c r="F341" i="7"/>
  <c r="G341" i="7"/>
  <c r="H341" i="7"/>
  <c r="I341" i="7"/>
  <c r="J341" i="7"/>
  <c r="K341" i="7"/>
  <c r="L341" i="7"/>
  <c r="M341" i="7"/>
  <c r="N341" i="7"/>
  <c r="O341" i="7"/>
  <c r="P341" i="7"/>
  <c r="Q341" i="7"/>
  <c r="R341" i="7"/>
  <c r="S341" i="7"/>
  <c r="T341" i="7"/>
  <c r="U341" i="7"/>
  <c r="V341" i="7"/>
  <c r="W341" i="7"/>
  <c r="X341" i="7"/>
  <c r="Y341" i="7"/>
  <c r="Z341" i="7"/>
  <c r="AA341" i="7"/>
  <c r="AB341" i="7"/>
  <c r="AC341" i="7"/>
  <c r="AD341" i="7"/>
  <c r="AE341" i="7"/>
  <c r="B342" i="7"/>
  <c r="C342" i="7"/>
  <c r="D342" i="7"/>
  <c r="E342" i="7"/>
  <c r="F342" i="7"/>
  <c r="G342" i="7"/>
  <c r="H342" i="7"/>
  <c r="I342" i="7"/>
  <c r="J342" i="7"/>
  <c r="K342" i="7"/>
  <c r="L342" i="7"/>
  <c r="M342" i="7"/>
  <c r="N342" i="7"/>
  <c r="O342" i="7"/>
  <c r="P342" i="7"/>
  <c r="Q342" i="7"/>
  <c r="R342" i="7"/>
  <c r="S342" i="7"/>
  <c r="T342" i="7"/>
  <c r="U342" i="7"/>
  <c r="V342" i="7"/>
  <c r="W342" i="7"/>
  <c r="X342" i="7"/>
  <c r="Y342" i="7"/>
  <c r="Z342" i="7"/>
  <c r="AA342" i="7"/>
  <c r="AB342" i="7"/>
  <c r="AC342" i="7"/>
  <c r="AD342" i="7"/>
  <c r="AE342" i="7"/>
  <c r="B343" i="7"/>
  <c r="C343" i="7"/>
  <c r="D343" i="7"/>
  <c r="E343" i="7"/>
  <c r="F343" i="7"/>
  <c r="G343" i="7"/>
  <c r="H343" i="7"/>
  <c r="I343" i="7"/>
  <c r="J343" i="7"/>
  <c r="K343" i="7"/>
  <c r="L343" i="7"/>
  <c r="M343" i="7"/>
  <c r="N343" i="7"/>
  <c r="O343" i="7"/>
  <c r="P343" i="7"/>
  <c r="Q343" i="7"/>
  <c r="R343" i="7"/>
  <c r="S343" i="7"/>
  <c r="T343" i="7"/>
  <c r="U343" i="7"/>
  <c r="V343" i="7"/>
  <c r="W343" i="7"/>
  <c r="X343" i="7"/>
  <c r="Y343" i="7"/>
  <c r="Z343" i="7"/>
  <c r="AA343" i="7"/>
  <c r="AB343" i="7"/>
  <c r="AC343" i="7"/>
  <c r="AD343" i="7"/>
  <c r="AE343" i="7"/>
  <c r="B344" i="7"/>
  <c r="C344" i="7"/>
  <c r="D344" i="7"/>
  <c r="E344" i="7"/>
  <c r="F344" i="7"/>
  <c r="G344" i="7"/>
  <c r="H344" i="7"/>
  <c r="I344" i="7"/>
  <c r="J344" i="7"/>
  <c r="K344" i="7"/>
  <c r="L344" i="7"/>
  <c r="M344" i="7"/>
  <c r="N344" i="7"/>
  <c r="O344" i="7"/>
  <c r="P344" i="7"/>
  <c r="Q344" i="7"/>
  <c r="R344" i="7"/>
  <c r="S344" i="7"/>
  <c r="T344" i="7"/>
  <c r="U344" i="7"/>
  <c r="V344" i="7"/>
  <c r="W344" i="7"/>
  <c r="X344" i="7"/>
  <c r="Y344" i="7"/>
  <c r="Z344" i="7"/>
  <c r="AA344" i="7"/>
  <c r="AB344" i="7"/>
  <c r="AC344" i="7"/>
  <c r="AD344" i="7"/>
  <c r="AE344" i="7"/>
  <c r="B345" i="7"/>
  <c r="C345" i="7"/>
  <c r="D345" i="7"/>
  <c r="E345" i="7"/>
  <c r="F345" i="7"/>
  <c r="G345" i="7"/>
  <c r="H345" i="7"/>
  <c r="I345" i="7"/>
  <c r="J345" i="7"/>
  <c r="K345" i="7"/>
  <c r="L345" i="7"/>
  <c r="M345" i="7"/>
  <c r="N345" i="7"/>
  <c r="O345" i="7"/>
  <c r="P345" i="7"/>
  <c r="Q345" i="7"/>
  <c r="R345" i="7"/>
  <c r="S345" i="7"/>
  <c r="T345" i="7"/>
  <c r="U345" i="7"/>
  <c r="V345" i="7"/>
  <c r="W345" i="7"/>
  <c r="X345" i="7"/>
  <c r="Y345" i="7"/>
  <c r="Z345" i="7"/>
  <c r="AA345" i="7"/>
  <c r="AB345" i="7"/>
  <c r="AC345" i="7"/>
  <c r="AD345" i="7"/>
  <c r="AE345" i="7"/>
  <c r="B346" i="7"/>
  <c r="C346" i="7"/>
  <c r="D346" i="7"/>
  <c r="E346" i="7"/>
  <c r="F346" i="7"/>
  <c r="G346" i="7"/>
  <c r="H346" i="7"/>
  <c r="I346" i="7"/>
  <c r="J346" i="7"/>
  <c r="K346" i="7"/>
  <c r="L346" i="7"/>
  <c r="M346" i="7"/>
  <c r="N346" i="7"/>
  <c r="O346" i="7"/>
  <c r="P346" i="7"/>
  <c r="Q346" i="7"/>
  <c r="R346" i="7"/>
  <c r="S346" i="7"/>
  <c r="T346" i="7"/>
  <c r="U346" i="7"/>
  <c r="V346" i="7"/>
  <c r="W346" i="7"/>
  <c r="X346" i="7"/>
  <c r="Y346" i="7"/>
  <c r="Z346" i="7"/>
  <c r="AA346" i="7"/>
  <c r="AB346" i="7"/>
  <c r="AC346" i="7"/>
  <c r="AD346" i="7"/>
  <c r="AE346" i="7"/>
  <c r="B347" i="7"/>
  <c r="C347" i="7"/>
  <c r="D347" i="7"/>
  <c r="E347" i="7"/>
  <c r="F347" i="7"/>
  <c r="G347" i="7"/>
  <c r="H347" i="7"/>
  <c r="I347" i="7"/>
  <c r="J347" i="7"/>
  <c r="K347" i="7"/>
  <c r="L347" i="7"/>
  <c r="M347" i="7"/>
  <c r="N347" i="7"/>
  <c r="O347" i="7"/>
  <c r="P347" i="7"/>
  <c r="Q347" i="7"/>
  <c r="R347" i="7"/>
  <c r="S347" i="7"/>
  <c r="T347" i="7"/>
  <c r="U347" i="7"/>
  <c r="V347" i="7"/>
  <c r="W347" i="7"/>
  <c r="X347" i="7"/>
  <c r="Y347" i="7"/>
  <c r="Z347" i="7"/>
  <c r="AA347" i="7"/>
  <c r="AB347" i="7"/>
  <c r="AC347" i="7"/>
  <c r="AD347" i="7"/>
  <c r="AE347" i="7"/>
  <c r="B348" i="7"/>
  <c r="C348" i="7"/>
  <c r="D348" i="7"/>
  <c r="E348" i="7"/>
  <c r="F348" i="7"/>
  <c r="G348" i="7"/>
  <c r="H348" i="7"/>
  <c r="I348" i="7"/>
  <c r="J348" i="7"/>
  <c r="K348" i="7"/>
  <c r="L348" i="7"/>
  <c r="M348" i="7"/>
  <c r="N348" i="7"/>
  <c r="O348" i="7"/>
  <c r="P348" i="7"/>
  <c r="Q348" i="7"/>
  <c r="R348" i="7"/>
  <c r="S348" i="7"/>
  <c r="T348" i="7"/>
  <c r="U348" i="7"/>
  <c r="V348" i="7"/>
  <c r="W348" i="7"/>
  <c r="X348" i="7"/>
  <c r="Y348" i="7"/>
  <c r="Z348" i="7"/>
  <c r="AA348" i="7"/>
  <c r="AB348" i="7"/>
  <c r="AC348" i="7"/>
  <c r="AD348" i="7"/>
  <c r="AE348" i="7"/>
  <c r="B349" i="7"/>
  <c r="C349" i="7"/>
  <c r="D349" i="7"/>
  <c r="E349" i="7"/>
  <c r="F349" i="7"/>
  <c r="G349" i="7"/>
  <c r="H349" i="7"/>
  <c r="I349" i="7"/>
  <c r="J349" i="7"/>
  <c r="K349" i="7"/>
  <c r="L349" i="7"/>
  <c r="M349" i="7"/>
  <c r="N349" i="7"/>
  <c r="O349" i="7"/>
  <c r="P349" i="7"/>
  <c r="Q349" i="7"/>
  <c r="R349" i="7"/>
  <c r="S349" i="7"/>
  <c r="T349" i="7"/>
  <c r="U349" i="7"/>
  <c r="V349" i="7"/>
  <c r="W349" i="7"/>
  <c r="X349" i="7"/>
  <c r="Y349" i="7"/>
  <c r="Z349" i="7"/>
  <c r="AA349" i="7"/>
  <c r="AB349" i="7"/>
  <c r="AC349" i="7"/>
  <c r="AD349" i="7"/>
  <c r="AE349" i="7"/>
  <c r="B350" i="7"/>
  <c r="C350" i="7"/>
  <c r="D350" i="7"/>
  <c r="E350" i="7"/>
  <c r="F350" i="7"/>
  <c r="G350" i="7"/>
  <c r="H350" i="7"/>
  <c r="I350" i="7"/>
  <c r="J350" i="7"/>
  <c r="K350" i="7"/>
  <c r="L350" i="7"/>
  <c r="M350" i="7"/>
  <c r="N350" i="7"/>
  <c r="O350" i="7"/>
  <c r="P350" i="7"/>
  <c r="Q350" i="7"/>
  <c r="R350" i="7"/>
  <c r="S350" i="7"/>
  <c r="T350" i="7"/>
  <c r="U350" i="7"/>
  <c r="V350" i="7"/>
  <c r="W350" i="7"/>
  <c r="X350" i="7"/>
  <c r="Y350" i="7"/>
  <c r="Z350" i="7"/>
  <c r="AA350" i="7"/>
  <c r="AB350" i="7"/>
  <c r="AC350" i="7"/>
  <c r="AD350" i="7"/>
  <c r="AE350" i="7"/>
  <c r="B351" i="7"/>
  <c r="C351" i="7"/>
  <c r="D351" i="7"/>
  <c r="E351" i="7"/>
  <c r="F351" i="7"/>
  <c r="G351" i="7"/>
  <c r="H351" i="7"/>
  <c r="I351" i="7"/>
  <c r="J351" i="7"/>
  <c r="K351" i="7"/>
  <c r="L351" i="7"/>
  <c r="M351" i="7"/>
  <c r="N351" i="7"/>
  <c r="O351" i="7"/>
  <c r="P351" i="7"/>
  <c r="Q351" i="7"/>
  <c r="R351" i="7"/>
  <c r="S351" i="7"/>
  <c r="T351" i="7"/>
  <c r="U351" i="7"/>
  <c r="V351" i="7"/>
  <c r="W351" i="7"/>
  <c r="X351" i="7"/>
  <c r="Y351" i="7"/>
  <c r="Z351" i="7"/>
  <c r="AA351" i="7"/>
  <c r="AB351" i="7"/>
  <c r="AC351" i="7"/>
  <c r="AD351" i="7"/>
  <c r="AE351" i="7"/>
  <c r="B352" i="7"/>
  <c r="C352" i="7"/>
  <c r="D352" i="7"/>
  <c r="E352" i="7"/>
  <c r="F352" i="7"/>
  <c r="G352" i="7"/>
  <c r="H352" i="7"/>
  <c r="I352" i="7"/>
  <c r="J352" i="7"/>
  <c r="K352" i="7"/>
  <c r="L352" i="7"/>
  <c r="M352" i="7"/>
  <c r="N352" i="7"/>
  <c r="O352" i="7"/>
  <c r="P352" i="7"/>
  <c r="Q352" i="7"/>
  <c r="R352" i="7"/>
  <c r="S352" i="7"/>
  <c r="T352" i="7"/>
  <c r="U352" i="7"/>
  <c r="V352" i="7"/>
  <c r="W352" i="7"/>
  <c r="X352" i="7"/>
  <c r="Y352" i="7"/>
  <c r="Z352" i="7"/>
  <c r="AA352" i="7"/>
  <c r="AB352" i="7"/>
  <c r="AC352" i="7"/>
  <c r="AD352" i="7"/>
  <c r="AE352" i="7"/>
  <c r="B353" i="7"/>
  <c r="C353" i="7"/>
  <c r="D353" i="7"/>
  <c r="E353" i="7"/>
  <c r="F353" i="7"/>
  <c r="G353" i="7"/>
  <c r="H353" i="7"/>
  <c r="I353" i="7"/>
  <c r="J353" i="7"/>
  <c r="K353" i="7"/>
  <c r="L353" i="7"/>
  <c r="M353" i="7"/>
  <c r="N353" i="7"/>
  <c r="O353" i="7"/>
  <c r="P353" i="7"/>
  <c r="Q353" i="7"/>
  <c r="R353" i="7"/>
  <c r="S353" i="7"/>
  <c r="T353" i="7"/>
  <c r="U353" i="7"/>
  <c r="V353" i="7"/>
  <c r="W353" i="7"/>
  <c r="X353" i="7"/>
  <c r="Y353" i="7"/>
  <c r="Z353" i="7"/>
  <c r="AA353" i="7"/>
  <c r="AB353" i="7"/>
  <c r="AC353" i="7"/>
  <c r="AD353" i="7"/>
  <c r="AE353" i="7"/>
  <c r="B354" i="7"/>
  <c r="C354" i="7"/>
  <c r="D354" i="7"/>
  <c r="E354" i="7"/>
  <c r="F354" i="7"/>
  <c r="G354" i="7"/>
  <c r="H354" i="7"/>
  <c r="I354" i="7"/>
  <c r="J354" i="7"/>
  <c r="K354" i="7"/>
  <c r="L354" i="7"/>
  <c r="M354" i="7"/>
  <c r="N354" i="7"/>
  <c r="O354" i="7"/>
  <c r="P354" i="7"/>
  <c r="Q354" i="7"/>
  <c r="R354" i="7"/>
  <c r="S354" i="7"/>
  <c r="T354" i="7"/>
  <c r="U354" i="7"/>
  <c r="V354" i="7"/>
  <c r="W354" i="7"/>
  <c r="X354" i="7"/>
  <c r="Y354" i="7"/>
  <c r="Z354" i="7"/>
  <c r="AA354" i="7"/>
  <c r="AB354" i="7"/>
  <c r="AC354" i="7"/>
  <c r="AD354" i="7"/>
  <c r="AE354" i="7"/>
  <c r="B355" i="7"/>
  <c r="C355" i="7"/>
  <c r="D355" i="7"/>
  <c r="E355" i="7"/>
  <c r="F355" i="7"/>
  <c r="G355" i="7"/>
  <c r="H355" i="7"/>
  <c r="I355" i="7"/>
  <c r="J355" i="7"/>
  <c r="K355" i="7"/>
  <c r="L355" i="7"/>
  <c r="M355" i="7"/>
  <c r="N355" i="7"/>
  <c r="O355" i="7"/>
  <c r="P355" i="7"/>
  <c r="Q355" i="7"/>
  <c r="R355" i="7"/>
  <c r="S355" i="7"/>
  <c r="T355" i="7"/>
  <c r="U355" i="7"/>
  <c r="V355" i="7"/>
  <c r="W355" i="7"/>
  <c r="X355" i="7"/>
  <c r="Y355" i="7"/>
  <c r="Z355" i="7"/>
  <c r="AA355" i="7"/>
  <c r="AB355" i="7"/>
  <c r="AC355" i="7"/>
  <c r="AD355" i="7"/>
  <c r="AE355" i="7"/>
  <c r="B356" i="7"/>
  <c r="C356" i="7"/>
  <c r="D356" i="7"/>
  <c r="E356" i="7"/>
  <c r="F356" i="7"/>
  <c r="G356" i="7"/>
  <c r="H356" i="7"/>
  <c r="I356" i="7"/>
  <c r="J356" i="7"/>
  <c r="K356" i="7"/>
  <c r="L356" i="7"/>
  <c r="M356" i="7"/>
  <c r="N356" i="7"/>
  <c r="O356" i="7"/>
  <c r="P356" i="7"/>
  <c r="Q356" i="7"/>
  <c r="R356" i="7"/>
  <c r="S356" i="7"/>
  <c r="T356" i="7"/>
  <c r="U356" i="7"/>
  <c r="V356" i="7"/>
  <c r="W356" i="7"/>
  <c r="X356" i="7"/>
  <c r="Y356" i="7"/>
  <c r="Z356" i="7"/>
  <c r="AA356" i="7"/>
  <c r="AB356" i="7"/>
  <c r="AC356" i="7"/>
  <c r="AD356" i="7"/>
  <c r="AE356" i="7"/>
  <c r="B357" i="7"/>
  <c r="C357" i="7"/>
  <c r="D357" i="7"/>
  <c r="E357" i="7"/>
  <c r="F357" i="7"/>
  <c r="G357" i="7"/>
  <c r="H357" i="7"/>
  <c r="I357" i="7"/>
  <c r="J357" i="7"/>
  <c r="K357" i="7"/>
  <c r="L357" i="7"/>
  <c r="M357" i="7"/>
  <c r="N357" i="7"/>
  <c r="O357" i="7"/>
  <c r="P357" i="7"/>
  <c r="Q357" i="7"/>
  <c r="R357" i="7"/>
  <c r="S357" i="7"/>
  <c r="T357" i="7"/>
  <c r="U357" i="7"/>
  <c r="V357" i="7"/>
  <c r="W357" i="7"/>
  <c r="X357" i="7"/>
  <c r="Y357" i="7"/>
  <c r="Z357" i="7"/>
  <c r="AA357" i="7"/>
  <c r="AB357" i="7"/>
  <c r="AC357" i="7"/>
  <c r="AD357" i="7"/>
  <c r="AE357" i="7"/>
  <c r="B358" i="7"/>
  <c r="C358" i="7"/>
  <c r="D358" i="7"/>
  <c r="E358" i="7"/>
  <c r="F358" i="7"/>
  <c r="G358" i="7"/>
  <c r="H358" i="7"/>
  <c r="I358" i="7"/>
  <c r="J358" i="7"/>
  <c r="K358" i="7"/>
  <c r="L358" i="7"/>
  <c r="M358" i="7"/>
  <c r="N358" i="7"/>
  <c r="O358" i="7"/>
  <c r="P358" i="7"/>
  <c r="Q358" i="7"/>
  <c r="R358" i="7"/>
  <c r="S358" i="7"/>
  <c r="T358" i="7"/>
  <c r="U358" i="7"/>
  <c r="V358" i="7"/>
  <c r="W358" i="7"/>
  <c r="X358" i="7"/>
  <c r="Y358" i="7"/>
  <c r="Z358" i="7"/>
  <c r="AA358" i="7"/>
  <c r="AB358" i="7"/>
  <c r="AC358" i="7"/>
  <c r="AD358" i="7"/>
  <c r="AE358" i="7"/>
  <c r="B359" i="7"/>
  <c r="C359" i="7"/>
  <c r="D359" i="7"/>
  <c r="E359" i="7"/>
  <c r="F359" i="7"/>
  <c r="G359" i="7"/>
  <c r="H359" i="7"/>
  <c r="I359" i="7"/>
  <c r="J359" i="7"/>
  <c r="K359" i="7"/>
  <c r="L359" i="7"/>
  <c r="M359" i="7"/>
  <c r="N359" i="7"/>
  <c r="O359" i="7"/>
  <c r="P359" i="7"/>
  <c r="Q359" i="7"/>
  <c r="R359" i="7"/>
  <c r="S359" i="7"/>
  <c r="T359" i="7"/>
  <c r="U359" i="7"/>
  <c r="V359" i="7"/>
  <c r="W359" i="7"/>
  <c r="X359" i="7"/>
  <c r="Y359" i="7"/>
  <c r="Z359" i="7"/>
  <c r="AA359" i="7"/>
  <c r="AB359" i="7"/>
  <c r="AC359" i="7"/>
  <c r="AD359" i="7"/>
  <c r="AE359" i="7"/>
  <c r="B360" i="7"/>
  <c r="C360" i="7"/>
  <c r="D360" i="7"/>
  <c r="E360" i="7"/>
  <c r="F360" i="7"/>
  <c r="G360" i="7"/>
  <c r="H360" i="7"/>
  <c r="I360" i="7"/>
  <c r="J360" i="7"/>
  <c r="K360" i="7"/>
  <c r="L360" i="7"/>
  <c r="M360" i="7"/>
  <c r="N360" i="7"/>
  <c r="O360" i="7"/>
  <c r="P360" i="7"/>
  <c r="Q360" i="7"/>
  <c r="R360" i="7"/>
  <c r="S360" i="7"/>
  <c r="T360" i="7"/>
  <c r="U360" i="7"/>
  <c r="V360" i="7"/>
  <c r="W360" i="7"/>
  <c r="X360" i="7"/>
  <c r="Y360" i="7"/>
  <c r="Z360" i="7"/>
  <c r="AA360" i="7"/>
  <c r="AB360" i="7"/>
  <c r="AC360" i="7"/>
  <c r="AD360" i="7"/>
  <c r="AE360" i="7"/>
  <c r="B361" i="7"/>
  <c r="C361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AB361" i="7"/>
  <c r="AC361" i="7"/>
  <c r="AD361" i="7"/>
  <c r="AE361" i="7"/>
  <c r="B362" i="7"/>
  <c r="C362" i="7"/>
  <c r="D362" i="7"/>
  <c r="E362" i="7"/>
  <c r="F362" i="7"/>
  <c r="G362" i="7"/>
  <c r="H362" i="7"/>
  <c r="I362" i="7"/>
  <c r="J362" i="7"/>
  <c r="K362" i="7"/>
  <c r="L362" i="7"/>
  <c r="M362" i="7"/>
  <c r="N362" i="7"/>
  <c r="O362" i="7"/>
  <c r="P362" i="7"/>
  <c r="Q362" i="7"/>
  <c r="R362" i="7"/>
  <c r="S362" i="7"/>
  <c r="T362" i="7"/>
  <c r="U362" i="7"/>
  <c r="V362" i="7"/>
  <c r="W362" i="7"/>
  <c r="X362" i="7"/>
  <c r="Y362" i="7"/>
  <c r="Z362" i="7"/>
  <c r="AA362" i="7"/>
  <c r="AB362" i="7"/>
  <c r="AC362" i="7"/>
  <c r="AD362" i="7"/>
  <c r="AE362" i="7"/>
  <c r="B363" i="7"/>
  <c r="C363" i="7"/>
  <c r="D363" i="7"/>
  <c r="E363" i="7"/>
  <c r="F363" i="7"/>
  <c r="G363" i="7"/>
  <c r="H363" i="7"/>
  <c r="I363" i="7"/>
  <c r="J363" i="7"/>
  <c r="K363" i="7"/>
  <c r="L363" i="7"/>
  <c r="M363" i="7"/>
  <c r="N363" i="7"/>
  <c r="O363" i="7"/>
  <c r="P363" i="7"/>
  <c r="Q363" i="7"/>
  <c r="R363" i="7"/>
  <c r="S363" i="7"/>
  <c r="T363" i="7"/>
  <c r="U363" i="7"/>
  <c r="V363" i="7"/>
  <c r="W363" i="7"/>
  <c r="X363" i="7"/>
  <c r="Y363" i="7"/>
  <c r="Z363" i="7"/>
  <c r="AA363" i="7"/>
  <c r="AB363" i="7"/>
  <c r="AC363" i="7"/>
  <c r="AD363" i="7"/>
  <c r="AE363" i="7"/>
  <c r="B364" i="7"/>
  <c r="C364" i="7"/>
  <c r="D364" i="7"/>
  <c r="E364" i="7"/>
  <c r="F364" i="7"/>
  <c r="G364" i="7"/>
  <c r="H364" i="7"/>
  <c r="I364" i="7"/>
  <c r="J364" i="7"/>
  <c r="K364" i="7"/>
  <c r="L364" i="7"/>
  <c r="M364" i="7"/>
  <c r="N364" i="7"/>
  <c r="O364" i="7"/>
  <c r="P364" i="7"/>
  <c r="Q364" i="7"/>
  <c r="R364" i="7"/>
  <c r="S364" i="7"/>
  <c r="T364" i="7"/>
  <c r="U364" i="7"/>
  <c r="V364" i="7"/>
  <c r="W364" i="7"/>
  <c r="X364" i="7"/>
  <c r="Y364" i="7"/>
  <c r="Z364" i="7"/>
  <c r="AA364" i="7"/>
  <c r="AB364" i="7"/>
  <c r="AC364" i="7"/>
  <c r="AD364" i="7"/>
  <c r="AE364" i="7"/>
  <c r="B365" i="7"/>
  <c r="C365" i="7"/>
  <c r="D365" i="7"/>
  <c r="E365" i="7"/>
  <c r="F365" i="7"/>
  <c r="G365" i="7"/>
  <c r="H365" i="7"/>
  <c r="I365" i="7"/>
  <c r="J365" i="7"/>
  <c r="K365" i="7"/>
  <c r="L365" i="7"/>
  <c r="M365" i="7"/>
  <c r="N365" i="7"/>
  <c r="O365" i="7"/>
  <c r="P365" i="7"/>
  <c r="Q365" i="7"/>
  <c r="R365" i="7"/>
  <c r="S365" i="7"/>
  <c r="T365" i="7"/>
  <c r="U365" i="7"/>
  <c r="V365" i="7"/>
  <c r="W365" i="7"/>
  <c r="X365" i="7"/>
  <c r="Y365" i="7"/>
  <c r="Z365" i="7"/>
  <c r="AA365" i="7"/>
  <c r="AB365" i="7"/>
  <c r="AC365" i="7"/>
  <c r="AD365" i="7"/>
  <c r="AE365" i="7"/>
  <c r="B366" i="7"/>
  <c r="C366" i="7"/>
  <c r="D366" i="7"/>
  <c r="E366" i="7"/>
  <c r="F366" i="7"/>
  <c r="G366" i="7"/>
  <c r="H366" i="7"/>
  <c r="I366" i="7"/>
  <c r="J366" i="7"/>
  <c r="K366" i="7"/>
  <c r="L366" i="7"/>
  <c r="M366" i="7"/>
  <c r="N366" i="7"/>
  <c r="O366" i="7"/>
  <c r="P366" i="7"/>
  <c r="Q366" i="7"/>
  <c r="R366" i="7"/>
  <c r="S366" i="7"/>
  <c r="T366" i="7"/>
  <c r="U366" i="7"/>
  <c r="V366" i="7"/>
  <c r="W366" i="7"/>
  <c r="X366" i="7"/>
  <c r="Y366" i="7"/>
  <c r="Z366" i="7"/>
  <c r="AA366" i="7"/>
  <c r="AB366" i="7"/>
  <c r="AC366" i="7"/>
  <c r="AD366" i="7"/>
  <c r="AE366" i="7"/>
  <c r="B367" i="7"/>
  <c r="C367" i="7"/>
  <c r="D367" i="7"/>
  <c r="E367" i="7"/>
  <c r="F367" i="7"/>
  <c r="G367" i="7"/>
  <c r="H367" i="7"/>
  <c r="I367" i="7"/>
  <c r="J367" i="7"/>
  <c r="K367" i="7"/>
  <c r="L367" i="7"/>
  <c r="M367" i="7"/>
  <c r="N367" i="7"/>
  <c r="O367" i="7"/>
  <c r="P367" i="7"/>
  <c r="Q367" i="7"/>
  <c r="R367" i="7"/>
  <c r="S367" i="7"/>
  <c r="T367" i="7"/>
  <c r="U367" i="7"/>
  <c r="V367" i="7"/>
  <c r="W367" i="7"/>
  <c r="X367" i="7"/>
  <c r="Y367" i="7"/>
  <c r="Z367" i="7"/>
  <c r="AA367" i="7"/>
  <c r="AB367" i="7"/>
  <c r="AC367" i="7"/>
  <c r="AD367" i="7"/>
  <c r="AE367" i="7"/>
  <c r="B368" i="7"/>
  <c r="C368" i="7"/>
  <c r="D368" i="7"/>
  <c r="E368" i="7"/>
  <c r="F368" i="7"/>
  <c r="G368" i="7"/>
  <c r="H368" i="7"/>
  <c r="I368" i="7"/>
  <c r="J368" i="7"/>
  <c r="K368" i="7"/>
  <c r="L368" i="7"/>
  <c r="M368" i="7"/>
  <c r="N368" i="7"/>
  <c r="O368" i="7"/>
  <c r="P368" i="7"/>
  <c r="Q368" i="7"/>
  <c r="R368" i="7"/>
  <c r="S368" i="7"/>
  <c r="T368" i="7"/>
  <c r="U368" i="7"/>
  <c r="V368" i="7"/>
  <c r="W368" i="7"/>
  <c r="X368" i="7"/>
  <c r="Y368" i="7"/>
  <c r="Z368" i="7"/>
  <c r="AA368" i="7"/>
  <c r="AB368" i="7"/>
  <c r="AC368" i="7"/>
  <c r="AD368" i="7"/>
  <c r="AE368" i="7"/>
  <c r="B369" i="7"/>
  <c r="C369" i="7"/>
  <c r="D369" i="7"/>
  <c r="E369" i="7"/>
  <c r="F369" i="7"/>
  <c r="G369" i="7"/>
  <c r="H369" i="7"/>
  <c r="I369" i="7"/>
  <c r="J369" i="7"/>
  <c r="K369" i="7"/>
  <c r="L369" i="7"/>
  <c r="M369" i="7"/>
  <c r="N369" i="7"/>
  <c r="O369" i="7"/>
  <c r="P369" i="7"/>
  <c r="Q369" i="7"/>
  <c r="R369" i="7"/>
  <c r="S369" i="7"/>
  <c r="T369" i="7"/>
  <c r="U369" i="7"/>
  <c r="V369" i="7"/>
  <c r="W369" i="7"/>
  <c r="X369" i="7"/>
  <c r="Y369" i="7"/>
  <c r="Z369" i="7"/>
  <c r="AA369" i="7"/>
  <c r="AB369" i="7"/>
  <c r="AC369" i="7"/>
  <c r="AD369" i="7"/>
  <c r="AE369" i="7"/>
  <c r="B370" i="7"/>
  <c r="C370" i="7"/>
  <c r="D370" i="7"/>
  <c r="E370" i="7"/>
  <c r="F370" i="7"/>
  <c r="G370" i="7"/>
  <c r="H370" i="7"/>
  <c r="I370" i="7"/>
  <c r="J370" i="7"/>
  <c r="K370" i="7"/>
  <c r="L370" i="7"/>
  <c r="M370" i="7"/>
  <c r="N370" i="7"/>
  <c r="O370" i="7"/>
  <c r="P370" i="7"/>
  <c r="Q370" i="7"/>
  <c r="R370" i="7"/>
  <c r="S370" i="7"/>
  <c r="T370" i="7"/>
  <c r="U370" i="7"/>
  <c r="V370" i="7"/>
  <c r="W370" i="7"/>
  <c r="X370" i="7"/>
  <c r="Y370" i="7"/>
  <c r="Z370" i="7"/>
  <c r="AA370" i="7"/>
  <c r="AB370" i="7"/>
  <c r="AC370" i="7"/>
  <c r="AD370" i="7"/>
  <c r="AE370" i="7"/>
  <c r="B371" i="7"/>
  <c r="C371" i="7"/>
  <c r="D371" i="7"/>
  <c r="E371" i="7"/>
  <c r="F371" i="7"/>
  <c r="G371" i="7"/>
  <c r="H371" i="7"/>
  <c r="I371" i="7"/>
  <c r="J371" i="7"/>
  <c r="K371" i="7"/>
  <c r="L371" i="7"/>
  <c r="M371" i="7"/>
  <c r="N371" i="7"/>
  <c r="O371" i="7"/>
  <c r="P371" i="7"/>
  <c r="Q371" i="7"/>
  <c r="R371" i="7"/>
  <c r="S371" i="7"/>
  <c r="T371" i="7"/>
  <c r="U371" i="7"/>
  <c r="V371" i="7"/>
  <c r="W371" i="7"/>
  <c r="X371" i="7"/>
  <c r="Y371" i="7"/>
  <c r="Z371" i="7"/>
  <c r="AA371" i="7"/>
  <c r="AB371" i="7"/>
  <c r="AC371" i="7"/>
  <c r="AD371" i="7"/>
  <c r="AE371" i="7"/>
  <c r="B372" i="7"/>
  <c r="C372" i="7"/>
  <c r="D372" i="7"/>
  <c r="E372" i="7"/>
  <c r="F372" i="7"/>
  <c r="G372" i="7"/>
  <c r="H372" i="7"/>
  <c r="I372" i="7"/>
  <c r="J372" i="7"/>
  <c r="K372" i="7"/>
  <c r="L372" i="7"/>
  <c r="M372" i="7"/>
  <c r="N372" i="7"/>
  <c r="O372" i="7"/>
  <c r="P372" i="7"/>
  <c r="Q372" i="7"/>
  <c r="R372" i="7"/>
  <c r="S372" i="7"/>
  <c r="T372" i="7"/>
  <c r="U372" i="7"/>
  <c r="V372" i="7"/>
  <c r="W372" i="7"/>
  <c r="X372" i="7"/>
  <c r="Y372" i="7"/>
  <c r="Z372" i="7"/>
  <c r="AA372" i="7"/>
  <c r="AB372" i="7"/>
  <c r="AC372" i="7"/>
  <c r="AD372" i="7"/>
  <c r="AE372" i="7"/>
  <c r="B373" i="7"/>
  <c r="C373" i="7"/>
  <c r="D373" i="7"/>
  <c r="E373" i="7"/>
  <c r="F373" i="7"/>
  <c r="G373" i="7"/>
  <c r="H373" i="7"/>
  <c r="I373" i="7"/>
  <c r="J373" i="7"/>
  <c r="K373" i="7"/>
  <c r="L373" i="7"/>
  <c r="M373" i="7"/>
  <c r="N373" i="7"/>
  <c r="O373" i="7"/>
  <c r="P373" i="7"/>
  <c r="Q373" i="7"/>
  <c r="R373" i="7"/>
  <c r="S373" i="7"/>
  <c r="T373" i="7"/>
  <c r="U373" i="7"/>
  <c r="V373" i="7"/>
  <c r="W373" i="7"/>
  <c r="X373" i="7"/>
  <c r="Y373" i="7"/>
  <c r="Z373" i="7"/>
  <c r="AA373" i="7"/>
  <c r="AB373" i="7"/>
  <c r="AC373" i="7"/>
  <c r="AD373" i="7"/>
  <c r="AE373" i="7"/>
  <c r="B374" i="7"/>
  <c r="C374" i="7"/>
  <c r="D374" i="7"/>
  <c r="E374" i="7"/>
  <c r="F374" i="7"/>
  <c r="G374" i="7"/>
  <c r="H374" i="7"/>
  <c r="I374" i="7"/>
  <c r="J374" i="7"/>
  <c r="K374" i="7"/>
  <c r="L374" i="7"/>
  <c r="M374" i="7"/>
  <c r="N374" i="7"/>
  <c r="O374" i="7"/>
  <c r="P374" i="7"/>
  <c r="Q374" i="7"/>
  <c r="R374" i="7"/>
  <c r="S374" i="7"/>
  <c r="T374" i="7"/>
  <c r="U374" i="7"/>
  <c r="V374" i="7"/>
  <c r="W374" i="7"/>
  <c r="X374" i="7"/>
  <c r="Y374" i="7"/>
  <c r="Z374" i="7"/>
  <c r="AA374" i="7"/>
  <c r="AB374" i="7"/>
  <c r="AC374" i="7"/>
  <c r="AD374" i="7"/>
  <c r="AE374" i="7"/>
  <c r="B375" i="7"/>
  <c r="C375" i="7"/>
  <c r="D375" i="7"/>
  <c r="E375" i="7"/>
  <c r="F375" i="7"/>
  <c r="G375" i="7"/>
  <c r="H375" i="7"/>
  <c r="I375" i="7"/>
  <c r="J375" i="7"/>
  <c r="K375" i="7"/>
  <c r="L375" i="7"/>
  <c r="M375" i="7"/>
  <c r="N375" i="7"/>
  <c r="O375" i="7"/>
  <c r="P375" i="7"/>
  <c r="Q375" i="7"/>
  <c r="R375" i="7"/>
  <c r="S375" i="7"/>
  <c r="T375" i="7"/>
  <c r="U375" i="7"/>
  <c r="V375" i="7"/>
  <c r="W375" i="7"/>
  <c r="X375" i="7"/>
  <c r="Y375" i="7"/>
  <c r="Z375" i="7"/>
  <c r="AA375" i="7"/>
  <c r="AB375" i="7"/>
  <c r="AC375" i="7"/>
  <c r="AD375" i="7"/>
  <c r="AE375" i="7"/>
  <c r="B376" i="7"/>
  <c r="C376" i="7"/>
  <c r="D376" i="7"/>
  <c r="E376" i="7"/>
  <c r="F376" i="7"/>
  <c r="G376" i="7"/>
  <c r="H376" i="7"/>
  <c r="I376" i="7"/>
  <c r="J376" i="7"/>
  <c r="K376" i="7"/>
  <c r="L376" i="7"/>
  <c r="M376" i="7"/>
  <c r="N376" i="7"/>
  <c r="O376" i="7"/>
  <c r="P376" i="7"/>
  <c r="Q376" i="7"/>
  <c r="R376" i="7"/>
  <c r="S376" i="7"/>
  <c r="T376" i="7"/>
  <c r="U376" i="7"/>
  <c r="V376" i="7"/>
  <c r="W376" i="7"/>
  <c r="X376" i="7"/>
  <c r="Y376" i="7"/>
  <c r="Z376" i="7"/>
  <c r="AA376" i="7"/>
  <c r="AB376" i="7"/>
  <c r="AC376" i="7"/>
  <c r="AD376" i="7"/>
  <c r="AE376" i="7"/>
  <c r="B377" i="7"/>
  <c r="C377" i="7"/>
  <c r="D377" i="7"/>
  <c r="E377" i="7"/>
  <c r="F377" i="7"/>
  <c r="G377" i="7"/>
  <c r="H377" i="7"/>
  <c r="I377" i="7"/>
  <c r="J377" i="7"/>
  <c r="K377" i="7"/>
  <c r="L377" i="7"/>
  <c r="M377" i="7"/>
  <c r="N377" i="7"/>
  <c r="O377" i="7"/>
  <c r="P377" i="7"/>
  <c r="Q377" i="7"/>
  <c r="R377" i="7"/>
  <c r="S377" i="7"/>
  <c r="T377" i="7"/>
  <c r="U377" i="7"/>
  <c r="V377" i="7"/>
  <c r="W377" i="7"/>
  <c r="X377" i="7"/>
  <c r="Y377" i="7"/>
  <c r="Z377" i="7"/>
  <c r="AA377" i="7"/>
  <c r="AB377" i="7"/>
  <c r="AC377" i="7"/>
  <c r="AD377" i="7"/>
  <c r="AE377" i="7"/>
  <c r="B378" i="7"/>
  <c r="C378" i="7"/>
  <c r="D378" i="7"/>
  <c r="E378" i="7"/>
  <c r="F378" i="7"/>
  <c r="G378" i="7"/>
  <c r="H378" i="7"/>
  <c r="I378" i="7"/>
  <c r="J378" i="7"/>
  <c r="K378" i="7"/>
  <c r="L378" i="7"/>
  <c r="M378" i="7"/>
  <c r="N378" i="7"/>
  <c r="O378" i="7"/>
  <c r="P378" i="7"/>
  <c r="Q378" i="7"/>
  <c r="R378" i="7"/>
  <c r="S378" i="7"/>
  <c r="T378" i="7"/>
  <c r="U378" i="7"/>
  <c r="V378" i="7"/>
  <c r="W378" i="7"/>
  <c r="X378" i="7"/>
  <c r="Y378" i="7"/>
  <c r="Z378" i="7"/>
  <c r="AA378" i="7"/>
  <c r="AB378" i="7"/>
  <c r="AC378" i="7"/>
  <c r="AD378" i="7"/>
  <c r="AE378" i="7"/>
  <c r="B379" i="7"/>
  <c r="C379" i="7"/>
  <c r="D379" i="7"/>
  <c r="E379" i="7"/>
  <c r="F379" i="7"/>
  <c r="G379" i="7"/>
  <c r="H379" i="7"/>
  <c r="I379" i="7"/>
  <c r="J379" i="7"/>
  <c r="K379" i="7"/>
  <c r="L379" i="7"/>
  <c r="M379" i="7"/>
  <c r="N379" i="7"/>
  <c r="O379" i="7"/>
  <c r="P379" i="7"/>
  <c r="Q379" i="7"/>
  <c r="R379" i="7"/>
  <c r="S379" i="7"/>
  <c r="T379" i="7"/>
  <c r="U379" i="7"/>
  <c r="V379" i="7"/>
  <c r="W379" i="7"/>
  <c r="X379" i="7"/>
  <c r="Y379" i="7"/>
  <c r="Z379" i="7"/>
  <c r="AA379" i="7"/>
  <c r="AB379" i="7"/>
  <c r="AC379" i="7"/>
  <c r="AD379" i="7"/>
  <c r="AE379" i="7"/>
  <c r="B380" i="7"/>
  <c r="C380" i="7"/>
  <c r="D380" i="7"/>
  <c r="E380" i="7"/>
  <c r="F380" i="7"/>
  <c r="G380" i="7"/>
  <c r="H380" i="7"/>
  <c r="I380" i="7"/>
  <c r="J380" i="7"/>
  <c r="K380" i="7"/>
  <c r="L380" i="7"/>
  <c r="M380" i="7"/>
  <c r="N380" i="7"/>
  <c r="O380" i="7"/>
  <c r="P380" i="7"/>
  <c r="Q380" i="7"/>
  <c r="R380" i="7"/>
  <c r="S380" i="7"/>
  <c r="T380" i="7"/>
  <c r="U380" i="7"/>
  <c r="V380" i="7"/>
  <c r="W380" i="7"/>
  <c r="X380" i="7"/>
  <c r="Y380" i="7"/>
  <c r="Z380" i="7"/>
  <c r="AA380" i="7"/>
  <c r="AB380" i="7"/>
  <c r="AC380" i="7"/>
  <c r="AD380" i="7"/>
  <c r="AE380" i="7"/>
  <c r="B381" i="7"/>
  <c r="C381" i="7"/>
  <c r="D381" i="7"/>
  <c r="E381" i="7"/>
  <c r="F381" i="7"/>
  <c r="G381" i="7"/>
  <c r="H381" i="7"/>
  <c r="I381" i="7"/>
  <c r="J381" i="7"/>
  <c r="K381" i="7"/>
  <c r="L381" i="7"/>
  <c r="M381" i="7"/>
  <c r="N381" i="7"/>
  <c r="O381" i="7"/>
  <c r="P381" i="7"/>
  <c r="Q381" i="7"/>
  <c r="R381" i="7"/>
  <c r="S381" i="7"/>
  <c r="T381" i="7"/>
  <c r="U381" i="7"/>
  <c r="V381" i="7"/>
  <c r="W381" i="7"/>
  <c r="X381" i="7"/>
  <c r="Y381" i="7"/>
  <c r="Z381" i="7"/>
  <c r="AA381" i="7"/>
  <c r="AB381" i="7"/>
  <c r="AC381" i="7"/>
  <c r="AD381" i="7"/>
  <c r="AE381" i="7"/>
  <c r="B382" i="7"/>
  <c r="C382" i="7"/>
  <c r="D382" i="7"/>
  <c r="E382" i="7"/>
  <c r="F382" i="7"/>
  <c r="G382" i="7"/>
  <c r="H382" i="7"/>
  <c r="I382" i="7"/>
  <c r="J382" i="7"/>
  <c r="K382" i="7"/>
  <c r="L382" i="7"/>
  <c r="M382" i="7"/>
  <c r="N382" i="7"/>
  <c r="O382" i="7"/>
  <c r="P382" i="7"/>
  <c r="Q382" i="7"/>
  <c r="R382" i="7"/>
  <c r="S382" i="7"/>
  <c r="T382" i="7"/>
  <c r="U382" i="7"/>
  <c r="V382" i="7"/>
  <c r="W382" i="7"/>
  <c r="X382" i="7"/>
  <c r="Y382" i="7"/>
  <c r="Z382" i="7"/>
  <c r="AA382" i="7"/>
  <c r="AB382" i="7"/>
  <c r="AC382" i="7"/>
  <c r="AD382" i="7"/>
  <c r="AE382" i="7"/>
  <c r="B383" i="7"/>
  <c r="C383" i="7"/>
  <c r="D383" i="7"/>
  <c r="E383" i="7"/>
  <c r="F383" i="7"/>
  <c r="G383" i="7"/>
  <c r="H383" i="7"/>
  <c r="I383" i="7"/>
  <c r="J383" i="7"/>
  <c r="K383" i="7"/>
  <c r="L383" i="7"/>
  <c r="M383" i="7"/>
  <c r="N383" i="7"/>
  <c r="O383" i="7"/>
  <c r="P383" i="7"/>
  <c r="Q383" i="7"/>
  <c r="R383" i="7"/>
  <c r="S383" i="7"/>
  <c r="T383" i="7"/>
  <c r="U383" i="7"/>
  <c r="V383" i="7"/>
  <c r="W383" i="7"/>
  <c r="X383" i="7"/>
  <c r="Y383" i="7"/>
  <c r="Z383" i="7"/>
  <c r="AA383" i="7"/>
  <c r="AB383" i="7"/>
  <c r="AC383" i="7"/>
  <c r="AD383" i="7"/>
  <c r="AE383" i="7"/>
  <c r="B384" i="7"/>
  <c r="C384" i="7"/>
  <c r="D384" i="7"/>
  <c r="E384" i="7"/>
  <c r="F384" i="7"/>
  <c r="G384" i="7"/>
  <c r="H384" i="7"/>
  <c r="I384" i="7"/>
  <c r="J384" i="7"/>
  <c r="K384" i="7"/>
  <c r="L384" i="7"/>
  <c r="M384" i="7"/>
  <c r="N384" i="7"/>
  <c r="O384" i="7"/>
  <c r="P384" i="7"/>
  <c r="Q384" i="7"/>
  <c r="R384" i="7"/>
  <c r="S384" i="7"/>
  <c r="T384" i="7"/>
  <c r="U384" i="7"/>
  <c r="V384" i="7"/>
  <c r="W384" i="7"/>
  <c r="X384" i="7"/>
  <c r="Y384" i="7"/>
  <c r="Z384" i="7"/>
  <c r="AA384" i="7"/>
  <c r="AB384" i="7"/>
  <c r="AC384" i="7"/>
  <c r="AD384" i="7"/>
  <c r="AE384" i="7"/>
  <c r="B385" i="7"/>
  <c r="C385" i="7"/>
  <c r="D385" i="7"/>
  <c r="E385" i="7"/>
  <c r="F385" i="7"/>
  <c r="G385" i="7"/>
  <c r="H385" i="7"/>
  <c r="I385" i="7"/>
  <c r="J385" i="7"/>
  <c r="K385" i="7"/>
  <c r="L385" i="7"/>
  <c r="M385" i="7"/>
  <c r="N385" i="7"/>
  <c r="O385" i="7"/>
  <c r="P385" i="7"/>
  <c r="Q385" i="7"/>
  <c r="R385" i="7"/>
  <c r="S385" i="7"/>
  <c r="T385" i="7"/>
  <c r="U385" i="7"/>
  <c r="V385" i="7"/>
  <c r="W385" i="7"/>
  <c r="X385" i="7"/>
  <c r="Y385" i="7"/>
  <c r="Z385" i="7"/>
  <c r="AA385" i="7"/>
  <c r="AB385" i="7"/>
  <c r="AC385" i="7"/>
  <c r="AD385" i="7"/>
  <c r="AE385" i="7"/>
  <c r="B386" i="7"/>
  <c r="C386" i="7"/>
  <c r="D386" i="7"/>
  <c r="E386" i="7"/>
  <c r="F386" i="7"/>
  <c r="G386" i="7"/>
  <c r="H386" i="7"/>
  <c r="I386" i="7"/>
  <c r="J386" i="7"/>
  <c r="K386" i="7"/>
  <c r="L386" i="7"/>
  <c r="M386" i="7"/>
  <c r="N386" i="7"/>
  <c r="O386" i="7"/>
  <c r="P386" i="7"/>
  <c r="Q386" i="7"/>
  <c r="R386" i="7"/>
  <c r="S386" i="7"/>
  <c r="T386" i="7"/>
  <c r="U386" i="7"/>
  <c r="V386" i="7"/>
  <c r="W386" i="7"/>
  <c r="X386" i="7"/>
  <c r="Y386" i="7"/>
  <c r="Z386" i="7"/>
  <c r="AA386" i="7"/>
  <c r="AB386" i="7"/>
  <c r="AC386" i="7"/>
  <c r="AD386" i="7"/>
  <c r="AE386" i="7"/>
  <c r="B387" i="7"/>
  <c r="C387" i="7"/>
  <c r="D387" i="7"/>
  <c r="E387" i="7"/>
  <c r="F387" i="7"/>
  <c r="G387" i="7"/>
  <c r="H387" i="7"/>
  <c r="I387" i="7"/>
  <c r="J387" i="7"/>
  <c r="K387" i="7"/>
  <c r="L387" i="7"/>
  <c r="M387" i="7"/>
  <c r="N387" i="7"/>
  <c r="O387" i="7"/>
  <c r="P387" i="7"/>
  <c r="Q387" i="7"/>
  <c r="R387" i="7"/>
  <c r="S387" i="7"/>
  <c r="T387" i="7"/>
  <c r="U387" i="7"/>
  <c r="V387" i="7"/>
  <c r="W387" i="7"/>
  <c r="X387" i="7"/>
  <c r="Y387" i="7"/>
  <c r="Z387" i="7"/>
  <c r="AA387" i="7"/>
  <c r="AB387" i="7"/>
  <c r="AC387" i="7"/>
  <c r="AD387" i="7"/>
  <c r="AE387" i="7"/>
  <c r="B388" i="7"/>
  <c r="C388" i="7"/>
  <c r="D388" i="7"/>
  <c r="E388" i="7"/>
  <c r="F388" i="7"/>
  <c r="G388" i="7"/>
  <c r="H388" i="7"/>
  <c r="I388" i="7"/>
  <c r="J388" i="7"/>
  <c r="K388" i="7"/>
  <c r="L388" i="7"/>
  <c r="M388" i="7"/>
  <c r="N388" i="7"/>
  <c r="O388" i="7"/>
  <c r="P388" i="7"/>
  <c r="Q388" i="7"/>
  <c r="R388" i="7"/>
  <c r="S388" i="7"/>
  <c r="T388" i="7"/>
  <c r="U388" i="7"/>
  <c r="V388" i="7"/>
  <c r="W388" i="7"/>
  <c r="X388" i="7"/>
  <c r="Y388" i="7"/>
  <c r="Z388" i="7"/>
  <c r="AA388" i="7"/>
  <c r="AB388" i="7"/>
  <c r="AC388" i="7"/>
  <c r="AD388" i="7"/>
  <c r="AE388" i="7"/>
  <c r="B389" i="7"/>
  <c r="C389" i="7"/>
  <c r="D389" i="7"/>
  <c r="E389" i="7"/>
  <c r="F389" i="7"/>
  <c r="G389" i="7"/>
  <c r="H389" i="7"/>
  <c r="I389" i="7"/>
  <c r="J389" i="7"/>
  <c r="K389" i="7"/>
  <c r="L389" i="7"/>
  <c r="M389" i="7"/>
  <c r="N389" i="7"/>
  <c r="O389" i="7"/>
  <c r="P389" i="7"/>
  <c r="Q389" i="7"/>
  <c r="R389" i="7"/>
  <c r="S389" i="7"/>
  <c r="T389" i="7"/>
  <c r="U389" i="7"/>
  <c r="V389" i="7"/>
  <c r="W389" i="7"/>
  <c r="X389" i="7"/>
  <c r="Y389" i="7"/>
  <c r="Z389" i="7"/>
  <c r="AA389" i="7"/>
  <c r="AB389" i="7"/>
  <c r="AC389" i="7"/>
  <c r="AD389" i="7"/>
  <c r="AE389" i="7"/>
  <c r="B390" i="7"/>
  <c r="C390" i="7"/>
  <c r="D390" i="7"/>
  <c r="E390" i="7"/>
  <c r="F390" i="7"/>
  <c r="G390" i="7"/>
  <c r="H390" i="7"/>
  <c r="I390" i="7"/>
  <c r="J390" i="7"/>
  <c r="K390" i="7"/>
  <c r="L390" i="7"/>
  <c r="M390" i="7"/>
  <c r="N390" i="7"/>
  <c r="O390" i="7"/>
  <c r="P390" i="7"/>
  <c r="Q390" i="7"/>
  <c r="R390" i="7"/>
  <c r="S390" i="7"/>
  <c r="T390" i="7"/>
  <c r="U390" i="7"/>
  <c r="V390" i="7"/>
  <c r="W390" i="7"/>
  <c r="X390" i="7"/>
  <c r="Y390" i="7"/>
  <c r="Z390" i="7"/>
  <c r="AA390" i="7"/>
  <c r="AB390" i="7"/>
  <c r="AC390" i="7"/>
  <c r="AD390" i="7"/>
  <c r="AE390" i="7"/>
  <c r="B391" i="7"/>
  <c r="C391" i="7"/>
  <c r="D391" i="7"/>
  <c r="E391" i="7"/>
  <c r="F391" i="7"/>
  <c r="G391" i="7"/>
  <c r="H391" i="7"/>
  <c r="I391" i="7"/>
  <c r="J391" i="7"/>
  <c r="K391" i="7"/>
  <c r="L391" i="7"/>
  <c r="M391" i="7"/>
  <c r="N391" i="7"/>
  <c r="O391" i="7"/>
  <c r="P391" i="7"/>
  <c r="Q391" i="7"/>
  <c r="R391" i="7"/>
  <c r="S391" i="7"/>
  <c r="T391" i="7"/>
  <c r="U391" i="7"/>
  <c r="V391" i="7"/>
  <c r="W391" i="7"/>
  <c r="X391" i="7"/>
  <c r="Y391" i="7"/>
  <c r="Z391" i="7"/>
  <c r="AA391" i="7"/>
  <c r="AB391" i="7"/>
  <c r="AC391" i="7"/>
  <c r="AD391" i="7"/>
  <c r="AE391" i="7"/>
  <c r="B392" i="7"/>
  <c r="C392" i="7"/>
  <c r="D392" i="7"/>
  <c r="E392" i="7"/>
  <c r="F392" i="7"/>
  <c r="G392" i="7"/>
  <c r="H392" i="7"/>
  <c r="I392" i="7"/>
  <c r="J392" i="7"/>
  <c r="K392" i="7"/>
  <c r="L392" i="7"/>
  <c r="M392" i="7"/>
  <c r="N392" i="7"/>
  <c r="O392" i="7"/>
  <c r="P392" i="7"/>
  <c r="Q392" i="7"/>
  <c r="R392" i="7"/>
  <c r="S392" i="7"/>
  <c r="T392" i="7"/>
  <c r="U392" i="7"/>
  <c r="V392" i="7"/>
  <c r="W392" i="7"/>
  <c r="X392" i="7"/>
  <c r="Y392" i="7"/>
  <c r="Z392" i="7"/>
  <c r="AA392" i="7"/>
  <c r="AB392" i="7"/>
  <c r="AC392" i="7"/>
  <c r="AD392" i="7"/>
  <c r="AE392" i="7"/>
  <c r="B393" i="7"/>
  <c r="C393" i="7"/>
  <c r="D393" i="7"/>
  <c r="E393" i="7"/>
  <c r="F393" i="7"/>
  <c r="G393" i="7"/>
  <c r="H393" i="7"/>
  <c r="I393" i="7"/>
  <c r="J393" i="7"/>
  <c r="K393" i="7"/>
  <c r="L393" i="7"/>
  <c r="M393" i="7"/>
  <c r="N393" i="7"/>
  <c r="O393" i="7"/>
  <c r="P393" i="7"/>
  <c r="Q393" i="7"/>
  <c r="R393" i="7"/>
  <c r="S393" i="7"/>
  <c r="T393" i="7"/>
  <c r="U393" i="7"/>
  <c r="V393" i="7"/>
  <c r="W393" i="7"/>
  <c r="X393" i="7"/>
  <c r="Y393" i="7"/>
  <c r="Z393" i="7"/>
  <c r="AA393" i="7"/>
  <c r="AB393" i="7"/>
  <c r="AC393" i="7"/>
  <c r="AD393" i="7"/>
  <c r="AE393" i="7"/>
  <c r="B394" i="7"/>
  <c r="C394" i="7"/>
  <c r="D394" i="7"/>
  <c r="E394" i="7"/>
  <c r="F394" i="7"/>
  <c r="G394" i="7"/>
  <c r="H394" i="7"/>
  <c r="I394" i="7"/>
  <c r="J394" i="7"/>
  <c r="K394" i="7"/>
  <c r="L394" i="7"/>
  <c r="M394" i="7"/>
  <c r="N394" i="7"/>
  <c r="O394" i="7"/>
  <c r="P394" i="7"/>
  <c r="Q394" i="7"/>
  <c r="R394" i="7"/>
  <c r="S394" i="7"/>
  <c r="T394" i="7"/>
  <c r="U394" i="7"/>
  <c r="V394" i="7"/>
  <c r="W394" i="7"/>
  <c r="X394" i="7"/>
  <c r="Y394" i="7"/>
  <c r="Z394" i="7"/>
  <c r="AA394" i="7"/>
  <c r="AB394" i="7"/>
  <c r="AC394" i="7"/>
  <c r="AD394" i="7"/>
  <c r="AE394" i="7"/>
  <c r="B395" i="7"/>
  <c r="C395" i="7"/>
  <c r="D395" i="7"/>
  <c r="E395" i="7"/>
  <c r="F395" i="7"/>
  <c r="G395" i="7"/>
  <c r="H395" i="7"/>
  <c r="I395" i="7"/>
  <c r="J395" i="7"/>
  <c r="K395" i="7"/>
  <c r="L395" i="7"/>
  <c r="M395" i="7"/>
  <c r="N395" i="7"/>
  <c r="O395" i="7"/>
  <c r="P395" i="7"/>
  <c r="Q395" i="7"/>
  <c r="R395" i="7"/>
  <c r="S395" i="7"/>
  <c r="T395" i="7"/>
  <c r="U395" i="7"/>
  <c r="V395" i="7"/>
  <c r="W395" i="7"/>
  <c r="X395" i="7"/>
  <c r="Y395" i="7"/>
  <c r="Z395" i="7"/>
  <c r="AA395" i="7"/>
  <c r="AB395" i="7"/>
  <c r="AC395" i="7"/>
  <c r="AD395" i="7"/>
  <c r="AE395" i="7"/>
  <c r="B396" i="7"/>
  <c r="C396" i="7"/>
  <c r="D396" i="7"/>
  <c r="E396" i="7"/>
  <c r="F396" i="7"/>
  <c r="G396" i="7"/>
  <c r="H396" i="7"/>
  <c r="I396" i="7"/>
  <c r="J396" i="7"/>
  <c r="K396" i="7"/>
  <c r="L396" i="7"/>
  <c r="M396" i="7"/>
  <c r="N396" i="7"/>
  <c r="O396" i="7"/>
  <c r="P396" i="7"/>
  <c r="Q396" i="7"/>
  <c r="R396" i="7"/>
  <c r="S396" i="7"/>
  <c r="T396" i="7"/>
  <c r="U396" i="7"/>
  <c r="V396" i="7"/>
  <c r="W396" i="7"/>
  <c r="X396" i="7"/>
  <c r="Y396" i="7"/>
  <c r="Z396" i="7"/>
  <c r="AA396" i="7"/>
  <c r="AB396" i="7"/>
  <c r="AC396" i="7"/>
  <c r="AD396" i="7"/>
  <c r="AE396" i="7"/>
  <c r="B397" i="7"/>
  <c r="C397" i="7"/>
  <c r="D397" i="7"/>
  <c r="E397" i="7"/>
  <c r="F397" i="7"/>
  <c r="G397" i="7"/>
  <c r="H397" i="7"/>
  <c r="I397" i="7"/>
  <c r="J397" i="7"/>
  <c r="K397" i="7"/>
  <c r="L397" i="7"/>
  <c r="M397" i="7"/>
  <c r="N397" i="7"/>
  <c r="O397" i="7"/>
  <c r="P397" i="7"/>
  <c r="Q397" i="7"/>
  <c r="R397" i="7"/>
  <c r="S397" i="7"/>
  <c r="T397" i="7"/>
  <c r="U397" i="7"/>
  <c r="V397" i="7"/>
  <c r="W397" i="7"/>
  <c r="X397" i="7"/>
  <c r="Y397" i="7"/>
  <c r="Z397" i="7"/>
  <c r="AA397" i="7"/>
  <c r="AB397" i="7"/>
  <c r="AC397" i="7"/>
  <c r="AD397" i="7"/>
  <c r="AE397" i="7"/>
  <c r="B398" i="7"/>
  <c r="C398" i="7"/>
  <c r="D398" i="7"/>
  <c r="E398" i="7"/>
  <c r="F398" i="7"/>
  <c r="G398" i="7"/>
  <c r="H398" i="7"/>
  <c r="I398" i="7"/>
  <c r="J398" i="7"/>
  <c r="K398" i="7"/>
  <c r="L398" i="7"/>
  <c r="M398" i="7"/>
  <c r="N398" i="7"/>
  <c r="O398" i="7"/>
  <c r="P398" i="7"/>
  <c r="Q398" i="7"/>
  <c r="R398" i="7"/>
  <c r="S398" i="7"/>
  <c r="T398" i="7"/>
  <c r="U398" i="7"/>
  <c r="V398" i="7"/>
  <c r="W398" i="7"/>
  <c r="X398" i="7"/>
  <c r="Y398" i="7"/>
  <c r="Z398" i="7"/>
  <c r="AA398" i="7"/>
  <c r="AB398" i="7"/>
  <c r="AC398" i="7"/>
  <c r="AD398" i="7"/>
  <c r="AE398" i="7"/>
  <c r="B399" i="7"/>
  <c r="C399" i="7"/>
  <c r="D399" i="7"/>
  <c r="E399" i="7"/>
  <c r="F399" i="7"/>
  <c r="G399" i="7"/>
  <c r="H399" i="7"/>
  <c r="I399" i="7"/>
  <c r="J399" i="7"/>
  <c r="K399" i="7"/>
  <c r="L399" i="7"/>
  <c r="M399" i="7"/>
  <c r="N399" i="7"/>
  <c r="O399" i="7"/>
  <c r="P399" i="7"/>
  <c r="Q399" i="7"/>
  <c r="R399" i="7"/>
  <c r="S399" i="7"/>
  <c r="T399" i="7"/>
  <c r="U399" i="7"/>
  <c r="V399" i="7"/>
  <c r="W399" i="7"/>
  <c r="X399" i="7"/>
  <c r="Y399" i="7"/>
  <c r="Z399" i="7"/>
  <c r="AA399" i="7"/>
  <c r="AB399" i="7"/>
  <c r="AC399" i="7"/>
  <c r="AD399" i="7"/>
  <c r="AE399" i="7"/>
  <c r="B400" i="7"/>
  <c r="C400" i="7"/>
  <c r="D400" i="7"/>
  <c r="E400" i="7"/>
  <c r="F400" i="7"/>
  <c r="G400" i="7"/>
  <c r="H400" i="7"/>
  <c r="I400" i="7"/>
  <c r="J400" i="7"/>
  <c r="K400" i="7"/>
  <c r="L400" i="7"/>
  <c r="M400" i="7"/>
  <c r="N400" i="7"/>
  <c r="O400" i="7"/>
  <c r="P400" i="7"/>
  <c r="Q400" i="7"/>
  <c r="R400" i="7"/>
  <c r="S400" i="7"/>
  <c r="T400" i="7"/>
  <c r="U400" i="7"/>
  <c r="V400" i="7"/>
  <c r="W400" i="7"/>
  <c r="X400" i="7"/>
  <c r="Y400" i="7"/>
  <c r="Z400" i="7"/>
  <c r="AA400" i="7"/>
  <c r="AB400" i="7"/>
  <c r="AC400" i="7"/>
  <c r="AD400" i="7"/>
  <c r="AE400" i="7"/>
  <c r="B401" i="7"/>
  <c r="C401" i="7"/>
  <c r="D401" i="7"/>
  <c r="E401" i="7"/>
  <c r="F401" i="7"/>
  <c r="G401" i="7"/>
  <c r="H401" i="7"/>
  <c r="I401" i="7"/>
  <c r="J401" i="7"/>
  <c r="K401" i="7"/>
  <c r="L401" i="7"/>
  <c r="M401" i="7"/>
  <c r="N401" i="7"/>
  <c r="O401" i="7"/>
  <c r="P401" i="7"/>
  <c r="Q401" i="7"/>
  <c r="R401" i="7"/>
  <c r="S401" i="7"/>
  <c r="T401" i="7"/>
  <c r="U401" i="7"/>
  <c r="V401" i="7"/>
  <c r="W401" i="7"/>
  <c r="X401" i="7"/>
  <c r="Y401" i="7"/>
  <c r="Z401" i="7"/>
  <c r="AA401" i="7"/>
  <c r="AB401" i="7"/>
  <c r="AC401" i="7"/>
  <c r="AD401" i="7"/>
  <c r="AE401" i="7"/>
  <c r="B402" i="7"/>
  <c r="C402" i="7"/>
  <c r="D402" i="7"/>
  <c r="E402" i="7"/>
  <c r="F402" i="7"/>
  <c r="G402" i="7"/>
  <c r="H402" i="7"/>
  <c r="I402" i="7"/>
  <c r="J402" i="7"/>
  <c r="K402" i="7"/>
  <c r="L402" i="7"/>
  <c r="M402" i="7"/>
  <c r="N402" i="7"/>
  <c r="O402" i="7"/>
  <c r="P402" i="7"/>
  <c r="Q402" i="7"/>
  <c r="R402" i="7"/>
  <c r="S402" i="7"/>
  <c r="T402" i="7"/>
  <c r="U402" i="7"/>
  <c r="V402" i="7"/>
  <c r="W402" i="7"/>
  <c r="X402" i="7"/>
  <c r="Y402" i="7"/>
  <c r="Z402" i="7"/>
  <c r="AA402" i="7"/>
  <c r="AB402" i="7"/>
  <c r="AC402" i="7"/>
  <c r="AD402" i="7"/>
  <c r="AE402" i="7"/>
  <c r="B403" i="7"/>
  <c r="C403" i="7"/>
  <c r="D403" i="7"/>
  <c r="E403" i="7"/>
  <c r="F403" i="7"/>
  <c r="G403" i="7"/>
  <c r="H403" i="7"/>
  <c r="I403" i="7"/>
  <c r="J403" i="7"/>
  <c r="K403" i="7"/>
  <c r="L403" i="7"/>
  <c r="M403" i="7"/>
  <c r="N403" i="7"/>
  <c r="O403" i="7"/>
  <c r="P403" i="7"/>
  <c r="Q403" i="7"/>
  <c r="R403" i="7"/>
  <c r="S403" i="7"/>
  <c r="T403" i="7"/>
  <c r="U403" i="7"/>
  <c r="V403" i="7"/>
  <c r="W403" i="7"/>
  <c r="X403" i="7"/>
  <c r="Y403" i="7"/>
  <c r="Z403" i="7"/>
  <c r="AA403" i="7"/>
  <c r="AB403" i="7"/>
  <c r="AC403" i="7"/>
  <c r="AD403" i="7"/>
  <c r="AE403" i="7"/>
  <c r="B404" i="7"/>
  <c r="C404" i="7"/>
  <c r="D404" i="7"/>
  <c r="E404" i="7"/>
  <c r="F404" i="7"/>
  <c r="G404" i="7"/>
  <c r="H404" i="7"/>
  <c r="I404" i="7"/>
  <c r="J404" i="7"/>
  <c r="K404" i="7"/>
  <c r="L404" i="7"/>
  <c r="M404" i="7"/>
  <c r="N404" i="7"/>
  <c r="O404" i="7"/>
  <c r="P404" i="7"/>
  <c r="Q404" i="7"/>
  <c r="R404" i="7"/>
  <c r="S404" i="7"/>
  <c r="T404" i="7"/>
  <c r="U404" i="7"/>
  <c r="V404" i="7"/>
  <c r="W404" i="7"/>
  <c r="X404" i="7"/>
  <c r="Y404" i="7"/>
  <c r="Z404" i="7"/>
  <c r="AA404" i="7"/>
  <c r="AB404" i="7"/>
  <c r="AC404" i="7"/>
  <c r="AD404" i="7"/>
  <c r="AE404" i="7"/>
  <c r="B405" i="7"/>
  <c r="C405" i="7"/>
  <c r="D405" i="7"/>
  <c r="E405" i="7"/>
  <c r="F405" i="7"/>
  <c r="G405" i="7"/>
  <c r="H405" i="7"/>
  <c r="I405" i="7"/>
  <c r="J405" i="7"/>
  <c r="K405" i="7"/>
  <c r="L405" i="7"/>
  <c r="M405" i="7"/>
  <c r="N405" i="7"/>
  <c r="O405" i="7"/>
  <c r="P405" i="7"/>
  <c r="Q405" i="7"/>
  <c r="R405" i="7"/>
  <c r="S405" i="7"/>
  <c r="T405" i="7"/>
  <c r="U405" i="7"/>
  <c r="V405" i="7"/>
  <c r="W405" i="7"/>
  <c r="X405" i="7"/>
  <c r="Y405" i="7"/>
  <c r="Z405" i="7"/>
  <c r="AA405" i="7"/>
  <c r="AB405" i="7"/>
  <c r="AC405" i="7"/>
  <c r="AD405" i="7"/>
  <c r="AE405" i="7"/>
  <c r="B406" i="7"/>
  <c r="C406" i="7"/>
  <c r="D406" i="7"/>
  <c r="E406" i="7"/>
  <c r="F406" i="7"/>
  <c r="G406" i="7"/>
  <c r="H406" i="7"/>
  <c r="I406" i="7"/>
  <c r="J406" i="7"/>
  <c r="K406" i="7"/>
  <c r="L406" i="7"/>
  <c r="M406" i="7"/>
  <c r="N406" i="7"/>
  <c r="O406" i="7"/>
  <c r="P406" i="7"/>
  <c r="Q406" i="7"/>
  <c r="R406" i="7"/>
  <c r="S406" i="7"/>
  <c r="T406" i="7"/>
  <c r="U406" i="7"/>
  <c r="V406" i="7"/>
  <c r="W406" i="7"/>
  <c r="X406" i="7"/>
  <c r="Y406" i="7"/>
  <c r="Z406" i="7"/>
  <c r="AA406" i="7"/>
  <c r="AB406" i="7"/>
  <c r="AC406" i="7"/>
  <c r="AD406" i="7"/>
  <c r="AE406" i="7"/>
  <c r="B407" i="7"/>
  <c r="C407" i="7"/>
  <c r="D407" i="7"/>
  <c r="E407" i="7"/>
  <c r="F407" i="7"/>
  <c r="G407" i="7"/>
  <c r="H407" i="7"/>
  <c r="I407" i="7"/>
  <c r="J407" i="7"/>
  <c r="K407" i="7"/>
  <c r="L407" i="7"/>
  <c r="M407" i="7"/>
  <c r="N407" i="7"/>
  <c r="O407" i="7"/>
  <c r="P407" i="7"/>
  <c r="Q407" i="7"/>
  <c r="R407" i="7"/>
  <c r="S407" i="7"/>
  <c r="T407" i="7"/>
  <c r="U407" i="7"/>
  <c r="V407" i="7"/>
  <c r="W407" i="7"/>
  <c r="X407" i="7"/>
  <c r="Y407" i="7"/>
  <c r="Z407" i="7"/>
  <c r="AA407" i="7"/>
  <c r="AB407" i="7"/>
  <c r="AC407" i="7"/>
  <c r="AD407" i="7"/>
  <c r="AE407" i="7"/>
  <c r="B408" i="7"/>
  <c r="C408" i="7"/>
  <c r="D408" i="7"/>
  <c r="E408" i="7"/>
  <c r="F408" i="7"/>
  <c r="G408" i="7"/>
  <c r="H408" i="7"/>
  <c r="I408" i="7"/>
  <c r="J408" i="7"/>
  <c r="K408" i="7"/>
  <c r="L408" i="7"/>
  <c r="M408" i="7"/>
  <c r="N408" i="7"/>
  <c r="O408" i="7"/>
  <c r="P408" i="7"/>
  <c r="Q408" i="7"/>
  <c r="R408" i="7"/>
  <c r="S408" i="7"/>
  <c r="T408" i="7"/>
  <c r="U408" i="7"/>
  <c r="V408" i="7"/>
  <c r="W408" i="7"/>
  <c r="X408" i="7"/>
  <c r="Y408" i="7"/>
  <c r="Z408" i="7"/>
  <c r="AA408" i="7"/>
  <c r="AB408" i="7"/>
  <c r="AC408" i="7"/>
  <c r="AD408" i="7"/>
  <c r="AE408" i="7"/>
  <c r="B409" i="7"/>
  <c r="C409" i="7"/>
  <c r="D409" i="7"/>
  <c r="E409" i="7"/>
  <c r="F409" i="7"/>
  <c r="G409" i="7"/>
  <c r="H409" i="7"/>
  <c r="I409" i="7"/>
  <c r="J409" i="7"/>
  <c r="K409" i="7"/>
  <c r="L409" i="7"/>
  <c r="M409" i="7"/>
  <c r="N409" i="7"/>
  <c r="O409" i="7"/>
  <c r="P409" i="7"/>
  <c r="Q409" i="7"/>
  <c r="R409" i="7"/>
  <c r="S409" i="7"/>
  <c r="T409" i="7"/>
  <c r="U409" i="7"/>
  <c r="V409" i="7"/>
  <c r="W409" i="7"/>
  <c r="X409" i="7"/>
  <c r="Y409" i="7"/>
  <c r="Z409" i="7"/>
  <c r="AA409" i="7"/>
  <c r="AB409" i="7"/>
  <c r="AC409" i="7"/>
  <c r="AD409" i="7"/>
  <c r="AE409" i="7"/>
  <c r="B410" i="7"/>
  <c r="C410" i="7"/>
  <c r="D410" i="7"/>
  <c r="E410" i="7"/>
  <c r="F410" i="7"/>
  <c r="G410" i="7"/>
  <c r="H410" i="7"/>
  <c r="I410" i="7"/>
  <c r="J410" i="7"/>
  <c r="K410" i="7"/>
  <c r="L410" i="7"/>
  <c r="M410" i="7"/>
  <c r="N410" i="7"/>
  <c r="O410" i="7"/>
  <c r="P410" i="7"/>
  <c r="Q410" i="7"/>
  <c r="R410" i="7"/>
  <c r="S410" i="7"/>
  <c r="T410" i="7"/>
  <c r="U410" i="7"/>
  <c r="V410" i="7"/>
  <c r="W410" i="7"/>
  <c r="X410" i="7"/>
  <c r="Y410" i="7"/>
  <c r="Z410" i="7"/>
  <c r="AA410" i="7"/>
  <c r="AB410" i="7"/>
  <c r="AC410" i="7"/>
  <c r="AD410" i="7"/>
  <c r="AE410" i="7"/>
  <c r="B411" i="7"/>
  <c r="C411" i="7"/>
  <c r="D411" i="7"/>
  <c r="E411" i="7"/>
  <c r="F411" i="7"/>
  <c r="G411" i="7"/>
  <c r="H411" i="7"/>
  <c r="I411" i="7"/>
  <c r="J411" i="7"/>
  <c r="K411" i="7"/>
  <c r="L411" i="7"/>
  <c r="M411" i="7"/>
  <c r="N411" i="7"/>
  <c r="O411" i="7"/>
  <c r="P411" i="7"/>
  <c r="Q411" i="7"/>
  <c r="R411" i="7"/>
  <c r="S411" i="7"/>
  <c r="T411" i="7"/>
  <c r="U411" i="7"/>
  <c r="V411" i="7"/>
  <c r="W411" i="7"/>
  <c r="X411" i="7"/>
  <c r="Y411" i="7"/>
  <c r="Z411" i="7"/>
  <c r="AA411" i="7"/>
  <c r="AB411" i="7"/>
  <c r="AC411" i="7"/>
  <c r="AD411" i="7"/>
  <c r="AE411" i="7"/>
  <c r="B412" i="7"/>
  <c r="C412" i="7"/>
  <c r="D412" i="7"/>
  <c r="E412" i="7"/>
  <c r="F412" i="7"/>
  <c r="G412" i="7"/>
  <c r="H412" i="7"/>
  <c r="I412" i="7"/>
  <c r="J412" i="7"/>
  <c r="K412" i="7"/>
  <c r="L412" i="7"/>
  <c r="M412" i="7"/>
  <c r="N412" i="7"/>
  <c r="O412" i="7"/>
  <c r="P412" i="7"/>
  <c r="Q412" i="7"/>
  <c r="R412" i="7"/>
  <c r="S412" i="7"/>
  <c r="T412" i="7"/>
  <c r="U412" i="7"/>
  <c r="V412" i="7"/>
  <c r="W412" i="7"/>
  <c r="X412" i="7"/>
  <c r="Y412" i="7"/>
  <c r="Z412" i="7"/>
  <c r="AA412" i="7"/>
  <c r="AB412" i="7"/>
  <c r="AC412" i="7"/>
  <c r="AD412" i="7"/>
  <c r="AE412" i="7"/>
  <c r="B413" i="7"/>
  <c r="C413" i="7"/>
  <c r="D413" i="7"/>
  <c r="E413" i="7"/>
  <c r="F413" i="7"/>
  <c r="G413" i="7"/>
  <c r="H413" i="7"/>
  <c r="I413" i="7"/>
  <c r="J413" i="7"/>
  <c r="K413" i="7"/>
  <c r="L413" i="7"/>
  <c r="M413" i="7"/>
  <c r="N413" i="7"/>
  <c r="O413" i="7"/>
  <c r="P413" i="7"/>
  <c r="Q413" i="7"/>
  <c r="R413" i="7"/>
  <c r="S413" i="7"/>
  <c r="T413" i="7"/>
  <c r="U413" i="7"/>
  <c r="V413" i="7"/>
  <c r="W413" i="7"/>
  <c r="X413" i="7"/>
  <c r="Y413" i="7"/>
  <c r="Z413" i="7"/>
  <c r="AA413" i="7"/>
  <c r="AB413" i="7"/>
  <c r="AC413" i="7"/>
  <c r="AD413" i="7"/>
  <c r="AE413" i="7"/>
  <c r="B414" i="7"/>
  <c r="C414" i="7"/>
  <c r="D414" i="7"/>
  <c r="E414" i="7"/>
  <c r="F414" i="7"/>
  <c r="G414" i="7"/>
  <c r="H414" i="7"/>
  <c r="I414" i="7"/>
  <c r="J414" i="7"/>
  <c r="K414" i="7"/>
  <c r="L414" i="7"/>
  <c r="M414" i="7"/>
  <c r="N414" i="7"/>
  <c r="O414" i="7"/>
  <c r="P414" i="7"/>
  <c r="Q414" i="7"/>
  <c r="R414" i="7"/>
  <c r="S414" i="7"/>
  <c r="T414" i="7"/>
  <c r="U414" i="7"/>
  <c r="V414" i="7"/>
  <c r="W414" i="7"/>
  <c r="X414" i="7"/>
  <c r="Y414" i="7"/>
  <c r="Z414" i="7"/>
  <c r="AA414" i="7"/>
  <c r="AB414" i="7"/>
  <c r="AC414" i="7"/>
  <c r="AD414" i="7"/>
  <c r="AE414" i="7"/>
  <c r="B415" i="7"/>
  <c r="C415" i="7"/>
  <c r="D415" i="7"/>
  <c r="E415" i="7"/>
  <c r="F415" i="7"/>
  <c r="G415" i="7"/>
  <c r="H415" i="7"/>
  <c r="I415" i="7"/>
  <c r="J415" i="7"/>
  <c r="K415" i="7"/>
  <c r="L415" i="7"/>
  <c r="M415" i="7"/>
  <c r="N415" i="7"/>
  <c r="O415" i="7"/>
  <c r="P415" i="7"/>
  <c r="Q415" i="7"/>
  <c r="R415" i="7"/>
  <c r="S415" i="7"/>
  <c r="T415" i="7"/>
  <c r="U415" i="7"/>
  <c r="V415" i="7"/>
  <c r="W415" i="7"/>
  <c r="X415" i="7"/>
  <c r="Y415" i="7"/>
  <c r="Z415" i="7"/>
  <c r="AA415" i="7"/>
  <c r="AB415" i="7"/>
  <c r="AC415" i="7"/>
  <c r="AD415" i="7"/>
  <c r="AE415" i="7"/>
  <c r="B416" i="7"/>
  <c r="C416" i="7"/>
  <c r="D416" i="7"/>
  <c r="E416" i="7"/>
  <c r="F416" i="7"/>
  <c r="G416" i="7"/>
  <c r="H416" i="7"/>
  <c r="I416" i="7"/>
  <c r="J416" i="7"/>
  <c r="K416" i="7"/>
  <c r="L416" i="7"/>
  <c r="M416" i="7"/>
  <c r="N416" i="7"/>
  <c r="O416" i="7"/>
  <c r="P416" i="7"/>
  <c r="Q416" i="7"/>
  <c r="R416" i="7"/>
  <c r="S416" i="7"/>
  <c r="T416" i="7"/>
  <c r="U416" i="7"/>
  <c r="V416" i="7"/>
  <c r="W416" i="7"/>
  <c r="X416" i="7"/>
  <c r="Y416" i="7"/>
  <c r="Z416" i="7"/>
  <c r="AA416" i="7"/>
  <c r="AB416" i="7"/>
  <c r="AC416" i="7"/>
  <c r="AD416" i="7"/>
  <c r="AE416" i="7"/>
  <c r="B417" i="7"/>
  <c r="C417" i="7"/>
  <c r="D417" i="7"/>
  <c r="E417" i="7"/>
  <c r="F417" i="7"/>
  <c r="G417" i="7"/>
  <c r="H417" i="7"/>
  <c r="I417" i="7"/>
  <c r="J417" i="7"/>
  <c r="K417" i="7"/>
  <c r="L417" i="7"/>
  <c r="M417" i="7"/>
  <c r="N417" i="7"/>
  <c r="O417" i="7"/>
  <c r="P417" i="7"/>
  <c r="Q417" i="7"/>
  <c r="R417" i="7"/>
  <c r="S417" i="7"/>
  <c r="T417" i="7"/>
  <c r="U417" i="7"/>
  <c r="V417" i="7"/>
  <c r="W417" i="7"/>
  <c r="X417" i="7"/>
  <c r="Y417" i="7"/>
  <c r="Z417" i="7"/>
  <c r="AA417" i="7"/>
  <c r="AB417" i="7"/>
  <c r="AC417" i="7"/>
  <c r="AD417" i="7"/>
  <c r="AE417" i="7"/>
  <c r="B418" i="7"/>
  <c r="C418" i="7"/>
  <c r="D418" i="7"/>
  <c r="E418" i="7"/>
  <c r="F418" i="7"/>
  <c r="G418" i="7"/>
  <c r="H418" i="7"/>
  <c r="I418" i="7"/>
  <c r="J418" i="7"/>
  <c r="K418" i="7"/>
  <c r="L418" i="7"/>
  <c r="M418" i="7"/>
  <c r="N418" i="7"/>
  <c r="O418" i="7"/>
  <c r="P418" i="7"/>
  <c r="Q418" i="7"/>
  <c r="R418" i="7"/>
  <c r="S418" i="7"/>
  <c r="T418" i="7"/>
  <c r="U418" i="7"/>
  <c r="V418" i="7"/>
  <c r="W418" i="7"/>
  <c r="X418" i="7"/>
  <c r="Y418" i="7"/>
  <c r="Z418" i="7"/>
  <c r="AA418" i="7"/>
  <c r="AB418" i="7"/>
  <c r="AC418" i="7"/>
  <c r="AD418" i="7"/>
  <c r="AE418" i="7"/>
  <c r="B419" i="7"/>
  <c r="C419" i="7"/>
  <c r="D419" i="7"/>
  <c r="E419" i="7"/>
  <c r="F419" i="7"/>
  <c r="G419" i="7"/>
  <c r="H419" i="7"/>
  <c r="I419" i="7"/>
  <c r="J419" i="7"/>
  <c r="K419" i="7"/>
  <c r="L419" i="7"/>
  <c r="M419" i="7"/>
  <c r="N419" i="7"/>
  <c r="O419" i="7"/>
  <c r="P419" i="7"/>
  <c r="Q419" i="7"/>
  <c r="R419" i="7"/>
  <c r="S419" i="7"/>
  <c r="T419" i="7"/>
  <c r="U419" i="7"/>
  <c r="V419" i="7"/>
  <c r="W419" i="7"/>
  <c r="X419" i="7"/>
  <c r="Y419" i="7"/>
  <c r="Z419" i="7"/>
  <c r="AA419" i="7"/>
  <c r="AB419" i="7"/>
  <c r="AC419" i="7"/>
  <c r="AD419" i="7"/>
  <c r="AE419" i="7"/>
  <c r="B420" i="7"/>
  <c r="C420" i="7"/>
  <c r="D420" i="7"/>
  <c r="E420" i="7"/>
  <c r="F420" i="7"/>
  <c r="G420" i="7"/>
  <c r="H420" i="7"/>
  <c r="I420" i="7"/>
  <c r="J420" i="7"/>
  <c r="K420" i="7"/>
  <c r="L420" i="7"/>
  <c r="M420" i="7"/>
  <c r="N420" i="7"/>
  <c r="O420" i="7"/>
  <c r="P420" i="7"/>
  <c r="Q420" i="7"/>
  <c r="R420" i="7"/>
  <c r="S420" i="7"/>
  <c r="T420" i="7"/>
  <c r="U420" i="7"/>
  <c r="V420" i="7"/>
  <c r="W420" i="7"/>
  <c r="X420" i="7"/>
  <c r="Y420" i="7"/>
  <c r="Z420" i="7"/>
  <c r="AA420" i="7"/>
  <c r="AB420" i="7"/>
  <c r="AC420" i="7"/>
  <c r="AD420" i="7"/>
  <c r="AE420" i="7"/>
  <c r="B421" i="7"/>
  <c r="C421" i="7"/>
  <c r="D421" i="7"/>
  <c r="E421" i="7"/>
  <c r="F421" i="7"/>
  <c r="G421" i="7"/>
  <c r="H421" i="7"/>
  <c r="I421" i="7"/>
  <c r="J421" i="7"/>
  <c r="K421" i="7"/>
  <c r="L421" i="7"/>
  <c r="M421" i="7"/>
  <c r="N421" i="7"/>
  <c r="O421" i="7"/>
  <c r="P421" i="7"/>
  <c r="Q421" i="7"/>
  <c r="R421" i="7"/>
  <c r="S421" i="7"/>
  <c r="T421" i="7"/>
  <c r="U421" i="7"/>
  <c r="V421" i="7"/>
  <c r="W421" i="7"/>
  <c r="X421" i="7"/>
  <c r="Y421" i="7"/>
  <c r="Z421" i="7"/>
  <c r="AA421" i="7"/>
  <c r="AB421" i="7"/>
  <c r="AC421" i="7"/>
  <c r="AD421" i="7"/>
  <c r="AE421" i="7"/>
  <c r="B422" i="7"/>
  <c r="C422" i="7"/>
  <c r="D422" i="7"/>
  <c r="E422" i="7"/>
  <c r="F422" i="7"/>
  <c r="G422" i="7"/>
  <c r="H422" i="7"/>
  <c r="I422" i="7"/>
  <c r="J422" i="7"/>
  <c r="K422" i="7"/>
  <c r="L422" i="7"/>
  <c r="M422" i="7"/>
  <c r="N422" i="7"/>
  <c r="O422" i="7"/>
  <c r="P422" i="7"/>
  <c r="Q422" i="7"/>
  <c r="R422" i="7"/>
  <c r="S422" i="7"/>
  <c r="T422" i="7"/>
  <c r="U422" i="7"/>
  <c r="V422" i="7"/>
  <c r="W422" i="7"/>
  <c r="X422" i="7"/>
  <c r="Y422" i="7"/>
  <c r="Z422" i="7"/>
  <c r="AA422" i="7"/>
  <c r="AB422" i="7"/>
  <c r="AC422" i="7"/>
  <c r="AD422" i="7"/>
  <c r="AE422" i="7"/>
  <c r="B423" i="7"/>
  <c r="C423" i="7"/>
  <c r="D423" i="7"/>
  <c r="E423" i="7"/>
  <c r="F423" i="7"/>
  <c r="G423" i="7"/>
  <c r="H423" i="7"/>
  <c r="I423" i="7"/>
  <c r="J423" i="7"/>
  <c r="K423" i="7"/>
  <c r="L423" i="7"/>
  <c r="M423" i="7"/>
  <c r="N423" i="7"/>
  <c r="O423" i="7"/>
  <c r="P423" i="7"/>
  <c r="Q423" i="7"/>
  <c r="R423" i="7"/>
  <c r="S423" i="7"/>
  <c r="T423" i="7"/>
  <c r="U423" i="7"/>
  <c r="V423" i="7"/>
  <c r="W423" i="7"/>
  <c r="X423" i="7"/>
  <c r="Y423" i="7"/>
  <c r="Z423" i="7"/>
  <c r="AA423" i="7"/>
  <c r="AB423" i="7"/>
  <c r="AC423" i="7"/>
  <c r="AD423" i="7"/>
  <c r="AE423" i="7"/>
  <c r="B424" i="7"/>
  <c r="C424" i="7"/>
  <c r="D424" i="7"/>
  <c r="E424" i="7"/>
  <c r="F424" i="7"/>
  <c r="G424" i="7"/>
  <c r="H424" i="7"/>
  <c r="I424" i="7"/>
  <c r="J424" i="7"/>
  <c r="K424" i="7"/>
  <c r="L424" i="7"/>
  <c r="M424" i="7"/>
  <c r="N424" i="7"/>
  <c r="O424" i="7"/>
  <c r="P424" i="7"/>
  <c r="Q424" i="7"/>
  <c r="R424" i="7"/>
  <c r="S424" i="7"/>
  <c r="T424" i="7"/>
  <c r="U424" i="7"/>
  <c r="V424" i="7"/>
  <c r="W424" i="7"/>
  <c r="X424" i="7"/>
  <c r="Y424" i="7"/>
  <c r="Z424" i="7"/>
  <c r="AA424" i="7"/>
  <c r="AB424" i="7"/>
  <c r="AC424" i="7"/>
  <c r="AD424" i="7"/>
  <c r="AE424" i="7"/>
  <c r="B425" i="7"/>
  <c r="C425" i="7"/>
  <c r="D425" i="7"/>
  <c r="E425" i="7"/>
  <c r="F425" i="7"/>
  <c r="G425" i="7"/>
  <c r="H425" i="7"/>
  <c r="I425" i="7"/>
  <c r="J425" i="7"/>
  <c r="K425" i="7"/>
  <c r="L425" i="7"/>
  <c r="M425" i="7"/>
  <c r="N425" i="7"/>
  <c r="O425" i="7"/>
  <c r="P425" i="7"/>
  <c r="Q425" i="7"/>
  <c r="R425" i="7"/>
  <c r="S425" i="7"/>
  <c r="T425" i="7"/>
  <c r="U425" i="7"/>
  <c r="V425" i="7"/>
  <c r="W425" i="7"/>
  <c r="X425" i="7"/>
  <c r="Y425" i="7"/>
  <c r="Z425" i="7"/>
  <c r="AA425" i="7"/>
  <c r="AB425" i="7"/>
  <c r="AC425" i="7"/>
  <c r="AD425" i="7"/>
  <c r="AE425" i="7"/>
  <c r="B426" i="7"/>
  <c r="C426" i="7"/>
  <c r="D426" i="7"/>
  <c r="E426" i="7"/>
  <c r="F426" i="7"/>
  <c r="G426" i="7"/>
  <c r="H426" i="7"/>
  <c r="I426" i="7"/>
  <c r="J426" i="7"/>
  <c r="K426" i="7"/>
  <c r="L426" i="7"/>
  <c r="M426" i="7"/>
  <c r="N426" i="7"/>
  <c r="O426" i="7"/>
  <c r="P426" i="7"/>
  <c r="Q426" i="7"/>
  <c r="R426" i="7"/>
  <c r="S426" i="7"/>
  <c r="T426" i="7"/>
  <c r="U426" i="7"/>
  <c r="V426" i="7"/>
  <c r="W426" i="7"/>
  <c r="X426" i="7"/>
  <c r="Y426" i="7"/>
  <c r="Z426" i="7"/>
  <c r="AA426" i="7"/>
  <c r="AB426" i="7"/>
  <c r="AC426" i="7"/>
  <c r="AD426" i="7"/>
  <c r="AE426" i="7"/>
  <c r="B427" i="7"/>
  <c r="C427" i="7"/>
  <c r="D427" i="7"/>
  <c r="E427" i="7"/>
  <c r="F427" i="7"/>
  <c r="G427" i="7"/>
  <c r="H427" i="7"/>
  <c r="I427" i="7"/>
  <c r="J427" i="7"/>
  <c r="K427" i="7"/>
  <c r="L427" i="7"/>
  <c r="M427" i="7"/>
  <c r="N427" i="7"/>
  <c r="O427" i="7"/>
  <c r="P427" i="7"/>
  <c r="Q427" i="7"/>
  <c r="R427" i="7"/>
  <c r="S427" i="7"/>
  <c r="T427" i="7"/>
  <c r="U427" i="7"/>
  <c r="V427" i="7"/>
  <c r="W427" i="7"/>
  <c r="X427" i="7"/>
  <c r="Y427" i="7"/>
  <c r="Z427" i="7"/>
  <c r="AA427" i="7"/>
  <c r="AB427" i="7"/>
  <c r="AC427" i="7"/>
  <c r="AD427" i="7"/>
  <c r="AE427" i="7"/>
  <c r="B428" i="7"/>
  <c r="C428" i="7"/>
  <c r="D428" i="7"/>
  <c r="E428" i="7"/>
  <c r="F428" i="7"/>
  <c r="G428" i="7"/>
  <c r="H428" i="7"/>
  <c r="I428" i="7"/>
  <c r="J428" i="7"/>
  <c r="K428" i="7"/>
  <c r="L428" i="7"/>
  <c r="M428" i="7"/>
  <c r="N428" i="7"/>
  <c r="O428" i="7"/>
  <c r="P428" i="7"/>
  <c r="Q428" i="7"/>
  <c r="R428" i="7"/>
  <c r="S428" i="7"/>
  <c r="T428" i="7"/>
  <c r="U428" i="7"/>
  <c r="V428" i="7"/>
  <c r="W428" i="7"/>
  <c r="X428" i="7"/>
  <c r="Y428" i="7"/>
  <c r="Z428" i="7"/>
  <c r="AA428" i="7"/>
  <c r="AB428" i="7"/>
  <c r="AC428" i="7"/>
  <c r="AD428" i="7"/>
  <c r="AE428" i="7"/>
  <c r="B429" i="7"/>
  <c r="C429" i="7"/>
  <c r="D429" i="7"/>
  <c r="E429" i="7"/>
  <c r="F429" i="7"/>
  <c r="G429" i="7"/>
  <c r="H429" i="7"/>
  <c r="I429" i="7"/>
  <c r="J429" i="7"/>
  <c r="K429" i="7"/>
  <c r="L429" i="7"/>
  <c r="M429" i="7"/>
  <c r="N429" i="7"/>
  <c r="O429" i="7"/>
  <c r="P429" i="7"/>
  <c r="Q429" i="7"/>
  <c r="R429" i="7"/>
  <c r="S429" i="7"/>
  <c r="T429" i="7"/>
  <c r="U429" i="7"/>
  <c r="V429" i="7"/>
  <c r="W429" i="7"/>
  <c r="X429" i="7"/>
  <c r="Y429" i="7"/>
  <c r="Z429" i="7"/>
  <c r="AA429" i="7"/>
  <c r="AB429" i="7"/>
  <c r="AC429" i="7"/>
  <c r="AD429" i="7"/>
  <c r="AE429" i="7"/>
  <c r="B430" i="7"/>
  <c r="C430" i="7"/>
  <c r="D430" i="7"/>
  <c r="E430" i="7"/>
  <c r="F430" i="7"/>
  <c r="G430" i="7"/>
  <c r="H430" i="7"/>
  <c r="I430" i="7"/>
  <c r="J430" i="7"/>
  <c r="K430" i="7"/>
  <c r="L430" i="7"/>
  <c r="M430" i="7"/>
  <c r="N430" i="7"/>
  <c r="O430" i="7"/>
  <c r="P430" i="7"/>
  <c r="Q430" i="7"/>
  <c r="R430" i="7"/>
  <c r="S430" i="7"/>
  <c r="T430" i="7"/>
  <c r="U430" i="7"/>
  <c r="V430" i="7"/>
  <c r="W430" i="7"/>
  <c r="X430" i="7"/>
  <c r="Y430" i="7"/>
  <c r="Z430" i="7"/>
  <c r="AA430" i="7"/>
  <c r="AB430" i="7"/>
  <c r="AC430" i="7"/>
  <c r="AD430" i="7"/>
  <c r="AE430" i="7"/>
  <c r="B431" i="7"/>
  <c r="C431" i="7"/>
  <c r="D431" i="7"/>
  <c r="E431" i="7"/>
  <c r="F431" i="7"/>
  <c r="G431" i="7"/>
  <c r="H431" i="7"/>
  <c r="I431" i="7"/>
  <c r="J431" i="7"/>
  <c r="K431" i="7"/>
  <c r="L431" i="7"/>
  <c r="M431" i="7"/>
  <c r="N431" i="7"/>
  <c r="O431" i="7"/>
  <c r="P431" i="7"/>
  <c r="Q431" i="7"/>
  <c r="R431" i="7"/>
  <c r="S431" i="7"/>
  <c r="T431" i="7"/>
  <c r="U431" i="7"/>
  <c r="V431" i="7"/>
  <c r="W431" i="7"/>
  <c r="X431" i="7"/>
  <c r="Y431" i="7"/>
  <c r="Z431" i="7"/>
  <c r="AA431" i="7"/>
  <c r="AB431" i="7"/>
  <c r="AC431" i="7"/>
  <c r="AD431" i="7"/>
  <c r="AE431" i="7"/>
  <c r="B432" i="7"/>
  <c r="C432" i="7"/>
  <c r="D432" i="7"/>
  <c r="E432" i="7"/>
  <c r="F432" i="7"/>
  <c r="G432" i="7"/>
  <c r="H432" i="7"/>
  <c r="I432" i="7"/>
  <c r="J432" i="7"/>
  <c r="K432" i="7"/>
  <c r="L432" i="7"/>
  <c r="M432" i="7"/>
  <c r="N432" i="7"/>
  <c r="O432" i="7"/>
  <c r="P432" i="7"/>
  <c r="Q432" i="7"/>
  <c r="R432" i="7"/>
  <c r="S432" i="7"/>
  <c r="T432" i="7"/>
  <c r="U432" i="7"/>
  <c r="V432" i="7"/>
  <c r="W432" i="7"/>
  <c r="X432" i="7"/>
  <c r="Y432" i="7"/>
  <c r="Z432" i="7"/>
  <c r="AA432" i="7"/>
  <c r="AB432" i="7"/>
  <c r="AC432" i="7"/>
  <c r="AD432" i="7"/>
  <c r="AE432" i="7"/>
  <c r="B433" i="7"/>
  <c r="C433" i="7"/>
  <c r="D433" i="7"/>
  <c r="E433" i="7"/>
  <c r="F433" i="7"/>
  <c r="G433" i="7"/>
  <c r="H433" i="7"/>
  <c r="I433" i="7"/>
  <c r="J433" i="7"/>
  <c r="K433" i="7"/>
  <c r="L433" i="7"/>
  <c r="M433" i="7"/>
  <c r="N433" i="7"/>
  <c r="O433" i="7"/>
  <c r="P433" i="7"/>
  <c r="Q433" i="7"/>
  <c r="R433" i="7"/>
  <c r="S433" i="7"/>
  <c r="T433" i="7"/>
  <c r="U433" i="7"/>
  <c r="V433" i="7"/>
  <c r="W433" i="7"/>
  <c r="X433" i="7"/>
  <c r="Y433" i="7"/>
  <c r="Z433" i="7"/>
  <c r="AA433" i="7"/>
  <c r="AB433" i="7"/>
  <c r="AC433" i="7"/>
  <c r="AD433" i="7"/>
  <c r="AE433" i="7"/>
  <c r="B434" i="7"/>
  <c r="C434" i="7"/>
  <c r="D434" i="7"/>
  <c r="E434" i="7"/>
  <c r="F434" i="7"/>
  <c r="G434" i="7"/>
  <c r="H434" i="7"/>
  <c r="I434" i="7"/>
  <c r="J434" i="7"/>
  <c r="K434" i="7"/>
  <c r="L434" i="7"/>
  <c r="M434" i="7"/>
  <c r="N434" i="7"/>
  <c r="O434" i="7"/>
  <c r="P434" i="7"/>
  <c r="Q434" i="7"/>
  <c r="R434" i="7"/>
  <c r="S434" i="7"/>
  <c r="T434" i="7"/>
  <c r="U434" i="7"/>
  <c r="V434" i="7"/>
  <c r="W434" i="7"/>
  <c r="X434" i="7"/>
  <c r="Y434" i="7"/>
  <c r="Z434" i="7"/>
  <c r="AA434" i="7"/>
  <c r="AB434" i="7"/>
  <c r="AC434" i="7"/>
  <c r="AD434" i="7"/>
  <c r="AE434" i="7"/>
  <c r="B435" i="7"/>
  <c r="C435" i="7"/>
  <c r="D435" i="7"/>
  <c r="E435" i="7"/>
  <c r="F435" i="7"/>
  <c r="G435" i="7"/>
  <c r="H435" i="7"/>
  <c r="I435" i="7"/>
  <c r="J435" i="7"/>
  <c r="K435" i="7"/>
  <c r="L435" i="7"/>
  <c r="M435" i="7"/>
  <c r="N435" i="7"/>
  <c r="O435" i="7"/>
  <c r="P435" i="7"/>
  <c r="Q435" i="7"/>
  <c r="R435" i="7"/>
  <c r="S435" i="7"/>
  <c r="T435" i="7"/>
  <c r="U435" i="7"/>
  <c r="V435" i="7"/>
  <c r="W435" i="7"/>
  <c r="X435" i="7"/>
  <c r="Y435" i="7"/>
  <c r="Z435" i="7"/>
  <c r="AA435" i="7"/>
  <c r="AB435" i="7"/>
  <c r="AC435" i="7"/>
  <c r="AD435" i="7"/>
  <c r="AE435" i="7"/>
  <c r="B436" i="7"/>
  <c r="C436" i="7"/>
  <c r="D436" i="7"/>
  <c r="E436" i="7"/>
  <c r="F436" i="7"/>
  <c r="G436" i="7"/>
  <c r="H436" i="7"/>
  <c r="I436" i="7"/>
  <c r="J436" i="7"/>
  <c r="K436" i="7"/>
  <c r="L436" i="7"/>
  <c r="M436" i="7"/>
  <c r="N436" i="7"/>
  <c r="O436" i="7"/>
  <c r="P436" i="7"/>
  <c r="Q436" i="7"/>
  <c r="R436" i="7"/>
  <c r="S436" i="7"/>
  <c r="T436" i="7"/>
  <c r="U436" i="7"/>
  <c r="V436" i="7"/>
  <c r="W436" i="7"/>
  <c r="X436" i="7"/>
  <c r="Y436" i="7"/>
  <c r="Z436" i="7"/>
  <c r="AA436" i="7"/>
  <c r="AB436" i="7"/>
  <c r="AC436" i="7"/>
  <c r="AD436" i="7"/>
  <c r="AE436" i="7"/>
  <c r="B437" i="7"/>
  <c r="C437" i="7"/>
  <c r="D437" i="7"/>
  <c r="E437" i="7"/>
  <c r="F437" i="7"/>
  <c r="G437" i="7"/>
  <c r="H437" i="7"/>
  <c r="I437" i="7"/>
  <c r="J437" i="7"/>
  <c r="K437" i="7"/>
  <c r="L437" i="7"/>
  <c r="M437" i="7"/>
  <c r="N437" i="7"/>
  <c r="O437" i="7"/>
  <c r="P437" i="7"/>
  <c r="Q437" i="7"/>
  <c r="R437" i="7"/>
  <c r="S437" i="7"/>
  <c r="T437" i="7"/>
  <c r="U437" i="7"/>
  <c r="V437" i="7"/>
  <c r="W437" i="7"/>
  <c r="X437" i="7"/>
  <c r="Y437" i="7"/>
  <c r="Z437" i="7"/>
  <c r="AA437" i="7"/>
  <c r="AB437" i="7"/>
  <c r="AC437" i="7"/>
  <c r="AD437" i="7"/>
  <c r="AE437" i="7"/>
  <c r="B438" i="7"/>
  <c r="C438" i="7"/>
  <c r="D438" i="7"/>
  <c r="E438" i="7"/>
  <c r="F438" i="7"/>
  <c r="G438" i="7"/>
  <c r="H438" i="7"/>
  <c r="I438" i="7"/>
  <c r="J438" i="7"/>
  <c r="K438" i="7"/>
  <c r="L438" i="7"/>
  <c r="M438" i="7"/>
  <c r="N438" i="7"/>
  <c r="O438" i="7"/>
  <c r="P438" i="7"/>
  <c r="Q438" i="7"/>
  <c r="R438" i="7"/>
  <c r="S438" i="7"/>
  <c r="T438" i="7"/>
  <c r="U438" i="7"/>
  <c r="V438" i="7"/>
  <c r="W438" i="7"/>
  <c r="X438" i="7"/>
  <c r="Y438" i="7"/>
  <c r="Z438" i="7"/>
  <c r="AA438" i="7"/>
  <c r="AB438" i="7"/>
  <c r="AC438" i="7"/>
  <c r="AD438" i="7"/>
  <c r="AE438" i="7"/>
  <c r="B439" i="7"/>
  <c r="C439" i="7"/>
  <c r="D439" i="7"/>
  <c r="E439" i="7"/>
  <c r="F439" i="7"/>
  <c r="G439" i="7"/>
  <c r="H439" i="7"/>
  <c r="I439" i="7"/>
  <c r="J439" i="7"/>
  <c r="K439" i="7"/>
  <c r="L439" i="7"/>
  <c r="M439" i="7"/>
  <c r="N439" i="7"/>
  <c r="O439" i="7"/>
  <c r="P439" i="7"/>
  <c r="Q439" i="7"/>
  <c r="R439" i="7"/>
  <c r="S439" i="7"/>
  <c r="T439" i="7"/>
  <c r="U439" i="7"/>
  <c r="V439" i="7"/>
  <c r="W439" i="7"/>
  <c r="X439" i="7"/>
  <c r="Y439" i="7"/>
  <c r="Z439" i="7"/>
  <c r="AA439" i="7"/>
  <c r="AB439" i="7"/>
  <c r="AC439" i="7"/>
  <c r="AD439" i="7"/>
  <c r="AE439" i="7"/>
  <c r="B440" i="7"/>
  <c r="C440" i="7"/>
  <c r="D440" i="7"/>
  <c r="E440" i="7"/>
  <c r="F440" i="7"/>
  <c r="G440" i="7"/>
  <c r="H440" i="7"/>
  <c r="I440" i="7"/>
  <c r="J440" i="7"/>
  <c r="K440" i="7"/>
  <c r="L440" i="7"/>
  <c r="M440" i="7"/>
  <c r="N440" i="7"/>
  <c r="O440" i="7"/>
  <c r="P440" i="7"/>
  <c r="Q440" i="7"/>
  <c r="R440" i="7"/>
  <c r="S440" i="7"/>
  <c r="T440" i="7"/>
  <c r="U440" i="7"/>
  <c r="V440" i="7"/>
  <c r="W440" i="7"/>
  <c r="X440" i="7"/>
  <c r="Y440" i="7"/>
  <c r="Z440" i="7"/>
  <c r="AA440" i="7"/>
  <c r="AB440" i="7"/>
  <c r="AC440" i="7"/>
  <c r="AD440" i="7"/>
  <c r="AE440" i="7"/>
  <c r="B441" i="7"/>
  <c r="C441" i="7"/>
  <c r="D441" i="7"/>
  <c r="E441" i="7"/>
  <c r="F441" i="7"/>
  <c r="G441" i="7"/>
  <c r="H441" i="7"/>
  <c r="I441" i="7"/>
  <c r="J441" i="7"/>
  <c r="K441" i="7"/>
  <c r="L441" i="7"/>
  <c r="M441" i="7"/>
  <c r="N441" i="7"/>
  <c r="O441" i="7"/>
  <c r="P441" i="7"/>
  <c r="Q441" i="7"/>
  <c r="R441" i="7"/>
  <c r="S441" i="7"/>
  <c r="T441" i="7"/>
  <c r="U441" i="7"/>
  <c r="V441" i="7"/>
  <c r="W441" i="7"/>
  <c r="X441" i="7"/>
  <c r="Y441" i="7"/>
  <c r="Z441" i="7"/>
  <c r="AA441" i="7"/>
  <c r="AB441" i="7"/>
  <c r="AC441" i="7"/>
  <c r="AD441" i="7"/>
  <c r="AE441" i="7"/>
  <c r="B442" i="7"/>
  <c r="C442" i="7"/>
  <c r="D442" i="7"/>
  <c r="E442" i="7"/>
  <c r="F442" i="7"/>
  <c r="G442" i="7"/>
  <c r="H442" i="7"/>
  <c r="I442" i="7"/>
  <c r="J442" i="7"/>
  <c r="K442" i="7"/>
  <c r="L442" i="7"/>
  <c r="M442" i="7"/>
  <c r="N442" i="7"/>
  <c r="O442" i="7"/>
  <c r="P442" i="7"/>
  <c r="Q442" i="7"/>
  <c r="R442" i="7"/>
  <c r="S442" i="7"/>
  <c r="T442" i="7"/>
  <c r="U442" i="7"/>
  <c r="V442" i="7"/>
  <c r="W442" i="7"/>
  <c r="X442" i="7"/>
  <c r="Y442" i="7"/>
  <c r="Z442" i="7"/>
  <c r="AA442" i="7"/>
  <c r="AB442" i="7"/>
  <c r="AC442" i="7"/>
  <c r="AD442" i="7"/>
  <c r="AE442" i="7"/>
  <c r="B443" i="7"/>
  <c r="C443" i="7"/>
  <c r="D443" i="7"/>
  <c r="E443" i="7"/>
  <c r="F443" i="7"/>
  <c r="G443" i="7"/>
  <c r="H443" i="7"/>
  <c r="I443" i="7"/>
  <c r="J443" i="7"/>
  <c r="K443" i="7"/>
  <c r="L443" i="7"/>
  <c r="M443" i="7"/>
  <c r="N443" i="7"/>
  <c r="O443" i="7"/>
  <c r="P443" i="7"/>
  <c r="Q443" i="7"/>
  <c r="R443" i="7"/>
  <c r="S443" i="7"/>
  <c r="T443" i="7"/>
  <c r="U443" i="7"/>
  <c r="V443" i="7"/>
  <c r="W443" i="7"/>
  <c r="X443" i="7"/>
  <c r="Y443" i="7"/>
  <c r="Z443" i="7"/>
  <c r="AA443" i="7"/>
  <c r="AB443" i="7"/>
  <c r="AC443" i="7"/>
  <c r="AD443" i="7"/>
  <c r="AE443" i="7"/>
  <c r="B444" i="7"/>
  <c r="C444" i="7"/>
  <c r="D444" i="7"/>
  <c r="E444" i="7"/>
  <c r="F444" i="7"/>
  <c r="G444" i="7"/>
  <c r="H444" i="7"/>
  <c r="I444" i="7"/>
  <c r="J444" i="7"/>
  <c r="K444" i="7"/>
  <c r="L444" i="7"/>
  <c r="M444" i="7"/>
  <c r="N444" i="7"/>
  <c r="O444" i="7"/>
  <c r="P444" i="7"/>
  <c r="Q444" i="7"/>
  <c r="R444" i="7"/>
  <c r="S444" i="7"/>
  <c r="T444" i="7"/>
  <c r="U444" i="7"/>
  <c r="V444" i="7"/>
  <c r="W444" i="7"/>
  <c r="X444" i="7"/>
  <c r="Y444" i="7"/>
  <c r="Z444" i="7"/>
  <c r="AA444" i="7"/>
  <c r="AB444" i="7"/>
  <c r="AC444" i="7"/>
  <c r="AD444" i="7"/>
  <c r="AE444" i="7"/>
  <c r="B445" i="7"/>
  <c r="C445" i="7"/>
  <c r="D445" i="7"/>
  <c r="E445" i="7"/>
  <c r="F445" i="7"/>
  <c r="G445" i="7"/>
  <c r="H445" i="7"/>
  <c r="I445" i="7"/>
  <c r="J445" i="7"/>
  <c r="K445" i="7"/>
  <c r="L445" i="7"/>
  <c r="M445" i="7"/>
  <c r="N445" i="7"/>
  <c r="O445" i="7"/>
  <c r="P445" i="7"/>
  <c r="Q445" i="7"/>
  <c r="R445" i="7"/>
  <c r="S445" i="7"/>
  <c r="T445" i="7"/>
  <c r="U445" i="7"/>
  <c r="V445" i="7"/>
  <c r="W445" i="7"/>
  <c r="X445" i="7"/>
  <c r="Y445" i="7"/>
  <c r="Z445" i="7"/>
  <c r="AA445" i="7"/>
  <c r="AB445" i="7"/>
  <c r="AC445" i="7"/>
  <c r="AD445" i="7"/>
  <c r="AE445" i="7"/>
  <c r="B446" i="7"/>
  <c r="C446" i="7"/>
  <c r="D446" i="7"/>
  <c r="E446" i="7"/>
  <c r="F446" i="7"/>
  <c r="G446" i="7"/>
  <c r="H446" i="7"/>
  <c r="I446" i="7"/>
  <c r="J446" i="7"/>
  <c r="K446" i="7"/>
  <c r="L446" i="7"/>
  <c r="M446" i="7"/>
  <c r="N446" i="7"/>
  <c r="O446" i="7"/>
  <c r="P446" i="7"/>
  <c r="Q446" i="7"/>
  <c r="R446" i="7"/>
  <c r="S446" i="7"/>
  <c r="T446" i="7"/>
  <c r="U446" i="7"/>
  <c r="V446" i="7"/>
  <c r="W446" i="7"/>
  <c r="X446" i="7"/>
  <c r="Y446" i="7"/>
  <c r="Z446" i="7"/>
  <c r="AA446" i="7"/>
  <c r="AB446" i="7"/>
  <c r="AC446" i="7"/>
  <c r="AD446" i="7"/>
  <c r="AE446" i="7"/>
  <c r="B447" i="7"/>
  <c r="C447" i="7"/>
  <c r="D447" i="7"/>
  <c r="E447" i="7"/>
  <c r="F447" i="7"/>
  <c r="G447" i="7"/>
  <c r="H447" i="7"/>
  <c r="I447" i="7"/>
  <c r="J447" i="7"/>
  <c r="K447" i="7"/>
  <c r="L447" i="7"/>
  <c r="M447" i="7"/>
  <c r="N447" i="7"/>
  <c r="O447" i="7"/>
  <c r="P447" i="7"/>
  <c r="Q447" i="7"/>
  <c r="R447" i="7"/>
  <c r="S447" i="7"/>
  <c r="T447" i="7"/>
  <c r="U447" i="7"/>
  <c r="V447" i="7"/>
  <c r="W447" i="7"/>
  <c r="X447" i="7"/>
  <c r="Y447" i="7"/>
  <c r="Z447" i="7"/>
  <c r="AA447" i="7"/>
  <c r="AB447" i="7"/>
  <c r="AC447" i="7"/>
  <c r="AD447" i="7"/>
  <c r="AE447" i="7"/>
  <c r="B448" i="7"/>
  <c r="C448" i="7"/>
  <c r="D448" i="7"/>
  <c r="E448" i="7"/>
  <c r="F448" i="7"/>
  <c r="G448" i="7"/>
  <c r="H448" i="7"/>
  <c r="I448" i="7"/>
  <c r="J448" i="7"/>
  <c r="K448" i="7"/>
  <c r="L448" i="7"/>
  <c r="M448" i="7"/>
  <c r="N448" i="7"/>
  <c r="O448" i="7"/>
  <c r="P448" i="7"/>
  <c r="Q448" i="7"/>
  <c r="R448" i="7"/>
  <c r="S448" i="7"/>
  <c r="T448" i="7"/>
  <c r="U448" i="7"/>
  <c r="V448" i="7"/>
  <c r="W448" i="7"/>
  <c r="X448" i="7"/>
  <c r="Y448" i="7"/>
  <c r="Z448" i="7"/>
  <c r="AA448" i="7"/>
  <c r="AB448" i="7"/>
  <c r="AC448" i="7"/>
  <c r="AD448" i="7"/>
  <c r="AE448" i="7"/>
  <c r="B449" i="7"/>
  <c r="C449" i="7"/>
  <c r="D449" i="7"/>
  <c r="E449" i="7"/>
  <c r="F449" i="7"/>
  <c r="G449" i="7"/>
  <c r="H449" i="7"/>
  <c r="I449" i="7"/>
  <c r="J449" i="7"/>
  <c r="K449" i="7"/>
  <c r="L449" i="7"/>
  <c r="M449" i="7"/>
  <c r="N449" i="7"/>
  <c r="O449" i="7"/>
  <c r="P449" i="7"/>
  <c r="Q449" i="7"/>
  <c r="R449" i="7"/>
  <c r="S449" i="7"/>
  <c r="T449" i="7"/>
  <c r="U449" i="7"/>
  <c r="V449" i="7"/>
  <c r="W449" i="7"/>
  <c r="X449" i="7"/>
  <c r="Y449" i="7"/>
  <c r="Z449" i="7"/>
  <c r="AA449" i="7"/>
  <c r="AB449" i="7"/>
  <c r="AC449" i="7"/>
  <c r="AD449" i="7"/>
  <c r="AE449" i="7"/>
  <c r="B450" i="7"/>
  <c r="C450" i="7"/>
  <c r="D450" i="7"/>
  <c r="E450" i="7"/>
  <c r="F450" i="7"/>
  <c r="G450" i="7"/>
  <c r="H450" i="7"/>
  <c r="I450" i="7"/>
  <c r="J450" i="7"/>
  <c r="K450" i="7"/>
  <c r="L450" i="7"/>
  <c r="M450" i="7"/>
  <c r="N450" i="7"/>
  <c r="O450" i="7"/>
  <c r="P450" i="7"/>
  <c r="Q450" i="7"/>
  <c r="R450" i="7"/>
  <c r="S450" i="7"/>
  <c r="T450" i="7"/>
  <c r="U450" i="7"/>
  <c r="V450" i="7"/>
  <c r="W450" i="7"/>
  <c r="X450" i="7"/>
  <c r="Y450" i="7"/>
  <c r="Z450" i="7"/>
  <c r="AA450" i="7"/>
  <c r="AB450" i="7"/>
  <c r="AC450" i="7"/>
  <c r="AD450" i="7"/>
  <c r="AE450" i="7"/>
  <c r="B451" i="7"/>
  <c r="C451" i="7"/>
  <c r="D451" i="7"/>
  <c r="E451" i="7"/>
  <c r="F451" i="7"/>
  <c r="G451" i="7"/>
  <c r="H451" i="7"/>
  <c r="I451" i="7"/>
  <c r="J451" i="7"/>
  <c r="K451" i="7"/>
  <c r="L451" i="7"/>
  <c r="M451" i="7"/>
  <c r="N451" i="7"/>
  <c r="O451" i="7"/>
  <c r="P451" i="7"/>
  <c r="Q451" i="7"/>
  <c r="R451" i="7"/>
  <c r="S451" i="7"/>
  <c r="T451" i="7"/>
  <c r="U451" i="7"/>
  <c r="V451" i="7"/>
  <c r="W451" i="7"/>
  <c r="X451" i="7"/>
  <c r="Y451" i="7"/>
  <c r="Z451" i="7"/>
  <c r="AA451" i="7"/>
  <c r="AB451" i="7"/>
  <c r="AC451" i="7"/>
  <c r="AD451" i="7"/>
  <c r="AE451" i="7"/>
  <c r="B452" i="7"/>
  <c r="C452" i="7"/>
  <c r="D452" i="7"/>
  <c r="E452" i="7"/>
  <c r="F452" i="7"/>
  <c r="G452" i="7"/>
  <c r="H452" i="7"/>
  <c r="I452" i="7"/>
  <c r="J452" i="7"/>
  <c r="K452" i="7"/>
  <c r="L452" i="7"/>
  <c r="M452" i="7"/>
  <c r="N452" i="7"/>
  <c r="O452" i="7"/>
  <c r="P452" i="7"/>
  <c r="Q452" i="7"/>
  <c r="R452" i="7"/>
  <c r="S452" i="7"/>
  <c r="T452" i="7"/>
  <c r="U452" i="7"/>
  <c r="V452" i="7"/>
  <c r="W452" i="7"/>
  <c r="X452" i="7"/>
  <c r="Y452" i="7"/>
  <c r="Z452" i="7"/>
  <c r="AA452" i="7"/>
  <c r="AB452" i="7"/>
  <c r="AC452" i="7"/>
  <c r="AD452" i="7"/>
  <c r="AE452" i="7"/>
  <c r="B453" i="7"/>
  <c r="C453" i="7"/>
  <c r="D453" i="7"/>
  <c r="E453" i="7"/>
  <c r="F453" i="7"/>
  <c r="G453" i="7"/>
  <c r="H453" i="7"/>
  <c r="I453" i="7"/>
  <c r="J453" i="7"/>
  <c r="K453" i="7"/>
  <c r="L453" i="7"/>
  <c r="M453" i="7"/>
  <c r="N453" i="7"/>
  <c r="O453" i="7"/>
  <c r="P453" i="7"/>
  <c r="Q453" i="7"/>
  <c r="R453" i="7"/>
  <c r="S453" i="7"/>
  <c r="T453" i="7"/>
  <c r="U453" i="7"/>
  <c r="V453" i="7"/>
  <c r="W453" i="7"/>
  <c r="X453" i="7"/>
  <c r="Y453" i="7"/>
  <c r="Z453" i="7"/>
  <c r="AA453" i="7"/>
  <c r="AB453" i="7"/>
  <c r="AC453" i="7"/>
  <c r="AD453" i="7"/>
  <c r="AE453" i="7"/>
  <c r="B454" i="7"/>
  <c r="C454" i="7"/>
  <c r="D454" i="7"/>
  <c r="E454" i="7"/>
  <c r="F454" i="7"/>
  <c r="G454" i="7"/>
  <c r="H454" i="7"/>
  <c r="I454" i="7"/>
  <c r="J454" i="7"/>
  <c r="K454" i="7"/>
  <c r="L454" i="7"/>
  <c r="M454" i="7"/>
  <c r="N454" i="7"/>
  <c r="O454" i="7"/>
  <c r="P454" i="7"/>
  <c r="Q454" i="7"/>
  <c r="R454" i="7"/>
  <c r="S454" i="7"/>
  <c r="T454" i="7"/>
  <c r="U454" i="7"/>
  <c r="V454" i="7"/>
  <c r="W454" i="7"/>
  <c r="X454" i="7"/>
  <c r="Y454" i="7"/>
  <c r="Z454" i="7"/>
  <c r="AA454" i="7"/>
  <c r="AB454" i="7"/>
  <c r="AC454" i="7"/>
  <c r="AD454" i="7"/>
  <c r="AE454" i="7"/>
  <c r="B455" i="7"/>
  <c r="C455" i="7"/>
  <c r="D455" i="7"/>
  <c r="E455" i="7"/>
  <c r="F455" i="7"/>
  <c r="G455" i="7"/>
  <c r="H455" i="7"/>
  <c r="I455" i="7"/>
  <c r="J455" i="7"/>
  <c r="K455" i="7"/>
  <c r="L455" i="7"/>
  <c r="M455" i="7"/>
  <c r="N455" i="7"/>
  <c r="O455" i="7"/>
  <c r="P455" i="7"/>
  <c r="Q455" i="7"/>
  <c r="R455" i="7"/>
  <c r="S455" i="7"/>
  <c r="T455" i="7"/>
  <c r="U455" i="7"/>
  <c r="V455" i="7"/>
  <c r="W455" i="7"/>
  <c r="X455" i="7"/>
  <c r="Y455" i="7"/>
  <c r="Z455" i="7"/>
  <c r="AA455" i="7"/>
  <c r="AB455" i="7"/>
  <c r="AC455" i="7"/>
  <c r="AD455" i="7"/>
  <c r="AE455" i="7"/>
  <c r="B456" i="7"/>
  <c r="C456" i="7"/>
  <c r="D456" i="7"/>
  <c r="E456" i="7"/>
  <c r="F456" i="7"/>
  <c r="G456" i="7"/>
  <c r="H456" i="7"/>
  <c r="I456" i="7"/>
  <c r="J456" i="7"/>
  <c r="K456" i="7"/>
  <c r="L456" i="7"/>
  <c r="M456" i="7"/>
  <c r="N456" i="7"/>
  <c r="O456" i="7"/>
  <c r="P456" i="7"/>
  <c r="Q456" i="7"/>
  <c r="R456" i="7"/>
  <c r="S456" i="7"/>
  <c r="T456" i="7"/>
  <c r="U456" i="7"/>
  <c r="V456" i="7"/>
  <c r="W456" i="7"/>
  <c r="X456" i="7"/>
  <c r="Y456" i="7"/>
  <c r="Z456" i="7"/>
  <c r="AA456" i="7"/>
  <c r="AB456" i="7"/>
  <c r="AC456" i="7"/>
  <c r="AD456" i="7"/>
  <c r="AE456" i="7"/>
  <c r="B457" i="7"/>
  <c r="C457" i="7"/>
  <c r="D457" i="7"/>
  <c r="E457" i="7"/>
  <c r="F457" i="7"/>
  <c r="G457" i="7"/>
  <c r="H457" i="7"/>
  <c r="I457" i="7"/>
  <c r="J457" i="7"/>
  <c r="K457" i="7"/>
  <c r="L457" i="7"/>
  <c r="M457" i="7"/>
  <c r="N457" i="7"/>
  <c r="O457" i="7"/>
  <c r="P457" i="7"/>
  <c r="Q457" i="7"/>
  <c r="R457" i="7"/>
  <c r="S457" i="7"/>
  <c r="T457" i="7"/>
  <c r="U457" i="7"/>
  <c r="V457" i="7"/>
  <c r="W457" i="7"/>
  <c r="X457" i="7"/>
  <c r="Y457" i="7"/>
  <c r="Z457" i="7"/>
  <c r="AA457" i="7"/>
  <c r="AB457" i="7"/>
  <c r="AC457" i="7"/>
  <c r="AD457" i="7"/>
  <c r="AE457" i="7"/>
  <c r="B458" i="7"/>
  <c r="C458" i="7"/>
  <c r="D458" i="7"/>
  <c r="E458" i="7"/>
  <c r="F458" i="7"/>
  <c r="G458" i="7"/>
  <c r="H458" i="7"/>
  <c r="I458" i="7"/>
  <c r="J458" i="7"/>
  <c r="K458" i="7"/>
  <c r="L458" i="7"/>
  <c r="M458" i="7"/>
  <c r="N458" i="7"/>
  <c r="O458" i="7"/>
  <c r="P458" i="7"/>
  <c r="Q458" i="7"/>
  <c r="R458" i="7"/>
  <c r="S458" i="7"/>
  <c r="T458" i="7"/>
  <c r="U458" i="7"/>
  <c r="V458" i="7"/>
  <c r="W458" i="7"/>
  <c r="X458" i="7"/>
  <c r="Y458" i="7"/>
  <c r="Z458" i="7"/>
  <c r="AA458" i="7"/>
  <c r="AB458" i="7"/>
  <c r="AC458" i="7"/>
  <c r="AD458" i="7"/>
  <c r="AE458" i="7"/>
  <c r="B459" i="7"/>
  <c r="C459" i="7"/>
  <c r="D459" i="7"/>
  <c r="E459" i="7"/>
  <c r="F459" i="7"/>
  <c r="G459" i="7"/>
  <c r="H459" i="7"/>
  <c r="I459" i="7"/>
  <c r="J459" i="7"/>
  <c r="K459" i="7"/>
  <c r="L459" i="7"/>
  <c r="M459" i="7"/>
  <c r="N459" i="7"/>
  <c r="O459" i="7"/>
  <c r="P459" i="7"/>
  <c r="Q459" i="7"/>
  <c r="R459" i="7"/>
  <c r="S459" i="7"/>
  <c r="T459" i="7"/>
  <c r="U459" i="7"/>
  <c r="V459" i="7"/>
  <c r="W459" i="7"/>
  <c r="X459" i="7"/>
  <c r="Y459" i="7"/>
  <c r="Z459" i="7"/>
  <c r="AA459" i="7"/>
  <c r="AB459" i="7"/>
  <c r="AC459" i="7"/>
  <c r="AD459" i="7"/>
  <c r="AE459" i="7"/>
  <c r="B460" i="7"/>
  <c r="C460" i="7"/>
  <c r="D460" i="7"/>
  <c r="E460" i="7"/>
  <c r="F460" i="7"/>
  <c r="G460" i="7"/>
  <c r="H460" i="7"/>
  <c r="I460" i="7"/>
  <c r="J460" i="7"/>
  <c r="K460" i="7"/>
  <c r="L460" i="7"/>
  <c r="M460" i="7"/>
  <c r="N460" i="7"/>
  <c r="O460" i="7"/>
  <c r="P460" i="7"/>
  <c r="Q460" i="7"/>
  <c r="R460" i="7"/>
  <c r="S460" i="7"/>
  <c r="T460" i="7"/>
  <c r="U460" i="7"/>
  <c r="V460" i="7"/>
  <c r="W460" i="7"/>
  <c r="X460" i="7"/>
  <c r="Y460" i="7"/>
  <c r="Z460" i="7"/>
  <c r="AA460" i="7"/>
  <c r="AB460" i="7"/>
  <c r="AC460" i="7"/>
  <c r="AD460" i="7"/>
  <c r="AE460" i="7"/>
  <c r="B461" i="7"/>
  <c r="C461" i="7"/>
  <c r="D461" i="7"/>
  <c r="E461" i="7"/>
  <c r="F461" i="7"/>
  <c r="G461" i="7"/>
  <c r="H461" i="7"/>
  <c r="I461" i="7"/>
  <c r="J461" i="7"/>
  <c r="K461" i="7"/>
  <c r="L461" i="7"/>
  <c r="M461" i="7"/>
  <c r="N461" i="7"/>
  <c r="O461" i="7"/>
  <c r="P461" i="7"/>
  <c r="Q461" i="7"/>
  <c r="R461" i="7"/>
  <c r="S461" i="7"/>
  <c r="T461" i="7"/>
  <c r="U461" i="7"/>
  <c r="V461" i="7"/>
  <c r="W461" i="7"/>
  <c r="X461" i="7"/>
  <c r="Y461" i="7"/>
  <c r="Z461" i="7"/>
  <c r="AA461" i="7"/>
  <c r="AB461" i="7"/>
  <c r="AC461" i="7"/>
  <c r="AD461" i="7"/>
  <c r="AE461" i="7"/>
  <c r="B462" i="7"/>
  <c r="C462" i="7"/>
  <c r="D462" i="7"/>
  <c r="E462" i="7"/>
  <c r="F462" i="7"/>
  <c r="G462" i="7"/>
  <c r="H462" i="7"/>
  <c r="I462" i="7"/>
  <c r="J462" i="7"/>
  <c r="K462" i="7"/>
  <c r="L462" i="7"/>
  <c r="M462" i="7"/>
  <c r="N462" i="7"/>
  <c r="O462" i="7"/>
  <c r="P462" i="7"/>
  <c r="Q462" i="7"/>
  <c r="R462" i="7"/>
  <c r="S462" i="7"/>
  <c r="T462" i="7"/>
  <c r="U462" i="7"/>
  <c r="V462" i="7"/>
  <c r="W462" i="7"/>
  <c r="X462" i="7"/>
  <c r="Y462" i="7"/>
  <c r="Z462" i="7"/>
  <c r="AA462" i="7"/>
  <c r="AB462" i="7"/>
  <c r="AC462" i="7"/>
  <c r="AD462" i="7"/>
  <c r="AE462" i="7"/>
  <c r="B463" i="7"/>
  <c r="C463" i="7"/>
  <c r="D463" i="7"/>
  <c r="E463" i="7"/>
  <c r="F463" i="7"/>
  <c r="G463" i="7"/>
  <c r="H463" i="7"/>
  <c r="I463" i="7"/>
  <c r="J463" i="7"/>
  <c r="K463" i="7"/>
  <c r="L463" i="7"/>
  <c r="M463" i="7"/>
  <c r="N463" i="7"/>
  <c r="O463" i="7"/>
  <c r="P463" i="7"/>
  <c r="Q463" i="7"/>
  <c r="R463" i="7"/>
  <c r="S463" i="7"/>
  <c r="T463" i="7"/>
  <c r="U463" i="7"/>
  <c r="V463" i="7"/>
  <c r="W463" i="7"/>
  <c r="X463" i="7"/>
  <c r="Y463" i="7"/>
  <c r="Z463" i="7"/>
  <c r="AA463" i="7"/>
  <c r="AB463" i="7"/>
  <c r="AC463" i="7"/>
  <c r="AD463" i="7"/>
  <c r="AE463" i="7"/>
  <c r="B464" i="7"/>
  <c r="C464" i="7"/>
  <c r="D464" i="7"/>
  <c r="E464" i="7"/>
  <c r="F464" i="7"/>
  <c r="G464" i="7"/>
  <c r="H464" i="7"/>
  <c r="I464" i="7"/>
  <c r="J464" i="7"/>
  <c r="K464" i="7"/>
  <c r="L464" i="7"/>
  <c r="M464" i="7"/>
  <c r="N464" i="7"/>
  <c r="O464" i="7"/>
  <c r="P464" i="7"/>
  <c r="Q464" i="7"/>
  <c r="R464" i="7"/>
  <c r="S464" i="7"/>
  <c r="T464" i="7"/>
  <c r="U464" i="7"/>
  <c r="V464" i="7"/>
  <c r="W464" i="7"/>
  <c r="X464" i="7"/>
  <c r="Y464" i="7"/>
  <c r="Z464" i="7"/>
  <c r="AA464" i="7"/>
  <c r="AB464" i="7"/>
  <c r="AC464" i="7"/>
  <c r="AD464" i="7"/>
  <c r="AE464" i="7"/>
  <c r="B465" i="7"/>
  <c r="C465" i="7"/>
  <c r="D465" i="7"/>
  <c r="E465" i="7"/>
  <c r="F465" i="7"/>
  <c r="G465" i="7"/>
  <c r="H465" i="7"/>
  <c r="I465" i="7"/>
  <c r="J465" i="7"/>
  <c r="K465" i="7"/>
  <c r="L465" i="7"/>
  <c r="M465" i="7"/>
  <c r="N465" i="7"/>
  <c r="O465" i="7"/>
  <c r="P465" i="7"/>
  <c r="Q465" i="7"/>
  <c r="R465" i="7"/>
  <c r="S465" i="7"/>
  <c r="T465" i="7"/>
  <c r="U465" i="7"/>
  <c r="V465" i="7"/>
  <c r="W465" i="7"/>
  <c r="X465" i="7"/>
  <c r="Y465" i="7"/>
  <c r="Z465" i="7"/>
  <c r="AA465" i="7"/>
  <c r="AB465" i="7"/>
  <c r="AC465" i="7"/>
  <c r="AD465" i="7"/>
  <c r="AE465" i="7"/>
  <c r="B466" i="7"/>
  <c r="C466" i="7"/>
  <c r="D466" i="7"/>
  <c r="E466" i="7"/>
  <c r="F466" i="7"/>
  <c r="G466" i="7"/>
  <c r="H466" i="7"/>
  <c r="I466" i="7"/>
  <c r="J466" i="7"/>
  <c r="K466" i="7"/>
  <c r="L466" i="7"/>
  <c r="M466" i="7"/>
  <c r="N466" i="7"/>
  <c r="O466" i="7"/>
  <c r="P466" i="7"/>
  <c r="Q466" i="7"/>
  <c r="R466" i="7"/>
  <c r="S466" i="7"/>
  <c r="T466" i="7"/>
  <c r="U466" i="7"/>
  <c r="V466" i="7"/>
  <c r="W466" i="7"/>
  <c r="X466" i="7"/>
  <c r="Y466" i="7"/>
  <c r="Z466" i="7"/>
  <c r="AA466" i="7"/>
  <c r="AB466" i="7"/>
  <c r="AC466" i="7"/>
  <c r="AD466" i="7"/>
  <c r="AE466" i="7"/>
  <c r="B467" i="7"/>
  <c r="C467" i="7"/>
  <c r="D467" i="7"/>
  <c r="E467" i="7"/>
  <c r="F467" i="7"/>
  <c r="G467" i="7"/>
  <c r="H467" i="7"/>
  <c r="I467" i="7"/>
  <c r="J467" i="7"/>
  <c r="K467" i="7"/>
  <c r="L467" i="7"/>
  <c r="M467" i="7"/>
  <c r="N467" i="7"/>
  <c r="O467" i="7"/>
  <c r="P467" i="7"/>
  <c r="Q467" i="7"/>
  <c r="R467" i="7"/>
  <c r="S467" i="7"/>
  <c r="T467" i="7"/>
  <c r="U467" i="7"/>
  <c r="V467" i="7"/>
  <c r="W467" i="7"/>
  <c r="X467" i="7"/>
  <c r="Y467" i="7"/>
  <c r="Z467" i="7"/>
  <c r="AA467" i="7"/>
  <c r="AB467" i="7"/>
  <c r="AC467" i="7"/>
  <c r="AD467" i="7"/>
  <c r="AE467" i="7"/>
  <c r="B468" i="7"/>
  <c r="C468" i="7"/>
  <c r="D468" i="7"/>
  <c r="E468" i="7"/>
  <c r="F468" i="7"/>
  <c r="G468" i="7"/>
  <c r="H468" i="7"/>
  <c r="I468" i="7"/>
  <c r="J468" i="7"/>
  <c r="K468" i="7"/>
  <c r="L468" i="7"/>
  <c r="M468" i="7"/>
  <c r="N468" i="7"/>
  <c r="O468" i="7"/>
  <c r="P468" i="7"/>
  <c r="Q468" i="7"/>
  <c r="R468" i="7"/>
  <c r="S468" i="7"/>
  <c r="T468" i="7"/>
  <c r="U468" i="7"/>
  <c r="V468" i="7"/>
  <c r="W468" i="7"/>
  <c r="X468" i="7"/>
  <c r="Y468" i="7"/>
  <c r="Z468" i="7"/>
  <c r="AA468" i="7"/>
  <c r="AB468" i="7"/>
  <c r="AC468" i="7"/>
  <c r="AD468" i="7"/>
  <c r="AE468" i="7"/>
  <c r="B469" i="7"/>
  <c r="C469" i="7"/>
  <c r="D469" i="7"/>
  <c r="E469" i="7"/>
  <c r="F469" i="7"/>
  <c r="G469" i="7"/>
  <c r="H469" i="7"/>
  <c r="I469" i="7"/>
  <c r="J469" i="7"/>
  <c r="K469" i="7"/>
  <c r="L469" i="7"/>
  <c r="M469" i="7"/>
  <c r="N469" i="7"/>
  <c r="O469" i="7"/>
  <c r="P469" i="7"/>
  <c r="Q469" i="7"/>
  <c r="R469" i="7"/>
  <c r="S469" i="7"/>
  <c r="T469" i="7"/>
  <c r="U469" i="7"/>
  <c r="V469" i="7"/>
  <c r="W469" i="7"/>
  <c r="X469" i="7"/>
  <c r="Y469" i="7"/>
  <c r="Z469" i="7"/>
  <c r="AA469" i="7"/>
  <c r="AB469" i="7"/>
  <c r="AC469" i="7"/>
  <c r="AD469" i="7"/>
  <c r="AE469" i="7"/>
  <c r="B470" i="7"/>
  <c r="C470" i="7"/>
  <c r="D470" i="7"/>
  <c r="E470" i="7"/>
  <c r="F470" i="7"/>
  <c r="G470" i="7"/>
  <c r="H470" i="7"/>
  <c r="I470" i="7"/>
  <c r="J470" i="7"/>
  <c r="K470" i="7"/>
  <c r="L470" i="7"/>
  <c r="M470" i="7"/>
  <c r="N470" i="7"/>
  <c r="O470" i="7"/>
  <c r="P470" i="7"/>
  <c r="Q470" i="7"/>
  <c r="R470" i="7"/>
  <c r="S470" i="7"/>
  <c r="T470" i="7"/>
  <c r="U470" i="7"/>
  <c r="V470" i="7"/>
  <c r="W470" i="7"/>
  <c r="X470" i="7"/>
  <c r="Y470" i="7"/>
  <c r="Z470" i="7"/>
  <c r="AA470" i="7"/>
  <c r="AB470" i="7"/>
  <c r="AC470" i="7"/>
  <c r="AD470" i="7"/>
  <c r="AE470" i="7"/>
  <c r="B471" i="7"/>
  <c r="C471" i="7"/>
  <c r="D471" i="7"/>
  <c r="E471" i="7"/>
  <c r="F471" i="7"/>
  <c r="G471" i="7"/>
  <c r="H471" i="7"/>
  <c r="I471" i="7"/>
  <c r="J471" i="7"/>
  <c r="K471" i="7"/>
  <c r="L471" i="7"/>
  <c r="M471" i="7"/>
  <c r="N471" i="7"/>
  <c r="O471" i="7"/>
  <c r="P471" i="7"/>
  <c r="Q471" i="7"/>
  <c r="R471" i="7"/>
  <c r="S471" i="7"/>
  <c r="T471" i="7"/>
  <c r="U471" i="7"/>
  <c r="V471" i="7"/>
  <c r="W471" i="7"/>
  <c r="X471" i="7"/>
  <c r="Y471" i="7"/>
  <c r="Z471" i="7"/>
  <c r="AA471" i="7"/>
  <c r="AB471" i="7"/>
  <c r="AC471" i="7"/>
  <c r="AD471" i="7"/>
  <c r="AE471" i="7"/>
  <c r="B472" i="7"/>
  <c r="C472" i="7"/>
  <c r="D472" i="7"/>
  <c r="E472" i="7"/>
  <c r="F472" i="7"/>
  <c r="G472" i="7"/>
  <c r="H472" i="7"/>
  <c r="I472" i="7"/>
  <c r="J472" i="7"/>
  <c r="K472" i="7"/>
  <c r="L472" i="7"/>
  <c r="M472" i="7"/>
  <c r="N472" i="7"/>
  <c r="O472" i="7"/>
  <c r="P472" i="7"/>
  <c r="Q472" i="7"/>
  <c r="R472" i="7"/>
  <c r="S472" i="7"/>
  <c r="T472" i="7"/>
  <c r="U472" i="7"/>
  <c r="V472" i="7"/>
  <c r="W472" i="7"/>
  <c r="X472" i="7"/>
  <c r="Y472" i="7"/>
  <c r="Z472" i="7"/>
  <c r="AA472" i="7"/>
  <c r="AB472" i="7"/>
  <c r="AC472" i="7"/>
  <c r="AD472" i="7"/>
  <c r="AE472" i="7"/>
  <c r="B473" i="7"/>
  <c r="C473" i="7"/>
  <c r="D473" i="7"/>
  <c r="E473" i="7"/>
  <c r="F473" i="7"/>
  <c r="G473" i="7"/>
  <c r="H473" i="7"/>
  <c r="I473" i="7"/>
  <c r="J473" i="7"/>
  <c r="K473" i="7"/>
  <c r="L473" i="7"/>
  <c r="M473" i="7"/>
  <c r="N473" i="7"/>
  <c r="O473" i="7"/>
  <c r="P473" i="7"/>
  <c r="Q473" i="7"/>
  <c r="R473" i="7"/>
  <c r="S473" i="7"/>
  <c r="T473" i="7"/>
  <c r="U473" i="7"/>
  <c r="V473" i="7"/>
  <c r="W473" i="7"/>
  <c r="X473" i="7"/>
  <c r="Y473" i="7"/>
  <c r="Z473" i="7"/>
  <c r="AA473" i="7"/>
  <c r="AB473" i="7"/>
  <c r="AC473" i="7"/>
  <c r="AD473" i="7"/>
  <c r="AE473" i="7"/>
  <c r="B474" i="7"/>
  <c r="C474" i="7"/>
  <c r="D474" i="7"/>
  <c r="E474" i="7"/>
  <c r="F474" i="7"/>
  <c r="G474" i="7"/>
  <c r="H474" i="7"/>
  <c r="I474" i="7"/>
  <c r="J474" i="7"/>
  <c r="K474" i="7"/>
  <c r="L474" i="7"/>
  <c r="M474" i="7"/>
  <c r="N474" i="7"/>
  <c r="O474" i="7"/>
  <c r="P474" i="7"/>
  <c r="Q474" i="7"/>
  <c r="R474" i="7"/>
  <c r="S474" i="7"/>
  <c r="T474" i="7"/>
  <c r="U474" i="7"/>
  <c r="V474" i="7"/>
  <c r="W474" i="7"/>
  <c r="X474" i="7"/>
  <c r="Y474" i="7"/>
  <c r="Z474" i="7"/>
  <c r="AA474" i="7"/>
  <c r="AB474" i="7"/>
  <c r="AC474" i="7"/>
  <c r="AD474" i="7"/>
  <c r="AE474" i="7"/>
  <c r="B475" i="7"/>
  <c r="C475" i="7"/>
  <c r="D475" i="7"/>
  <c r="E475" i="7"/>
  <c r="F475" i="7"/>
  <c r="G475" i="7"/>
  <c r="H475" i="7"/>
  <c r="I475" i="7"/>
  <c r="J475" i="7"/>
  <c r="K475" i="7"/>
  <c r="L475" i="7"/>
  <c r="M475" i="7"/>
  <c r="N475" i="7"/>
  <c r="O475" i="7"/>
  <c r="P475" i="7"/>
  <c r="Q475" i="7"/>
  <c r="R475" i="7"/>
  <c r="S475" i="7"/>
  <c r="T475" i="7"/>
  <c r="U475" i="7"/>
  <c r="V475" i="7"/>
  <c r="W475" i="7"/>
  <c r="X475" i="7"/>
  <c r="Y475" i="7"/>
  <c r="Z475" i="7"/>
  <c r="AA475" i="7"/>
  <c r="AB475" i="7"/>
  <c r="AC475" i="7"/>
  <c r="AD475" i="7"/>
  <c r="AE475" i="7"/>
  <c r="B476" i="7"/>
  <c r="C476" i="7"/>
  <c r="D476" i="7"/>
  <c r="E476" i="7"/>
  <c r="F476" i="7"/>
  <c r="G476" i="7"/>
  <c r="H476" i="7"/>
  <c r="I476" i="7"/>
  <c r="J476" i="7"/>
  <c r="K476" i="7"/>
  <c r="L476" i="7"/>
  <c r="M476" i="7"/>
  <c r="N476" i="7"/>
  <c r="O476" i="7"/>
  <c r="P476" i="7"/>
  <c r="Q476" i="7"/>
  <c r="R476" i="7"/>
  <c r="S476" i="7"/>
  <c r="T476" i="7"/>
  <c r="U476" i="7"/>
  <c r="V476" i="7"/>
  <c r="W476" i="7"/>
  <c r="X476" i="7"/>
  <c r="Y476" i="7"/>
  <c r="Z476" i="7"/>
  <c r="AA476" i="7"/>
  <c r="AB476" i="7"/>
  <c r="AC476" i="7"/>
  <c r="AD476" i="7"/>
  <c r="AE476" i="7"/>
  <c r="B477" i="7"/>
  <c r="C477" i="7"/>
  <c r="D477" i="7"/>
  <c r="E477" i="7"/>
  <c r="F477" i="7"/>
  <c r="G477" i="7"/>
  <c r="H477" i="7"/>
  <c r="I477" i="7"/>
  <c r="J477" i="7"/>
  <c r="K477" i="7"/>
  <c r="L477" i="7"/>
  <c r="M477" i="7"/>
  <c r="N477" i="7"/>
  <c r="O477" i="7"/>
  <c r="P477" i="7"/>
  <c r="Q477" i="7"/>
  <c r="R477" i="7"/>
  <c r="S477" i="7"/>
  <c r="T477" i="7"/>
  <c r="U477" i="7"/>
  <c r="V477" i="7"/>
  <c r="W477" i="7"/>
  <c r="X477" i="7"/>
  <c r="Y477" i="7"/>
  <c r="Z477" i="7"/>
  <c r="AA477" i="7"/>
  <c r="AB477" i="7"/>
  <c r="AC477" i="7"/>
  <c r="AD477" i="7"/>
  <c r="AE477" i="7"/>
  <c r="B478" i="7"/>
  <c r="C478" i="7"/>
  <c r="D478" i="7"/>
  <c r="E478" i="7"/>
  <c r="F478" i="7"/>
  <c r="G478" i="7"/>
  <c r="H478" i="7"/>
  <c r="I478" i="7"/>
  <c r="J478" i="7"/>
  <c r="K478" i="7"/>
  <c r="L478" i="7"/>
  <c r="M478" i="7"/>
  <c r="N478" i="7"/>
  <c r="O478" i="7"/>
  <c r="P478" i="7"/>
  <c r="Q478" i="7"/>
  <c r="R478" i="7"/>
  <c r="S478" i="7"/>
  <c r="T478" i="7"/>
  <c r="U478" i="7"/>
  <c r="V478" i="7"/>
  <c r="W478" i="7"/>
  <c r="X478" i="7"/>
  <c r="Y478" i="7"/>
  <c r="Z478" i="7"/>
  <c r="AA478" i="7"/>
  <c r="AB478" i="7"/>
  <c r="AC478" i="7"/>
  <c r="AD478" i="7"/>
  <c r="AE478" i="7"/>
  <c r="B479" i="7"/>
  <c r="C479" i="7"/>
  <c r="D479" i="7"/>
  <c r="E479" i="7"/>
  <c r="F479" i="7"/>
  <c r="G479" i="7"/>
  <c r="H479" i="7"/>
  <c r="I479" i="7"/>
  <c r="J479" i="7"/>
  <c r="K479" i="7"/>
  <c r="L479" i="7"/>
  <c r="M479" i="7"/>
  <c r="N479" i="7"/>
  <c r="O479" i="7"/>
  <c r="P479" i="7"/>
  <c r="Q479" i="7"/>
  <c r="R479" i="7"/>
  <c r="S479" i="7"/>
  <c r="T479" i="7"/>
  <c r="U479" i="7"/>
  <c r="V479" i="7"/>
  <c r="W479" i="7"/>
  <c r="X479" i="7"/>
  <c r="Y479" i="7"/>
  <c r="Z479" i="7"/>
  <c r="AA479" i="7"/>
  <c r="AB479" i="7"/>
  <c r="AC479" i="7"/>
  <c r="AD479" i="7"/>
  <c r="AE479" i="7"/>
  <c r="B480" i="7"/>
  <c r="C480" i="7"/>
  <c r="D480" i="7"/>
  <c r="E480" i="7"/>
  <c r="F480" i="7"/>
  <c r="G480" i="7"/>
  <c r="H480" i="7"/>
  <c r="I480" i="7"/>
  <c r="J480" i="7"/>
  <c r="K480" i="7"/>
  <c r="L480" i="7"/>
  <c r="M480" i="7"/>
  <c r="N480" i="7"/>
  <c r="O480" i="7"/>
  <c r="P480" i="7"/>
  <c r="Q480" i="7"/>
  <c r="R480" i="7"/>
  <c r="S480" i="7"/>
  <c r="T480" i="7"/>
  <c r="U480" i="7"/>
  <c r="V480" i="7"/>
  <c r="W480" i="7"/>
  <c r="X480" i="7"/>
  <c r="Y480" i="7"/>
  <c r="Z480" i="7"/>
  <c r="AA480" i="7"/>
  <c r="AB480" i="7"/>
  <c r="AC480" i="7"/>
  <c r="AD480" i="7"/>
  <c r="AE480" i="7"/>
  <c r="B481" i="7"/>
  <c r="C481" i="7"/>
  <c r="D481" i="7"/>
  <c r="E481" i="7"/>
  <c r="F481" i="7"/>
  <c r="G481" i="7"/>
  <c r="H481" i="7"/>
  <c r="I481" i="7"/>
  <c r="J481" i="7"/>
  <c r="K481" i="7"/>
  <c r="L481" i="7"/>
  <c r="M481" i="7"/>
  <c r="N481" i="7"/>
  <c r="O481" i="7"/>
  <c r="P481" i="7"/>
  <c r="Q481" i="7"/>
  <c r="R481" i="7"/>
  <c r="S481" i="7"/>
  <c r="T481" i="7"/>
  <c r="U481" i="7"/>
  <c r="V481" i="7"/>
  <c r="W481" i="7"/>
  <c r="X481" i="7"/>
  <c r="Y481" i="7"/>
  <c r="Z481" i="7"/>
  <c r="AA481" i="7"/>
  <c r="AB481" i="7"/>
  <c r="AC481" i="7"/>
  <c r="AD481" i="7"/>
  <c r="AE481" i="7"/>
  <c r="B482" i="7"/>
  <c r="C482" i="7"/>
  <c r="D482" i="7"/>
  <c r="E482" i="7"/>
  <c r="F482" i="7"/>
  <c r="G482" i="7"/>
  <c r="H482" i="7"/>
  <c r="I482" i="7"/>
  <c r="J482" i="7"/>
  <c r="K482" i="7"/>
  <c r="L482" i="7"/>
  <c r="M482" i="7"/>
  <c r="N482" i="7"/>
  <c r="O482" i="7"/>
  <c r="P482" i="7"/>
  <c r="Q482" i="7"/>
  <c r="R482" i="7"/>
  <c r="S482" i="7"/>
  <c r="T482" i="7"/>
  <c r="U482" i="7"/>
  <c r="V482" i="7"/>
  <c r="W482" i="7"/>
  <c r="X482" i="7"/>
  <c r="Y482" i="7"/>
  <c r="Z482" i="7"/>
  <c r="AA482" i="7"/>
  <c r="AB482" i="7"/>
  <c r="AC482" i="7"/>
  <c r="AD482" i="7"/>
  <c r="AE482" i="7"/>
  <c r="B483" i="7"/>
  <c r="C483" i="7"/>
  <c r="D483" i="7"/>
  <c r="E483" i="7"/>
  <c r="F483" i="7"/>
  <c r="G483" i="7"/>
  <c r="H483" i="7"/>
  <c r="I483" i="7"/>
  <c r="J483" i="7"/>
  <c r="K483" i="7"/>
  <c r="L483" i="7"/>
  <c r="M483" i="7"/>
  <c r="N483" i="7"/>
  <c r="O483" i="7"/>
  <c r="P483" i="7"/>
  <c r="Q483" i="7"/>
  <c r="R483" i="7"/>
  <c r="S483" i="7"/>
  <c r="T483" i="7"/>
  <c r="U483" i="7"/>
  <c r="V483" i="7"/>
  <c r="W483" i="7"/>
  <c r="X483" i="7"/>
  <c r="Y483" i="7"/>
  <c r="Z483" i="7"/>
  <c r="AA483" i="7"/>
  <c r="AB483" i="7"/>
  <c r="AC483" i="7"/>
  <c r="AD483" i="7"/>
  <c r="AE483" i="7"/>
  <c r="B484" i="7"/>
  <c r="C484" i="7"/>
  <c r="D484" i="7"/>
  <c r="E484" i="7"/>
  <c r="F484" i="7"/>
  <c r="G484" i="7"/>
  <c r="H484" i="7"/>
  <c r="I484" i="7"/>
  <c r="J484" i="7"/>
  <c r="K484" i="7"/>
  <c r="L484" i="7"/>
  <c r="M484" i="7"/>
  <c r="N484" i="7"/>
  <c r="O484" i="7"/>
  <c r="P484" i="7"/>
  <c r="Q484" i="7"/>
  <c r="R484" i="7"/>
  <c r="S484" i="7"/>
  <c r="T484" i="7"/>
  <c r="U484" i="7"/>
  <c r="V484" i="7"/>
  <c r="W484" i="7"/>
  <c r="X484" i="7"/>
  <c r="Y484" i="7"/>
  <c r="Z484" i="7"/>
  <c r="AA484" i="7"/>
  <c r="AB484" i="7"/>
  <c r="AC484" i="7"/>
  <c r="AD484" i="7"/>
  <c r="AE484" i="7"/>
  <c r="B485" i="7"/>
  <c r="C485" i="7"/>
  <c r="D485" i="7"/>
  <c r="E485" i="7"/>
  <c r="F485" i="7"/>
  <c r="G485" i="7"/>
  <c r="H485" i="7"/>
  <c r="I485" i="7"/>
  <c r="J485" i="7"/>
  <c r="K485" i="7"/>
  <c r="L485" i="7"/>
  <c r="M485" i="7"/>
  <c r="N485" i="7"/>
  <c r="O485" i="7"/>
  <c r="P485" i="7"/>
  <c r="Q485" i="7"/>
  <c r="R485" i="7"/>
  <c r="S485" i="7"/>
  <c r="T485" i="7"/>
  <c r="U485" i="7"/>
  <c r="V485" i="7"/>
  <c r="W485" i="7"/>
  <c r="X485" i="7"/>
  <c r="Y485" i="7"/>
  <c r="Z485" i="7"/>
  <c r="AA485" i="7"/>
  <c r="AB485" i="7"/>
  <c r="AC485" i="7"/>
  <c r="AD485" i="7"/>
  <c r="AE485" i="7"/>
  <c r="B486" i="7"/>
  <c r="C486" i="7"/>
  <c r="D486" i="7"/>
  <c r="E486" i="7"/>
  <c r="F486" i="7"/>
  <c r="G486" i="7"/>
  <c r="H486" i="7"/>
  <c r="I486" i="7"/>
  <c r="J486" i="7"/>
  <c r="K486" i="7"/>
  <c r="L486" i="7"/>
  <c r="M486" i="7"/>
  <c r="N486" i="7"/>
  <c r="O486" i="7"/>
  <c r="P486" i="7"/>
  <c r="Q486" i="7"/>
  <c r="R486" i="7"/>
  <c r="S486" i="7"/>
  <c r="T486" i="7"/>
  <c r="U486" i="7"/>
  <c r="V486" i="7"/>
  <c r="W486" i="7"/>
  <c r="X486" i="7"/>
  <c r="Y486" i="7"/>
  <c r="Z486" i="7"/>
  <c r="AA486" i="7"/>
  <c r="AB486" i="7"/>
  <c r="AC486" i="7"/>
  <c r="AD486" i="7"/>
  <c r="AE486" i="7"/>
  <c r="B487" i="7"/>
  <c r="C487" i="7"/>
  <c r="D487" i="7"/>
  <c r="E487" i="7"/>
  <c r="F487" i="7"/>
  <c r="G487" i="7"/>
  <c r="H487" i="7"/>
  <c r="I487" i="7"/>
  <c r="J487" i="7"/>
  <c r="K487" i="7"/>
  <c r="L487" i="7"/>
  <c r="M487" i="7"/>
  <c r="N487" i="7"/>
  <c r="O487" i="7"/>
  <c r="P487" i="7"/>
  <c r="Q487" i="7"/>
  <c r="R487" i="7"/>
  <c r="S487" i="7"/>
  <c r="T487" i="7"/>
  <c r="U487" i="7"/>
  <c r="V487" i="7"/>
  <c r="W487" i="7"/>
  <c r="X487" i="7"/>
  <c r="Y487" i="7"/>
  <c r="Z487" i="7"/>
  <c r="AA487" i="7"/>
  <c r="AB487" i="7"/>
  <c r="AC487" i="7"/>
  <c r="AD487" i="7"/>
  <c r="AE487" i="7"/>
  <c r="B488" i="7"/>
  <c r="C488" i="7"/>
  <c r="D488" i="7"/>
  <c r="E488" i="7"/>
  <c r="F488" i="7"/>
  <c r="G488" i="7"/>
  <c r="H488" i="7"/>
  <c r="I488" i="7"/>
  <c r="J488" i="7"/>
  <c r="K488" i="7"/>
  <c r="L488" i="7"/>
  <c r="M488" i="7"/>
  <c r="N488" i="7"/>
  <c r="O488" i="7"/>
  <c r="P488" i="7"/>
  <c r="Q488" i="7"/>
  <c r="R488" i="7"/>
  <c r="S488" i="7"/>
  <c r="T488" i="7"/>
  <c r="U488" i="7"/>
  <c r="V488" i="7"/>
  <c r="W488" i="7"/>
  <c r="X488" i="7"/>
  <c r="Y488" i="7"/>
  <c r="Z488" i="7"/>
  <c r="AA488" i="7"/>
  <c r="AB488" i="7"/>
  <c r="AC488" i="7"/>
  <c r="AD488" i="7"/>
  <c r="AE488" i="7"/>
  <c r="B489" i="7"/>
  <c r="C489" i="7"/>
  <c r="D489" i="7"/>
  <c r="E489" i="7"/>
  <c r="F489" i="7"/>
  <c r="G489" i="7"/>
  <c r="H489" i="7"/>
  <c r="I489" i="7"/>
  <c r="J489" i="7"/>
  <c r="K489" i="7"/>
  <c r="L489" i="7"/>
  <c r="M489" i="7"/>
  <c r="N489" i="7"/>
  <c r="O489" i="7"/>
  <c r="P489" i="7"/>
  <c r="Q489" i="7"/>
  <c r="R489" i="7"/>
  <c r="S489" i="7"/>
  <c r="T489" i="7"/>
  <c r="U489" i="7"/>
  <c r="V489" i="7"/>
  <c r="W489" i="7"/>
  <c r="X489" i="7"/>
  <c r="Y489" i="7"/>
  <c r="Z489" i="7"/>
  <c r="AA489" i="7"/>
  <c r="AB489" i="7"/>
  <c r="AC489" i="7"/>
  <c r="AD489" i="7"/>
  <c r="AE489" i="7"/>
  <c r="B490" i="7"/>
  <c r="C490" i="7"/>
  <c r="D490" i="7"/>
  <c r="E490" i="7"/>
  <c r="F490" i="7"/>
  <c r="G490" i="7"/>
  <c r="H490" i="7"/>
  <c r="I490" i="7"/>
  <c r="J490" i="7"/>
  <c r="K490" i="7"/>
  <c r="L490" i="7"/>
  <c r="M490" i="7"/>
  <c r="N490" i="7"/>
  <c r="O490" i="7"/>
  <c r="P490" i="7"/>
  <c r="Q490" i="7"/>
  <c r="R490" i="7"/>
  <c r="S490" i="7"/>
  <c r="T490" i="7"/>
  <c r="U490" i="7"/>
  <c r="V490" i="7"/>
  <c r="W490" i="7"/>
  <c r="X490" i="7"/>
  <c r="Y490" i="7"/>
  <c r="Z490" i="7"/>
  <c r="AA490" i="7"/>
  <c r="AB490" i="7"/>
  <c r="AC490" i="7"/>
  <c r="AD490" i="7"/>
  <c r="AE490" i="7"/>
  <c r="B491" i="7"/>
  <c r="C491" i="7"/>
  <c r="D491" i="7"/>
  <c r="E491" i="7"/>
  <c r="F491" i="7"/>
  <c r="G491" i="7"/>
  <c r="H491" i="7"/>
  <c r="I491" i="7"/>
  <c r="J491" i="7"/>
  <c r="K491" i="7"/>
  <c r="L491" i="7"/>
  <c r="M491" i="7"/>
  <c r="N491" i="7"/>
  <c r="O491" i="7"/>
  <c r="P491" i="7"/>
  <c r="Q491" i="7"/>
  <c r="R491" i="7"/>
  <c r="S491" i="7"/>
  <c r="T491" i="7"/>
  <c r="U491" i="7"/>
  <c r="V491" i="7"/>
  <c r="W491" i="7"/>
  <c r="X491" i="7"/>
  <c r="Y491" i="7"/>
  <c r="Z491" i="7"/>
  <c r="AA491" i="7"/>
  <c r="AB491" i="7"/>
  <c r="AC491" i="7"/>
  <c r="AD491" i="7"/>
  <c r="AE491" i="7"/>
  <c r="B492" i="7"/>
  <c r="C492" i="7"/>
  <c r="D492" i="7"/>
  <c r="E492" i="7"/>
  <c r="F492" i="7"/>
  <c r="G492" i="7"/>
  <c r="H492" i="7"/>
  <c r="I492" i="7"/>
  <c r="J492" i="7"/>
  <c r="K492" i="7"/>
  <c r="L492" i="7"/>
  <c r="M492" i="7"/>
  <c r="N492" i="7"/>
  <c r="O492" i="7"/>
  <c r="P492" i="7"/>
  <c r="Q492" i="7"/>
  <c r="R492" i="7"/>
  <c r="S492" i="7"/>
  <c r="T492" i="7"/>
  <c r="U492" i="7"/>
  <c r="V492" i="7"/>
  <c r="W492" i="7"/>
  <c r="X492" i="7"/>
  <c r="Y492" i="7"/>
  <c r="Z492" i="7"/>
  <c r="AA492" i="7"/>
  <c r="AB492" i="7"/>
  <c r="AC492" i="7"/>
  <c r="AD492" i="7"/>
  <c r="AE492" i="7"/>
  <c r="B493" i="7"/>
  <c r="C493" i="7"/>
  <c r="D493" i="7"/>
  <c r="E493" i="7"/>
  <c r="F493" i="7"/>
  <c r="G493" i="7"/>
  <c r="H493" i="7"/>
  <c r="I493" i="7"/>
  <c r="J493" i="7"/>
  <c r="K493" i="7"/>
  <c r="L493" i="7"/>
  <c r="M493" i="7"/>
  <c r="N493" i="7"/>
  <c r="O493" i="7"/>
  <c r="P493" i="7"/>
  <c r="Q493" i="7"/>
  <c r="R493" i="7"/>
  <c r="S493" i="7"/>
  <c r="T493" i="7"/>
  <c r="U493" i="7"/>
  <c r="V493" i="7"/>
  <c r="W493" i="7"/>
  <c r="X493" i="7"/>
  <c r="Y493" i="7"/>
  <c r="Z493" i="7"/>
  <c r="AA493" i="7"/>
  <c r="AB493" i="7"/>
  <c r="AC493" i="7"/>
  <c r="AD493" i="7"/>
  <c r="AE493" i="7"/>
  <c r="B494" i="7"/>
  <c r="C494" i="7"/>
  <c r="D494" i="7"/>
  <c r="E494" i="7"/>
  <c r="F494" i="7"/>
  <c r="G494" i="7"/>
  <c r="H494" i="7"/>
  <c r="I494" i="7"/>
  <c r="J494" i="7"/>
  <c r="K494" i="7"/>
  <c r="L494" i="7"/>
  <c r="M494" i="7"/>
  <c r="N494" i="7"/>
  <c r="O494" i="7"/>
  <c r="P494" i="7"/>
  <c r="Q494" i="7"/>
  <c r="R494" i="7"/>
  <c r="S494" i="7"/>
  <c r="T494" i="7"/>
  <c r="U494" i="7"/>
  <c r="V494" i="7"/>
  <c r="W494" i="7"/>
  <c r="X494" i="7"/>
  <c r="Y494" i="7"/>
  <c r="Z494" i="7"/>
  <c r="AA494" i="7"/>
  <c r="AB494" i="7"/>
  <c r="AC494" i="7"/>
  <c r="AD494" i="7"/>
  <c r="AE494" i="7"/>
  <c r="B495" i="7"/>
  <c r="C495" i="7"/>
  <c r="D495" i="7"/>
  <c r="E495" i="7"/>
  <c r="F495" i="7"/>
  <c r="G495" i="7"/>
  <c r="H495" i="7"/>
  <c r="I495" i="7"/>
  <c r="J495" i="7"/>
  <c r="K495" i="7"/>
  <c r="L495" i="7"/>
  <c r="M495" i="7"/>
  <c r="N495" i="7"/>
  <c r="O495" i="7"/>
  <c r="P495" i="7"/>
  <c r="Q495" i="7"/>
  <c r="R495" i="7"/>
  <c r="S495" i="7"/>
  <c r="T495" i="7"/>
  <c r="U495" i="7"/>
  <c r="V495" i="7"/>
  <c r="W495" i="7"/>
  <c r="X495" i="7"/>
  <c r="Y495" i="7"/>
  <c r="Z495" i="7"/>
  <c r="AA495" i="7"/>
  <c r="AB495" i="7"/>
  <c r="AC495" i="7"/>
  <c r="AD495" i="7"/>
  <c r="AE495" i="7"/>
  <c r="B496" i="7"/>
  <c r="C496" i="7"/>
  <c r="D496" i="7"/>
  <c r="E496" i="7"/>
  <c r="F496" i="7"/>
  <c r="G496" i="7"/>
  <c r="H496" i="7"/>
  <c r="I496" i="7"/>
  <c r="J496" i="7"/>
  <c r="K496" i="7"/>
  <c r="L496" i="7"/>
  <c r="M496" i="7"/>
  <c r="N496" i="7"/>
  <c r="O496" i="7"/>
  <c r="P496" i="7"/>
  <c r="Q496" i="7"/>
  <c r="R496" i="7"/>
  <c r="S496" i="7"/>
  <c r="T496" i="7"/>
  <c r="U496" i="7"/>
  <c r="V496" i="7"/>
  <c r="W496" i="7"/>
  <c r="X496" i="7"/>
  <c r="Y496" i="7"/>
  <c r="Z496" i="7"/>
  <c r="AA496" i="7"/>
  <c r="AB496" i="7"/>
  <c r="AC496" i="7"/>
  <c r="AD496" i="7"/>
  <c r="AE496" i="7"/>
  <c r="B497" i="7"/>
  <c r="C497" i="7"/>
  <c r="D497" i="7"/>
  <c r="E497" i="7"/>
  <c r="F497" i="7"/>
  <c r="G497" i="7"/>
  <c r="H497" i="7"/>
  <c r="I497" i="7"/>
  <c r="J497" i="7"/>
  <c r="K497" i="7"/>
  <c r="L497" i="7"/>
  <c r="M497" i="7"/>
  <c r="N497" i="7"/>
  <c r="O497" i="7"/>
  <c r="P497" i="7"/>
  <c r="Q497" i="7"/>
  <c r="R497" i="7"/>
  <c r="S497" i="7"/>
  <c r="T497" i="7"/>
  <c r="U497" i="7"/>
  <c r="V497" i="7"/>
  <c r="W497" i="7"/>
  <c r="X497" i="7"/>
  <c r="Y497" i="7"/>
  <c r="Z497" i="7"/>
  <c r="AA497" i="7"/>
  <c r="AB497" i="7"/>
  <c r="AC497" i="7"/>
  <c r="AD497" i="7"/>
  <c r="AE497" i="7"/>
  <c r="B498" i="7"/>
  <c r="C498" i="7"/>
  <c r="D498" i="7"/>
  <c r="E498" i="7"/>
  <c r="F498" i="7"/>
  <c r="G498" i="7"/>
  <c r="H498" i="7"/>
  <c r="I498" i="7"/>
  <c r="J498" i="7"/>
  <c r="K498" i="7"/>
  <c r="L498" i="7"/>
  <c r="M498" i="7"/>
  <c r="N498" i="7"/>
  <c r="O498" i="7"/>
  <c r="P498" i="7"/>
  <c r="Q498" i="7"/>
  <c r="R498" i="7"/>
  <c r="S498" i="7"/>
  <c r="T498" i="7"/>
  <c r="U498" i="7"/>
  <c r="V498" i="7"/>
  <c r="W498" i="7"/>
  <c r="X498" i="7"/>
  <c r="Y498" i="7"/>
  <c r="Z498" i="7"/>
  <c r="AA498" i="7"/>
  <c r="AB498" i="7"/>
  <c r="AC498" i="7"/>
  <c r="AD498" i="7"/>
  <c r="AE498" i="7"/>
  <c r="B499" i="7"/>
  <c r="C499" i="7"/>
  <c r="D499" i="7"/>
  <c r="E499" i="7"/>
  <c r="F499" i="7"/>
  <c r="G499" i="7"/>
  <c r="H499" i="7"/>
  <c r="I499" i="7"/>
  <c r="J499" i="7"/>
  <c r="K499" i="7"/>
  <c r="L499" i="7"/>
  <c r="M499" i="7"/>
  <c r="N499" i="7"/>
  <c r="O499" i="7"/>
  <c r="P499" i="7"/>
  <c r="Q499" i="7"/>
  <c r="R499" i="7"/>
  <c r="S499" i="7"/>
  <c r="T499" i="7"/>
  <c r="U499" i="7"/>
  <c r="V499" i="7"/>
  <c r="W499" i="7"/>
  <c r="X499" i="7"/>
  <c r="Y499" i="7"/>
  <c r="Z499" i="7"/>
  <c r="AA499" i="7"/>
  <c r="AB499" i="7"/>
  <c r="AC499" i="7"/>
  <c r="AD499" i="7"/>
  <c r="AE499" i="7"/>
  <c r="B500" i="7"/>
  <c r="C500" i="7"/>
  <c r="D500" i="7"/>
  <c r="E500" i="7"/>
  <c r="F500" i="7"/>
  <c r="G500" i="7"/>
  <c r="H500" i="7"/>
  <c r="I500" i="7"/>
  <c r="J500" i="7"/>
  <c r="K500" i="7"/>
  <c r="L500" i="7"/>
  <c r="M500" i="7"/>
  <c r="N500" i="7"/>
  <c r="O500" i="7"/>
  <c r="P500" i="7"/>
  <c r="Q500" i="7"/>
  <c r="R500" i="7"/>
  <c r="S500" i="7"/>
  <c r="T500" i="7"/>
  <c r="U500" i="7"/>
  <c r="V500" i="7"/>
  <c r="W500" i="7"/>
  <c r="X500" i="7"/>
  <c r="Y500" i="7"/>
  <c r="Z500" i="7"/>
  <c r="AA500" i="7"/>
  <c r="AB500" i="7"/>
  <c r="AC500" i="7"/>
  <c r="AD500" i="7"/>
  <c r="AE500" i="7"/>
  <c r="AE279" i="7"/>
  <c r="AD279" i="7"/>
  <c r="AC279" i="7"/>
  <c r="AB279" i="7"/>
  <c r="AA279" i="7"/>
  <c r="Z279" i="7"/>
  <c r="Y279" i="7"/>
  <c r="X279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B279" i="7"/>
  <c r="B159" i="7"/>
  <c r="C159" i="7"/>
  <c r="D159" i="7"/>
  <c r="E159" i="7"/>
  <c r="F159" i="7"/>
  <c r="G159" i="7"/>
  <c r="H159" i="7"/>
  <c r="I159" i="7"/>
  <c r="J159" i="7"/>
  <c r="K159" i="7"/>
  <c r="L159" i="7"/>
  <c r="M159" i="7"/>
  <c r="N159" i="7"/>
  <c r="O159" i="7"/>
  <c r="P159" i="7"/>
  <c r="Q159" i="7"/>
  <c r="R159" i="7"/>
  <c r="S159" i="7"/>
  <c r="T159" i="7"/>
  <c r="U159" i="7"/>
  <c r="V159" i="7"/>
  <c r="W159" i="7"/>
  <c r="X159" i="7"/>
  <c r="Y159" i="7"/>
  <c r="Z159" i="7"/>
  <c r="AA159" i="7"/>
  <c r="AB159" i="7"/>
  <c r="AC159" i="7"/>
  <c r="AD159" i="7"/>
  <c r="AE159" i="7"/>
  <c r="B160" i="7"/>
  <c r="C160" i="7"/>
  <c r="D160" i="7"/>
  <c r="E160" i="7"/>
  <c r="F160" i="7"/>
  <c r="G160" i="7"/>
  <c r="H160" i="7"/>
  <c r="I160" i="7"/>
  <c r="J160" i="7"/>
  <c r="K160" i="7"/>
  <c r="L160" i="7"/>
  <c r="M160" i="7"/>
  <c r="N160" i="7"/>
  <c r="O160" i="7"/>
  <c r="P160" i="7"/>
  <c r="Q160" i="7"/>
  <c r="R160" i="7"/>
  <c r="S160" i="7"/>
  <c r="T160" i="7"/>
  <c r="U160" i="7"/>
  <c r="V160" i="7"/>
  <c r="W160" i="7"/>
  <c r="X160" i="7"/>
  <c r="Y160" i="7"/>
  <c r="Z160" i="7"/>
  <c r="AA160" i="7"/>
  <c r="AB160" i="7"/>
  <c r="AC160" i="7"/>
  <c r="AD160" i="7"/>
  <c r="AE160" i="7"/>
  <c r="B161" i="7"/>
  <c r="C161" i="7"/>
  <c r="D161" i="7"/>
  <c r="E161" i="7"/>
  <c r="F161" i="7"/>
  <c r="G161" i="7"/>
  <c r="H161" i="7"/>
  <c r="I161" i="7"/>
  <c r="J161" i="7"/>
  <c r="K161" i="7"/>
  <c r="L161" i="7"/>
  <c r="M161" i="7"/>
  <c r="N161" i="7"/>
  <c r="O161" i="7"/>
  <c r="P161" i="7"/>
  <c r="Q161" i="7"/>
  <c r="R161" i="7"/>
  <c r="S161" i="7"/>
  <c r="T161" i="7"/>
  <c r="U161" i="7"/>
  <c r="V161" i="7"/>
  <c r="W161" i="7"/>
  <c r="X161" i="7"/>
  <c r="Y161" i="7"/>
  <c r="Z161" i="7"/>
  <c r="AA161" i="7"/>
  <c r="AB161" i="7"/>
  <c r="AC161" i="7"/>
  <c r="AD161" i="7"/>
  <c r="AE161" i="7"/>
  <c r="B162" i="7"/>
  <c r="C162" i="7"/>
  <c r="D162" i="7"/>
  <c r="E162" i="7"/>
  <c r="F162" i="7"/>
  <c r="G162" i="7"/>
  <c r="H162" i="7"/>
  <c r="I162" i="7"/>
  <c r="J162" i="7"/>
  <c r="K162" i="7"/>
  <c r="L162" i="7"/>
  <c r="M162" i="7"/>
  <c r="N162" i="7"/>
  <c r="O162" i="7"/>
  <c r="P162" i="7"/>
  <c r="Q162" i="7"/>
  <c r="R162" i="7"/>
  <c r="S162" i="7"/>
  <c r="T162" i="7"/>
  <c r="U162" i="7"/>
  <c r="V162" i="7"/>
  <c r="W162" i="7"/>
  <c r="X162" i="7"/>
  <c r="Y162" i="7"/>
  <c r="Z162" i="7"/>
  <c r="AA162" i="7"/>
  <c r="AB162" i="7"/>
  <c r="AC162" i="7"/>
  <c r="AD162" i="7"/>
  <c r="AE162" i="7"/>
  <c r="B163" i="7"/>
  <c r="C163" i="7"/>
  <c r="D163" i="7"/>
  <c r="E163" i="7"/>
  <c r="F163" i="7"/>
  <c r="G163" i="7"/>
  <c r="H163" i="7"/>
  <c r="I163" i="7"/>
  <c r="J163" i="7"/>
  <c r="K163" i="7"/>
  <c r="L163" i="7"/>
  <c r="M163" i="7"/>
  <c r="N163" i="7"/>
  <c r="O163" i="7"/>
  <c r="P163" i="7"/>
  <c r="Q163" i="7"/>
  <c r="R163" i="7"/>
  <c r="S163" i="7"/>
  <c r="T163" i="7"/>
  <c r="U163" i="7"/>
  <c r="V163" i="7"/>
  <c r="W163" i="7"/>
  <c r="X163" i="7"/>
  <c r="Y163" i="7"/>
  <c r="Z163" i="7"/>
  <c r="AA163" i="7"/>
  <c r="AB163" i="7"/>
  <c r="AC163" i="7"/>
  <c r="AD163" i="7"/>
  <c r="AE163" i="7"/>
  <c r="B164" i="7"/>
  <c r="C164" i="7"/>
  <c r="D164" i="7"/>
  <c r="E164" i="7"/>
  <c r="F164" i="7"/>
  <c r="G164" i="7"/>
  <c r="H164" i="7"/>
  <c r="I164" i="7"/>
  <c r="J164" i="7"/>
  <c r="K164" i="7"/>
  <c r="L164" i="7"/>
  <c r="M164" i="7"/>
  <c r="N164" i="7"/>
  <c r="O164" i="7"/>
  <c r="P164" i="7"/>
  <c r="Q164" i="7"/>
  <c r="R164" i="7"/>
  <c r="S164" i="7"/>
  <c r="T164" i="7"/>
  <c r="U164" i="7"/>
  <c r="V164" i="7"/>
  <c r="W164" i="7"/>
  <c r="X164" i="7"/>
  <c r="Y164" i="7"/>
  <c r="Z164" i="7"/>
  <c r="AA164" i="7"/>
  <c r="AB164" i="7"/>
  <c r="AC164" i="7"/>
  <c r="AD164" i="7"/>
  <c r="AE164" i="7"/>
  <c r="B165" i="7"/>
  <c r="C165" i="7"/>
  <c r="D165" i="7"/>
  <c r="E165" i="7"/>
  <c r="F165" i="7"/>
  <c r="G165" i="7"/>
  <c r="H165" i="7"/>
  <c r="I165" i="7"/>
  <c r="J165" i="7"/>
  <c r="K165" i="7"/>
  <c r="L165" i="7"/>
  <c r="M165" i="7"/>
  <c r="N165" i="7"/>
  <c r="O165" i="7"/>
  <c r="P165" i="7"/>
  <c r="Q165" i="7"/>
  <c r="R165" i="7"/>
  <c r="S165" i="7"/>
  <c r="T165" i="7"/>
  <c r="U165" i="7"/>
  <c r="V165" i="7"/>
  <c r="W165" i="7"/>
  <c r="X165" i="7"/>
  <c r="Y165" i="7"/>
  <c r="Z165" i="7"/>
  <c r="AA165" i="7"/>
  <c r="AB165" i="7"/>
  <c r="AC165" i="7"/>
  <c r="AD165" i="7"/>
  <c r="AE165" i="7"/>
  <c r="B166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Y166" i="7"/>
  <c r="Z166" i="7"/>
  <c r="AA166" i="7"/>
  <c r="AB166" i="7"/>
  <c r="AC166" i="7"/>
  <c r="AD166" i="7"/>
  <c r="AE166" i="7"/>
  <c r="B167" i="7"/>
  <c r="C167" i="7"/>
  <c r="D167" i="7"/>
  <c r="E167" i="7"/>
  <c r="F167" i="7"/>
  <c r="G167" i="7"/>
  <c r="H167" i="7"/>
  <c r="I167" i="7"/>
  <c r="J167" i="7"/>
  <c r="K167" i="7"/>
  <c r="L167" i="7"/>
  <c r="M167" i="7"/>
  <c r="N167" i="7"/>
  <c r="O167" i="7"/>
  <c r="P167" i="7"/>
  <c r="Q167" i="7"/>
  <c r="R167" i="7"/>
  <c r="S167" i="7"/>
  <c r="T167" i="7"/>
  <c r="U167" i="7"/>
  <c r="V167" i="7"/>
  <c r="W167" i="7"/>
  <c r="X167" i="7"/>
  <c r="Y167" i="7"/>
  <c r="Z167" i="7"/>
  <c r="AA167" i="7"/>
  <c r="AB167" i="7"/>
  <c r="AC167" i="7"/>
  <c r="AD167" i="7"/>
  <c r="AE167" i="7"/>
  <c r="B168" i="7"/>
  <c r="C168" i="7"/>
  <c r="D168" i="7"/>
  <c r="E168" i="7"/>
  <c r="F168" i="7"/>
  <c r="G168" i="7"/>
  <c r="H168" i="7"/>
  <c r="I168" i="7"/>
  <c r="J168" i="7"/>
  <c r="K168" i="7"/>
  <c r="L168" i="7"/>
  <c r="M168" i="7"/>
  <c r="N168" i="7"/>
  <c r="O168" i="7"/>
  <c r="P168" i="7"/>
  <c r="Q168" i="7"/>
  <c r="R168" i="7"/>
  <c r="S168" i="7"/>
  <c r="T168" i="7"/>
  <c r="U168" i="7"/>
  <c r="V168" i="7"/>
  <c r="W168" i="7"/>
  <c r="X168" i="7"/>
  <c r="Y168" i="7"/>
  <c r="Z168" i="7"/>
  <c r="AA168" i="7"/>
  <c r="AB168" i="7"/>
  <c r="AC168" i="7"/>
  <c r="AD168" i="7"/>
  <c r="AE168" i="7"/>
  <c r="B169" i="7"/>
  <c r="C169" i="7"/>
  <c r="D169" i="7"/>
  <c r="E169" i="7"/>
  <c r="F169" i="7"/>
  <c r="G169" i="7"/>
  <c r="H169" i="7"/>
  <c r="I169" i="7"/>
  <c r="J169" i="7"/>
  <c r="K169" i="7"/>
  <c r="L169" i="7"/>
  <c r="M169" i="7"/>
  <c r="N169" i="7"/>
  <c r="O169" i="7"/>
  <c r="P169" i="7"/>
  <c r="Q169" i="7"/>
  <c r="R169" i="7"/>
  <c r="S169" i="7"/>
  <c r="T169" i="7"/>
  <c r="U169" i="7"/>
  <c r="V169" i="7"/>
  <c r="W169" i="7"/>
  <c r="X169" i="7"/>
  <c r="Y169" i="7"/>
  <c r="Z169" i="7"/>
  <c r="AA169" i="7"/>
  <c r="AB169" i="7"/>
  <c r="AC169" i="7"/>
  <c r="AD169" i="7"/>
  <c r="AE169" i="7"/>
  <c r="B170" i="7"/>
  <c r="C170" i="7"/>
  <c r="D170" i="7"/>
  <c r="E170" i="7"/>
  <c r="F170" i="7"/>
  <c r="G170" i="7"/>
  <c r="H170" i="7"/>
  <c r="I170" i="7"/>
  <c r="J170" i="7"/>
  <c r="K170" i="7"/>
  <c r="L170" i="7"/>
  <c r="M170" i="7"/>
  <c r="N170" i="7"/>
  <c r="O170" i="7"/>
  <c r="P170" i="7"/>
  <c r="Q170" i="7"/>
  <c r="R170" i="7"/>
  <c r="S170" i="7"/>
  <c r="T170" i="7"/>
  <c r="U170" i="7"/>
  <c r="V170" i="7"/>
  <c r="W170" i="7"/>
  <c r="X170" i="7"/>
  <c r="Y170" i="7"/>
  <c r="Z170" i="7"/>
  <c r="AA170" i="7"/>
  <c r="AB170" i="7"/>
  <c r="AC170" i="7"/>
  <c r="AD170" i="7"/>
  <c r="AE170" i="7"/>
  <c r="B171" i="7"/>
  <c r="C171" i="7"/>
  <c r="D171" i="7"/>
  <c r="E171" i="7"/>
  <c r="F171" i="7"/>
  <c r="G171" i="7"/>
  <c r="H171" i="7"/>
  <c r="I171" i="7"/>
  <c r="J171" i="7"/>
  <c r="K171" i="7"/>
  <c r="L171" i="7"/>
  <c r="M171" i="7"/>
  <c r="N171" i="7"/>
  <c r="O171" i="7"/>
  <c r="P171" i="7"/>
  <c r="Q171" i="7"/>
  <c r="R171" i="7"/>
  <c r="S171" i="7"/>
  <c r="T171" i="7"/>
  <c r="U171" i="7"/>
  <c r="V171" i="7"/>
  <c r="W171" i="7"/>
  <c r="X171" i="7"/>
  <c r="Y171" i="7"/>
  <c r="Z171" i="7"/>
  <c r="AA171" i="7"/>
  <c r="AB171" i="7"/>
  <c r="AC171" i="7"/>
  <c r="AD171" i="7"/>
  <c r="AE171" i="7"/>
  <c r="B172" i="7"/>
  <c r="C172" i="7"/>
  <c r="D172" i="7"/>
  <c r="E172" i="7"/>
  <c r="F172" i="7"/>
  <c r="G172" i="7"/>
  <c r="H172" i="7"/>
  <c r="I172" i="7"/>
  <c r="J172" i="7"/>
  <c r="K172" i="7"/>
  <c r="L172" i="7"/>
  <c r="M172" i="7"/>
  <c r="N172" i="7"/>
  <c r="O172" i="7"/>
  <c r="P172" i="7"/>
  <c r="Q172" i="7"/>
  <c r="R172" i="7"/>
  <c r="S172" i="7"/>
  <c r="T172" i="7"/>
  <c r="U172" i="7"/>
  <c r="V172" i="7"/>
  <c r="W172" i="7"/>
  <c r="X172" i="7"/>
  <c r="Y172" i="7"/>
  <c r="Z172" i="7"/>
  <c r="AA172" i="7"/>
  <c r="AB172" i="7"/>
  <c r="AC172" i="7"/>
  <c r="AD172" i="7"/>
  <c r="AE172" i="7"/>
  <c r="B173" i="7"/>
  <c r="C173" i="7"/>
  <c r="D173" i="7"/>
  <c r="E173" i="7"/>
  <c r="F173" i="7"/>
  <c r="G173" i="7"/>
  <c r="H173" i="7"/>
  <c r="I173" i="7"/>
  <c r="J173" i="7"/>
  <c r="K173" i="7"/>
  <c r="L173" i="7"/>
  <c r="M173" i="7"/>
  <c r="N173" i="7"/>
  <c r="O173" i="7"/>
  <c r="P173" i="7"/>
  <c r="Q173" i="7"/>
  <c r="R173" i="7"/>
  <c r="S173" i="7"/>
  <c r="T173" i="7"/>
  <c r="U173" i="7"/>
  <c r="V173" i="7"/>
  <c r="W173" i="7"/>
  <c r="X173" i="7"/>
  <c r="Y173" i="7"/>
  <c r="Z173" i="7"/>
  <c r="AA173" i="7"/>
  <c r="AB173" i="7"/>
  <c r="AC173" i="7"/>
  <c r="AD173" i="7"/>
  <c r="AE173" i="7"/>
  <c r="B174" i="7"/>
  <c r="C174" i="7"/>
  <c r="D174" i="7"/>
  <c r="E174" i="7"/>
  <c r="F174" i="7"/>
  <c r="G174" i="7"/>
  <c r="H174" i="7"/>
  <c r="I174" i="7"/>
  <c r="J174" i="7"/>
  <c r="K174" i="7"/>
  <c r="L174" i="7"/>
  <c r="M174" i="7"/>
  <c r="N174" i="7"/>
  <c r="O174" i="7"/>
  <c r="P174" i="7"/>
  <c r="Q174" i="7"/>
  <c r="R174" i="7"/>
  <c r="S174" i="7"/>
  <c r="T174" i="7"/>
  <c r="U174" i="7"/>
  <c r="V174" i="7"/>
  <c r="W174" i="7"/>
  <c r="X174" i="7"/>
  <c r="Y174" i="7"/>
  <c r="Z174" i="7"/>
  <c r="AA174" i="7"/>
  <c r="AB174" i="7"/>
  <c r="AC174" i="7"/>
  <c r="AD174" i="7"/>
  <c r="AE174" i="7"/>
  <c r="B175" i="7"/>
  <c r="C175" i="7"/>
  <c r="D175" i="7"/>
  <c r="E175" i="7"/>
  <c r="F175" i="7"/>
  <c r="G175" i="7"/>
  <c r="H175" i="7"/>
  <c r="I175" i="7"/>
  <c r="J175" i="7"/>
  <c r="K175" i="7"/>
  <c r="L175" i="7"/>
  <c r="M175" i="7"/>
  <c r="N175" i="7"/>
  <c r="O175" i="7"/>
  <c r="P175" i="7"/>
  <c r="Q175" i="7"/>
  <c r="R175" i="7"/>
  <c r="S175" i="7"/>
  <c r="T175" i="7"/>
  <c r="U175" i="7"/>
  <c r="V175" i="7"/>
  <c r="W175" i="7"/>
  <c r="X175" i="7"/>
  <c r="Y175" i="7"/>
  <c r="Z175" i="7"/>
  <c r="AA175" i="7"/>
  <c r="AB175" i="7"/>
  <c r="AC175" i="7"/>
  <c r="AD175" i="7"/>
  <c r="AE175" i="7"/>
  <c r="B176" i="7"/>
  <c r="C176" i="7"/>
  <c r="D176" i="7"/>
  <c r="E176" i="7"/>
  <c r="F176" i="7"/>
  <c r="G176" i="7"/>
  <c r="H176" i="7"/>
  <c r="I176" i="7"/>
  <c r="J176" i="7"/>
  <c r="K176" i="7"/>
  <c r="L176" i="7"/>
  <c r="M176" i="7"/>
  <c r="N176" i="7"/>
  <c r="O176" i="7"/>
  <c r="P176" i="7"/>
  <c r="Q176" i="7"/>
  <c r="R176" i="7"/>
  <c r="S176" i="7"/>
  <c r="T176" i="7"/>
  <c r="U176" i="7"/>
  <c r="V176" i="7"/>
  <c r="W176" i="7"/>
  <c r="X176" i="7"/>
  <c r="Y176" i="7"/>
  <c r="Z176" i="7"/>
  <c r="AA176" i="7"/>
  <c r="AB176" i="7"/>
  <c r="AC176" i="7"/>
  <c r="AD176" i="7"/>
  <c r="AE176" i="7"/>
  <c r="B177" i="7"/>
  <c r="C177" i="7"/>
  <c r="D177" i="7"/>
  <c r="E177" i="7"/>
  <c r="F177" i="7"/>
  <c r="G177" i="7"/>
  <c r="H177" i="7"/>
  <c r="I177" i="7"/>
  <c r="J177" i="7"/>
  <c r="K177" i="7"/>
  <c r="L177" i="7"/>
  <c r="M177" i="7"/>
  <c r="N177" i="7"/>
  <c r="O177" i="7"/>
  <c r="P177" i="7"/>
  <c r="Q177" i="7"/>
  <c r="R177" i="7"/>
  <c r="S177" i="7"/>
  <c r="T177" i="7"/>
  <c r="U177" i="7"/>
  <c r="V177" i="7"/>
  <c r="W177" i="7"/>
  <c r="X177" i="7"/>
  <c r="Y177" i="7"/>
  <c r="Z177" i="7"/>
  <c r="AA177" i="7"/>
  <c r="AB177" i="7"/>
  <c r="AC177" i="7"/>
  <c r="AD177" i="7"/>
  <c r="AE177" i="7"/>
  <c r="B178" i="7"/>
  <c r="C178" i="7"/>
  <c r="D178" i="7"/>
  <c r="E178" i="7"/>
  <c r="F178" i="7"/>
  <c r="G178" i="7"/>
  <c r="H178" i="7"/>
  <c r="I178" i="7"/>
  <c r="J178" i="7"/>
  <c r="K178" i="7"/>
  <c r="L178" i="7"/>
  <c r="M178" i="7"/>
  <c r="N178" i="7"/>
  <c r="O178" i="7"/>
  <c r="P178" i="7"/>
  <c r="Q178" i="7"/>
  <c r="R178" i="7"/>
  <c r="S178" i="7"/>
  <c r="T178" i="7"/>
  <c r="U178" i="7"/>
  <c r="V178" i="7"/>
  <c r="W178" i="7"/>
  <c r="X178" i="7"/>
  <c r="Y178" i="7"/>
  <c r="Z178" i="7"/>
  <c r="AA178" i="7"/>
  <c r="AB178" i="7"/>
  <c r="AC178" i="7"/>
  <c r="AD178" i="7"/>
  <c r="AE178" i="7"/>
  <c r="B179" i="7"/>
  <c r="C179" i="7"/>
  <c r="D179" i="7"/>
  <c r="E179" i="7"/>
  <c r="F179" i="7"/>
  <c r="G179" i="7"/>
  <c r="H179" i="7"/>
  <c r="I179" i="7"/>
  <c r="J179" i="7"/>
  <c r="K179" i="7"/>
  <c r="L179" i="7"/>
  <c r="M179" i="7"/>
  <c r="N179" i="7"/>
  <c r="O179" i="7"/>
  <c r="P179" i="7"/>
  <c r="Q179" i="7"/>
  <c r="R179" i="7"/>
  <c r="S179" i="7"/>
  <c r="T179" i="7"/>
  <c r="U179" i="7"/>
  <c r="V179" i="7"/>
  <c r="W179" i="7"/>
  <c r="X179" i="7"/>
  <c r="Y179" i="7"/>
  <c r="Z179" i="7"/>
  <c r="AA179" i="7"/>
  <c r="AB179" i="7"/>
  <c r="AC179" i="7"/>
  <c r="AD179" i="7"/>
  <c r="AE179" i="7"/>
  <c r="B180" i="7"/>
  <c r="C180" i="7"/>
  <c r="D180" i="7"/>
  <c r="E180" i="7"/>
  <c r="F180" i="7"/>
  <c r="G180" i="7"/>
  <c r="H180" i="7"/>
  <c r="I180" i="7"/>
  <c r="J180" i="7"/>
  <c r="K180" i="7"/>
  <c r="L180" i="7"/>
  <c r="M180" i="7"/>
  <c r="N180" i="7"/>
  <c r="O180" i="7"/>
  <c r="P180" i="7"/>
  <c r="Q180" i="7"/>
  <c r="R180" i="7"/>
  <c r="S180" i="7"/>
  <c r="T180" i="7"/>
  <c r="U180" i="7"/>
  <c r="V180" i="7"/>
  <c r="W180" i="7"/>
  <c r="X180" i="7"/>
  <c r="Y180" i="7"/>
  <c r="Z180" i="7"/>
  <c r="AA180" i="7"/>
  <c r="AB180" i="7"/>
  <c r="AC180" i="7"/>
  <c r="AD180" i="7"/>
  <c r="AE180" i="7"/>
  <c r="B181" i="7"/>
  <c r="C181" i="7"/>
  <c r="D181" i="7"/>
  <c r="E181" i="7"/>
  <c r="F181" i="7"/>
  <c r="G181" i="7"/>
  <c r="H181" i="7"/>
  <c r="I181" i="7"/>
  <c r="J181" i="7"/>
  <c r="K181" i="7"/>
  <c r="L181" i="7"/>
  <c r="M181" i="7"/>
  <c r="N181" i="7"/>
  <c r="O181" i="7"/>
  <c r="P181" i="7"/>
  <c r="Q181" i="7"/>
  <c r="R181" i="7"/>
  <c r="S181" i="7"/>
  <c r="T181" i="7"/>
  <c r="U181" i="7"/>
  <c r="V181" i="7"/>
  <c r="W181" i="7"/>
  <c r="X181" i="7"/>
  <c r="Y181" i="7"/>
  <c r="Z181" i="7"/>
  <c r="AA181" i="7"/>
  <c r="AB181" i="7"/>
  <c r="AC181" i="7"/>
  <c r="AD181" i="7"/>
  <c r="AE181" i="7"/>
  <c r="B182" i="7"/>
  <c r="C182" i="7"/>
  <c r="D182" i="7"/>
  <c r="E182" i="7"/>
  <c r="F182" i="7"/>
  <c r="G182" i="7"/>
  <c r="H182" i="7"/>
  <c r="I182" i="7"/>
  <c r="J182" i="7"/>
  <c r="K182" i="7"/>
  <c r="L182" i="7"/>
  <c r="M182" i="7"/>
  <c r="N182" i="7"/>
  <c r="O182" i="7"/>
  <c r="P182" i="7"/>
  <c r="Q182" i="7"/>
  <c r="R182" i="7"/>
  <c r="S182" i="7"/>
  <c r="T182" i="7"/>
  <c r="U182" i="7"/>
  <c r="V182" i="7"/>
  <c r="W182" i="7"/>
  <c r="X182" i="7"/>
  <c r="Y182" i="7"/>
  <c r="Z182" i="7"/>
  <c r="AA182" i="7"/>
  <c r="AB182" i="7"/>
  <c r="AC182" i="7"/>
  <c r="AD182" i="7"/>
  <c r="AE182" i="7"/>
  <c r="B183" i="7"/>
  <c r="C183" i="7"/>
  <c r="D183" i="7"/>
  <c r="E183" i="7"/>
  <c r="F183" i="7"/>
  <c r="G183" i="7"/>
  <c r="H183" i="7"/>
  <c r="I183" i="7"/>
  <c r="J183" i="7"/>
  <c r="K183" i="7"/>
  <c r="L183" i="7"/>
  <c r="M183" i="7"/>
  <c r="N183" i="7"/>
  <c r="O183" i="7"/>
  <c r="P183" i="7"/>
  <c r="Q183" i="7"/>
  <c r="R183" i="7"/>
  <c r="S183" i="7"/>
  <c r="T183" i="7"/>
  <c r="U183" i="7"/>
  <c r="V183" i="7"/>
  <c r="W183" i="7"/>
  <c r="X183" i="7"/>
  <c r="Y183" i="7"/>
  <c r="Z183" i="7"/>
  <c r="AA183" i="7"/>
  <c r="AB183" i="7"/>
  <c r="AC183" i="7"/>
  <c r="AD183" i="7"/>
  <c r="AE183" i="7"/>
  <c r="B184" i="7"/>
  <c r="C184" i="7"/>
  <c r="D184" i="7"/>
  <c r="E184" i="7"/>
  <c r="F184" i="7"/>
  <c r="G184" i="7"/>
  <c r="H184" i="7"/>
  <c r="I184" i="7"/>
  <c r="J184" i="7"/>
  <c r="K184" i="7"/>
  <c r="L184" i="7"/>
  <c r="M184" i="7"/>
  <c r="N184" i="7"/>
  <c r="O184" i="7"/>
  <c r="P184" i="7"/>
  <c r="Q184" i="7"/>
  <c r="R184" i="7"/>
  <c r="S184" i="7"/>
  <c r="T184" i="7"/>
  <c r="U184" i="7"/>
  <c r="V184" i="7"/>
  <c r="W184" i="7"/>
  <c r="X184" i="7"/>
  <c r="Y184" i="7"/>
  <c r="Z184" i="7"/>
  <c r="AA184" i="7"/>
  <c r="AB184" i="7"/>
  <c r="AC184" i="7"/>
  <c r="AD184" i="7"/>
  <c r="AE184" i="7"/>
  <c r="B185" i="7"/>
  <c r="C185" i="7"/>
  <c r="D185" i="7"/>
  <c r="E185" i="7"/>
  <c r="F185" i="7"/>
  <c r="G185" i="7"/>
  <c r="H185" i="7"/>
  <c r="I185" i="7"/>
  <c r="J185" i="7"/>
  <c r="K185" i="7"/>
  <c r="L185" i="7"/>
  <c r="M185" i="7"/>
  <c r="N185" i="7"/>
  <c r="O185" i="7"/>
  <c r="P185" i="7"/>
  <c r="Q185" i="7"/>
  <c r="R185" i="7"/>
  <c r="S185" i="7"/>
  <c r="T185" i="7"/>
  <c r="U185" i="7"/>
  <c r="V185" i="7"/>
  <c r="W185" i="7"/>
  <c r="X185" i="7"/>
  <c r="Y185" i="7"/>
  <c r="Z185" i="7"/>
  <c r="AA185" i="7"/>
  <c r="AB185" i="7"/>
  <c r="AC185" i="7"/>
  <c r="AD185" i="7"/>
  <c r="AE185" i="7"/>
  <c r="B186" i="7"/>
  <c r="C186" i="7"/>
  <c r="D186" i="7"/>
  <c r="E186" i="7"/>
  <c r="F186" i="7"/>
  <c r="G186" i="7"/>
  <c r="H186" i="7"/>
  <c r="I186" i="7"/>
  <c r="J186" i="7"/>
  <c r="K186" i="7"/>
  <c r="L186" i="7"/>
  <c r="M186" i="7"/>
  <c r="N186" i="7"/>
  <c r="O186" i="7"/>
  <c r="P186" i="7"/>
  <c r="Q186" i="7"/>
  <c r="R186" i="7"/>
  <c r="S186" i="7"/>
  <c r="T186" i="7"/>
  <c r="U186" i="7"/>
  <c r="V186" i="7"/>
  <c r="W186" i="7"/>
  <c r="X186" i="7"/>
  <c r="Y186" i="7"/>
  <c r="Z186" i="7"/>
  <c r="AA186" i="7"/>
  <c r="AB186" i="7"/>
  <c r="AC186" i="7"/>
  <c r="AD186" i="7"/>
  <c r="AE186" i="7"/>
  <c r="B187" i="7"/>
  <c r="C187" i="7"/>
  <c r="D187" i="7"/>
  <c r="E187" i="7"/>
  <c r="F187" i="7"/>
  <c r="G187" i="7"/>
  <c r="H187" i="7"/>
  <c r="I187" i="7"/>
  <c r="J187" i="7"/>
  <c r="K187" i="7"/>
  <c r="L187" i="7"/>
  <c r="M187" i="7"/>
  <c r="N187" i="7"/>
  <c r="O187" i="7"/>
  <c r="P187" i="7"/>
  <c r="Q187" i="7"/>
  <c r="R187" i="7"/>
  <c r="S187" i="7"/>
  <c r="T187" i="7"/>
  <c r="U187" i="7"/>
  <c r="V187" i="7"/>
  <c r="W187" i="7"/>
  <c r="X187" i="7"/>
  <c r="Y187" i="7"/>
  <c r="Z187" i="7"/>
  <c r="AA187" i="7"/>
  <c r="AB187" i="7"/>
  <c r="AC187" i="7"/>
  <c r="AD187" i="7"/>
  <c r="AE187" i="7"/>
  <c r="B188" i="7"/>
  <c r="C188" i="7"/>
  <c r="D188" i="7"/>
  <c r="E188" i="7"/>
  <c r="F188" i="7"/>
  <c r="G188" i="7"/>
  <c r="H188" i="7"/>
  <c r="I188" i="7"/>
  <c r="J188" i="7"/>
  <c r="K188" i="7"/>
  <c r="L188" i="7"/>
  <c r="M188" i="7"/>
  <c r="N188" i="7"/>
  <c r="O188" i="7"/>
  <c r="P188" i="7"/>
  <c r="Q188" i="7"/>
  <c r="R188" i="7"/>
  <c r="S188" i="7"/>
  <c r="T188" i="7"/>
  <c r="U188" i="7"/>
  <c r="V188" i="7"/>
  <c r="W188" i="7"/>
  <c r="X188" i="7"/>
  <c r="Y188" i="7"/>
  <c r="Z188" i="7"/>
  <c r="AA188" i="7"/>
  <c r="AB188" i="7"/>
  <c r="AC188" i="7"/>
  <c r="AD188" i="7"/>
  <c r="AE188" i="7"/>
  <c r="B189" i="7"/>
  <c r="C189" i="7"/>
  <c r="D189" i="7"/>
  <c r="E189" i="7"/>
  <c r="F189" i="7"/>
  <c r="G189" i="7"/>
  <c r="H189" i="7"/>
  <c r="I189" i="7"/>
  <c r="J189" i="7"/>
  <c r="K189" i="7"/>
  <c r="L189" i="7"/>
  <c r="M189" i="7"/>
  <c r="N189" i="7"/>
  <c r="O189" i="7"/>
  <c r="P189" i="7"/>
  <c r="Q189" i="7"/>
  <c r="R189" i="7"/>
  <c r="S189" i="7"/>
  <c r="T189" i="7"/>
  <c r="U189" i="7"/>
  <c r="V189" i="7"/>
  <c r="W189" i="7"/>
  <c r="X189" i="7"/>
  <c r="Y189" i="7"/>
  <c r="Z189" i="7"/>
  <c r="AA189" i="7"/>
  <c r="AB189" i="7"/>
  <c r="AC189" i="7"/>
  <c r="AD189" i="7"/>
  <c r="AE189" i="7"/>
  <c r="B190" i="7"/>
  <c r="C190" i="7"/>
  <c r="D190" i="7"/>
  <c r="E190" i="7"/>
  <c r="F190" i="7"/>
  <c r="G190" i="7"/>
  <c r="H190" i="7"/>
  <c r="I190" i="7"/>
  <c r="J190" i="7"/>
  <c r="K190" i="7"/>
  <c r="L190" i="7"/>
  <c r="M190" i="7"/>
  <c r="N190" i="7"/>
  <c r="O190" i="7"/>
  <c r="P190" i="7"/>
  <c r="Q190" i="7"/>
  <c r="R190" i="7"/>
  <c r="S190" i="7"/>
  <c r="T190" i="7"/>
  <c r="U190" i="7"/>
  <c r="V190" i="7"/>
  <c r="W190" i="7"/>
  <c r="X190" i="7"/>
  <c r="Y190" i="7"/>
  <c r="Z190" i="7"/>
  <c r="AA190" i="7"/>
  <c r="AB190" i="7"/>
  <c r="AC190" i="7"/>
  <c r="AD190" i="7"/>
  <c r="AE190" i="7"/>
  <c r="B191" i="7"/>
  <c r="C191" i="7"/>
  <c r="D191" i="7"/>
  <c r="E191" i="7"/>
  <c r="F191" i="7"/>
  <c r="G191" i="7"/>
  <c r="H191" i="7"/>
  <c r="I191" i="7"/>
  <c r="J191" i="7"/>
  <c r="K191" i="7"/>
  <c r="L191" i="7"/>
  <c r="M191" i="7"/>
  <c r="N191" i="7"/>
  <c r="O191" i="7"/>
  <c r="P191" i="7"/>
  <c r="Q191" i="7"/>
  <c r="R191" i="7"/>
  <c r="S191" i="7"/>
  <c r="T191" i="7"/>
  <c r="U191" i="7"/>
  <c r="V191" i="7"/>
  <c r="W191" i="7"/>
  <c r="X191" i="7"/>
  <c r="Y191" i="7"/>
  <c r="Z191" i="7"/>
  <c r="AA191" i="7"/>
  <c r="AB191" i="7"/>
  <c r="AC191" i="7"/>
  <c r="AD191" i="7"/>
  <c r="AE191" i="7"/>
  <c r="B192" i="7"/>
  <c r="C192" i="7"/>
  <c r="D192" i="7"/>
  <c r="E192" i="7"/>
  <c r="F192" i="7"/>
  <c r="G192" i="7"/>
  <c r="H192" i="7"/>
  <c r="I192" i="7"/>
  <c r="J192" i="7"/>
  <c r="K192" i="7"/>
  <c r="L192" i="7"/>
  <c r="M192" i="7"/>
  <c r="N192" i="7"/>
  <c r="O192" i="7"/>
  <c r="P192" i="7"/>
  <c r="Q192" i="7"/>
  <c r="R192" i="7"/>
  <c r="S192" i="7"/>
  <c r="T192" i="7"/>
  <c r="U192" i="7"/>
  <c r="V192" i="7"/>
  <c r="W192" i="7"/>
  <c r="X192" i="7"/>
  <c r="Y192" i="7"/>
  <c r="Z192" i="7"/>
  <c r="AA192" i="7"/>
  <c r="AB192" i="7"/>
  <c r="AC192" i="7"/>
  <c r="AD192" i="7"/>
  <c r="AE192" i="7"/>
  <c r="B193" i="7"/>
  <c r="C193" i="7"/>
  <c r="D193" i="7"/>
  <c r="E193" i="7"/>
  <c r="F193" i="7"/>
  <c r="G193" i="7"/>
  <c r="H193" i="7"/>
  <c r="I193" i="7"/>
  <c r="J193" i="7"/>
  <c r="K193" i="7"/>
  <c r="L193" i="7"/>
  <c r="M193" i="7"/>
  <c r="N193" i="7"/>
  <c r="O193" i="7"/>
  <c r="P193" i="7"/>
  <c r="Q193" i="7"/>
  <c r="R193" i="7"/>
  <c r="S193" i="7"/>
  <c r="T193" i="7"/>
  <c r="U193" i="7"/>
  <c r="V193" i="7"/>
  <c r="W193" i="7"/>
  <c r="X193" i="7"/>
  <c r="Y193" i="7"/>
  <c r="Z193" i="7"/>
  <c r="AA193" i="7"/>
  <c r="AB193" i="7"/>
  <c r="AC193" i="7"/>
  <c r="AD193" i="7"/>
  <c r="AE193" i="7"/>
  <c r="B194" i="7"/>
  <c r="C194" i="7"/>
  <c r="D194" i="7"/>
  <c r="E194" i="7"/>
  <c r="F194" i="7"/>
  <c r="G194" i="7"/>
  <c r="H194" i="7"/>
  <c r="I194" i="7"/>
  <c r="J194" i="7"/>
  <c r="K194" i="7"/>
  <c r="L194" i="7"/>
  <c r="M194" i="7"/>
  <c r="N194" i="7"/>
  <c r="O194" i="7"/>
  <c r="P194" i="7"/>
  <c r="Q194" i="7"/>
  <c r="R194" i="7"/>
  <c r="S194" i="7"/>
  <c r="T194" i="7"/>
  <c r="U194" i="7"/>
  <c r="V194" i="7"/>
  <c r="W194" i="7"/>
  <c r="X194" i="7"/>
  <c r="Y194" i="7"/>
  <c r="Z194" i="7"/>
  <c r="AA194" i="7"/>
  <c r="AB194" i="7"/>
  <c r="AC194" i="7"/>
  <c r="AD194" i="7"/>
  <c r="AE194" i="7"/>
  <c r="B195" i="7"/>
  <c r="C195" i="7"/>
  <c r="D195" i="7"/>
  <c r="E195" i="7"/>
  <c r="F195" i="7"/>
  <c r="G195" i="7"/>
  <c r="H195" i="7"/>
  <c r="I195" i="7"/>
  <c r="J195" i="7"/>
  <c r="K195" i="7"/>
  <c r="L195" i="7"/>
  <c r="M195" i="7"/>
  <c r="N195" i="7"/>
  <c r="O195" i="7"/>
  <c r="P195" i="7"/>
  <c r="Q195" i="7"/>
  <c r="R195" i="7"/>
  <c r="S195" i="7"/>
  <c r="T195" i="7"/>
  <c r="U195" i="7"/>
  <c r="V195" i="7"/>
  <c r="W195" i="7"/>
  <c r="X195" i="7"/>
  <c r="Y195" i="7"/>
  <c r="Z195" i="7"/>
  <c r="AA195" i="7"/>
  <c r="AB195" i="7"/>
  <c r="AC195" i="7"/>
  <c r="AD195" i="7"/>
  <c r="AE195" i="7"/>
  <c r="B196" i="7"/>
  <c r="C196" i="7"/>
  <c r="D196" i="7"/>
  <c r="E196" i="7"/>
  <c r="F196" i="7"/>
  <c r="G196" i="7"/>
  <c r="H196" i="7"/>
  <c r="I196" i="7"/>
  <c r="J196" i="7"/>
  <c r="K196" i="7"/>
  <c r="L196" i="7"/>
  <c r="M196" i="7"/>
  <c r="N196" i="7"/>
  <c r="O196" i="7"/>
  <c r="P196" i="7"/>
  <c r="Q196" i="7"/>
  <c r="R196" i="7"/>
  <c r="S196" i="7"/>
  <c r="T196" i="7"/>
  <c r="U196" i="7"/>
  <c r="V196" i="7"/>
  <c r="W196" i="7"/>
  <c r="X196" i="7"/>
  <c r="Y196" i="7"/>
  <c r="Z196" i="7"/>
  <c r="AA196" i="7"/>
  <c r="AB196" i="7"/>
  <c r="AC196" i="7"/>
  <c r="AD196" i="7"/>
  <c r="AE196" i="7"/>
  <c r="B197" i="7"/>
  <c r="C197" i="7"/>
  <c r="D197" i="7"/>
  <c r="E197" i="7"/>
  <c r="F197" i="7"/>
  <c r="G197" i="7"/>
  <c r="H197" i="7"/>
  <c r="I197" i="7"/>
  <c r="J197" i="7"/>
  <c r="K197" i="7"/>
  <c r="L197" i="7"/>
  <c r="M197" i="7"/>
  <c r="N197" i="7"/>
  <c r="O197" i="7"/>
  <c r="P197" i="7"/>
  <c r="Q197" i="7"/>
  <c r="R197" i="7"/>
  <c r="S197" i="7"/>
  <c r="T197" i="7"/>
  <c r="U197" i="7"/>
  <c r="V197" i="7"/>
  <c r="W197" i="7"/>
  <c r="X197" i="7"/>
  <c r="Y197" i="7"/>
  <c r="Z197" i="7"/>
  <c r="AA197" i="7"/>
  <c r="AB197" i="7"/>
  <c r="AC197" i="7"/>
  <c r="AD197" i="7"/>
  <c r="AE197" i="7"/>
  <c r="B198" i="7"/>
  <c r="C198" i="7"/>
  <c r="D198" i="7"/>
  <c r="E198" i="7"/>
  <c r="F198" i="7"/>
  <c r="G198" i="7"/>
  <c r="H198" i="7"/>
  <c r="I198" i="7"/>
  <c r="J198" i="7"/>
  <c r="K198" i="7"/>
  <c r="L198" i="7"/>
  <c r="M198" i="7"/>
  <c r="N198" i="7"/>
  <c r="O198" i="7"/>
  <c r="P198" i="7"/>
  <c r="Q198" i="7"/>
  <c r="R198" i="7"/>
  <c r="S198" i="7"/>
  <c r="T198" i="7"/>
  <c r="U198" i="7"/>
  <c r="V198" i="7"/>
  <c r="W198" i="7"/>
  <c r="X198" i="7"/>
  <c r="Y198" i="7"/>
  <c r="Z198" i="7"/>
  <c r="AA198" i="7"/>
  <c r="AB198" i="7"/>
  <c r="AC198" i="7"/>
  <c r="AD198" i="7"/>
  <c r="AE198" i="7"/>
  <c r="B199" i="7"/>
  <c r="C199" i="7"/>
  <c r="D199" i="7"/>
  <c r="E199" i="7"/>
  <c r="F199" i="7"/>
  <c r="G199" i="7"/>
  <c r="H199" i="7"/>
  <c r="I199" i="7"/>
  <c r="J199" i="7"/>
  <c r="K199" i="7"/>
  <c r="L199" i="7"/>
  <c r="M199" i="7"/>
  <c r="N199" i="7"/>
  <c r="O199" i="7"/>
  <c r="P199" i="7"/>
  <c r="Q199" i="7"/>
  <c r="R199" i="7"/>
  <c r="S199" i="7"/>
  <c r="T199" i="7"/>
  <c r="U199" i="7"/>
  <c r="V199" i="7"/>
  <c r="W199" i="7"/>
  <c r="X199" i="7"/>
  <c r="Y199" i="7"/>
  <c r="Z199" i="7"/>
  <c r="AA199" i="7"/>
  <c r="AB199" i="7"/>
  <c r="AC199" i="7"/>
  <c r="AD199" i="7"/>
  <c r="AE199" i="7"/>
  <c r="B200" i="7"/>
  <c r="C200" i="7"/>
  <c r="D200" i="7"/>
  <c r="E200" i="7"/>
  <c r="F200" i="7"/>
  <c r="G200" i="7"/>
  <c r="H200" i="7"/>
  <c r="I200" i="7"/>
  <c r="J200" i="7"/>
  <c r="K200" i="7"/>
  <c r="L200" i="7"/>
  <c r="M200" i="7"/>
  <c r="N200" i="7"/>
  <c r="O200" i="7"/>
  <c r="P200" i="7"/>
  <c r="Q200" i="7"/>
  <c r="R200" i="7"/>
  <c r="S200" i="7"/>
  <c r="T200" i="7"/>
  <c r="U200" i="7"/>
  <c r="V200" i="7"/>
  <c r="W200" i="7"/>
  <c r="X200" i="7"/>
  <c r="Y200" i="7"/>
  <c r="Z200" i="7"/>
  <c r="AA200" i="7"/>
  <c r="AB200" i="7"/>
  <c r="AC200" i="7"/>
  <c r="AD200" i="7"/>
  <c r="AE200" i="7"/>
  <c r="B201" i="7"/>
  <c r="C201" i="7"/>
  <c r="D201" i="7"/>
  <c r="E201" i="7"/>
  <c r="F201" i="7"/>
  <c r="G201" i="7"/>
  <c r="H201" i="7"/>
  <c r="I201" i="7"/>
  <c r="J201" i="7"/>
  <c r="K201" i="7"/>
  <c r="L201" i="7"/>
  <c r="M201" i="7"/>
  <c r="N201" i="7"/>
  <c r="O201" i="7"/>
  <c r="P201" i="7"/>
  <c r="Q201" i="7"/>
  <c r="R201" i="7"/>
  <c r="S201" i="7"/>
  <c r="T201" i="7"/>
  <c r="U201" i="7"/>
  <c r="V201" i="7"/>
  <c r="W201" i="7"/>
  <c r="X201" i="7"/>
  <c r="Y201" i="7"/>
  <c r="Z201" i="7"/>
  <c r="AA201" i="7"/>
  <c r="AB201" i="7"/>
  <c r="AC201" i="7"/>
  <c r="AD201" i="7"/>
  <c r="AE201" i="7"/>
  <c r="B202" i="7"/>
  <c r="C202" i="7"/>
  <c r="D202" i="7"/>
  <c r="E202" i="7"/>
  <c r="F202" i="7"/>
  <c r="G202" i="7"/>
  <c r="H202" i="7"/>
  <c r="I202" i="7"/>
  <c r="J202" i="7"/>
  <c r="K202" i="7"/>
  <c r="L202" i="7"/>
  <c r="M202" i="7"/>
  <c r="N202" i="7"/>
  <c r="O202" i="7"/>
  <c r="P202" i="7"/>
  <c r="Q202" i="7"/>
  <c r="R202" i="7"/>
  <c r="S202" i="7"/>
  <c r="T202" i="7"/>
  <c r="U202" i="7"/>
  <c r="V202" i="7"/>
  <c r="W202" i="7"/>
  <c r="X202" i="7"/>
  <c r="Y202" i="7"/>
  <c r="Z202" i="7"/>
  <c r="AA202" i="7"/>
  <c r="AB202" i="7"/>
  <c r="AC202" i="7"/>
  <c r="AD202" i="7"/>
  <c r="AE202" i="7"/>
  <c r="B203" i="7"/>
  <c r="C203" i="7"/>
  <c r="D203" i="7"/>
  <c r="E203" i="7"/>
  <c r="F203" i="7"/>
  <c r="G203" i="7"/>
  <c r="H203" i="7"/>
  <c r="I203" i="7"/>
  <c r="J203" i="7"/>
  <c r="K203" i="7"/>
  <c r="L203" i="7"/>
  <c r="M203" i="7"/>
  <c r="N203" i="7"/>
  <c r="O203" i="7"/>
  <c r="P203" i="7"/>
  <c r="Q203" i="7"/>
  <c r="R203" i="7"/>
  <c r="S203" i="7"/>
  <c r="T203" i="7"/>
  <c r="U203" i="7"/>
  <c r="V203" i="7"/>
  <c r="W203" i="7"/>
  <c r="X203" i="7"/>
  <c r="Y203" i="7"/>
  <c r="Z203" i="7"/>
  <c r="AA203" i="7"/>
  <c r="AB203" i="7"/>
  <c r="AC203" i="7"/>
  <c r="AD203" i="7"/>
  <c r="AE203" i="7"/>
  <c r="B204" i="7"/>
  <c r="C204" i="7"/>
  <c r="D204" i="7"/>
  <c r="E204" i="7"/>
  <c r="F204" i="7"/>
  <c r="G204" i="7"/>
  <c r="H204" i="7"/>
  <c r="I204" i="7"/>
  <c r="J204" i="7"/>
  <c r="K204" i="7"/>
  <c r="L204" i="7"/>
  <c r="M204" i="7"/>
  <c r="N204" i="7"/>
  <c r="O204" i="7"/>
  <c r="P204" i="7"/>
  <c r="Q204" i="7"/>
  <c r="R204" i="7"/>
  <c r="S204" i="7"/>
  <c r="T204" i="7"/>
  <c r="U204" i="7"/>
  <c r="V204" i="7"/>
  <c r="W204" i="7"/>
  <c r="X204" i="7"/>
  <c r="Y204" i="7"/>
  <c r="Z204" i="7"/>
  <c r="AA204" i="7"/>
  <c r="AB204" i="7"/>
  <c r="AC204" i="7"/>
  <c r="AD204" i="7"/>
  <c r="AE204" i="7"/>
  <c r="B205" i="7"/>
  <c r="C205" i="7"/>
  <c r="D205" i="7"/>
  <c r="E205" i="7"/>
  <c r="F205" i="7"/>
  <c r="G205" i="7"/>
  <c r="H205" i="7"/>
  <c r="I205" i="7"/>
  <c r="J205" i="7"/>
  <c r="K205" i="7"/>
  <c r="L205" i="7"/>
  <c r="M205" i="7"/>
  <c r="N205" i="7"/>
  <c r="O205" i="7"/>
  <c r="P205" i="7"/>
  <c r="Q205" i="7"/>
  <c r="R205" i="7"/>
  <c r="S205" i="7"/>
  <c r="T205" i="7"/>
  <c r="U205" i="7"/>
  <c r="V205" i="7"/>
  <c r="W205" i="7"/>
  <c r="X205" i="7"/>
  <c r="Y205" i="7"/>
  <c r="Z205" i="7"/>
  <c r="AA205" i="7"/>
  <c r="AB205" i="7"/>
  <c r="AC205" i="7"/>
  <c r="AD205" i="7"/>
  <c r="AE205" i="7"/>
  <c r="B206" i="7"/>
  <c r="C206" i="7"/>
  <c r="D206" i="7"/>
  <c r="E206" i="7"/>
  <c r="F206" i="7"/>
  <c r="G206" i="7"/>
  <c r="H206" i="7"/>
  <c r="I206" i="7"/>
  <c r="J206" i="7"/>
  <c r="K206" i="7"/>
  <c r="L206" i="7"/>
  <c r="M206" i="7"/>
  <c r="N206" i="7"/>
  <c r="O206" i="7"/>
  <c r="P206" i="7"/>
  <c r="Q206" i="7"/>
  <c r="R206" i="7"/>
  <c r="S206" i="7"/>
  <c r="T206" i="7"/>
  <c r="U206" i="7"/>
  <c r="V206" i="7"/>
  <c r="W206" i="7"/>
  <c r="X206" i="7"/>
  <c r="Y206" i="7"/>
  <c r="Z206" i="7"/>
  <c r="AA206" i="7"/>
  <c r="AB206" i="7"/>
  <c r="AC206" i="7"/>
  <c r="AD206" i="7"/>
  <c r="AE206" i="7"/>
  <c r="B207" i="7"/>
  <c r="C207" i="7"/>
  <c r="D207" i="7"/>
  <c r="E207" i="7"/>
  <c r="F207" i="7"/>
  <c r="G207" i="7"/>
  <c r="H207" i="7"/>
  <c r="I207" i="7"/>
  <c r="J207" i="7"/>
  <c r="K207" i="7"/>
  <c r="L207" i="7"/>
  <c r="M207" i="7"/>
  <c r="N207" i="7"/>
  <c r="O207" i="7"/>
  <c r="P207" i="7"/>
  <c r="Q207" i="7"/>
  <c r="R207" i="7"/>
  <c r="S207" i="7"/>
  <c r="T207" i="7"/>
  <c r="U207" i="7"/>
  <c r="V207" i="7"/>
  <c r="W207" i="7"/>
  <c r="X207" i="7"/>
  <c r="Y207" i="7"/>
  <c r="Z207" i="7"/>
  <c r="AA207" i="7"/>
  <c r="AB207" i="7"/>
  <c r="AC207" i="7"/>
  <c r="AD207" i="7"/>
  <c r="AE207" i="7"/>
  <c r="B208" i="7"/>
  <c r="C208" i="7"/>
  <c r="D208" i="7"/>
  <c r="E208" i="7"/>
  <c r="F208" i="7"/>
  <c r="G208" i="7"/>
  <c r="H208" i="7"/>
  <c r="I208" i="7"/>
  <c r="J208" i="7"/>
  <c r="K208" i="7"/>
  <c r="L208" i="7"/>
  <c r="M208" i="7"/>
  <c r="N208" i="7"/>
  <c r="O208" i="7"/>
  <c r="P208" i="7"/>
  <c r="Q208" i="7"/>
  <c r="R208" i="7"/>
  <c r="S208" i="7"/>
  <c r="T208" i="7"/>
  <c r="U208" i="7"/>
  <c r="V208" i="7"/>
  <c r="W208" i="7"/>
  <c r="X208" i="7"/>
  <c r="Y208" i="7"/>
  <c r="Z208" i="7"/>
  <c r="AA208" i="7"/>
  <c r="AB208" i="7"/>
  <c r="AC208" i="7"/>
  <c r="AD208" i="7"/>
  <c r="AE208" i="7"/>
  <c r="B209" i="7"/>
  <c r="C209" i="7"/>
  <c r="D209" i="7"/>
  <c r="E209" i="7"/>
  <c r="F209" i="7"/>
  <c r="G209" i="7"/>
  <c r="H209" i="7"/>
  <c r="I209" i="7"/>
  <c r="J209" i="7"/>
  <c r="K209" i="7"/>
  <c r="L209" i="7"/>
  <c r="M209" i="7"/>
  <c r="N209" i="7"/>
  <c r="O209" i="7"/>
  <c r="P209" i="7"/>
  <c r="Q209" i="7"/>
  <c r="R209" i="7"/>
  <c r="S209" i="7"/>
  <c r="T209" i="7"/>
  <c r="U209" i="7"/>
  <c r="V209" i="7"/>
  <c r="W209" i="7"/>
  <c r="X209" i="7"/>
  <c r="Y209" i="7"/>
  <c r="Z209" i="7"/>
  <c r="AA209" i="7"/>
  <c r="AB209" i="7"/>
  <c r="AC209" i="7"/>
  <c r="AD209" i="7"/>
  <c r="AE209" i="7"/>
  <c r="B210" i="7"/>
  <c r="C210" i="7"/>
  <c r="D210" i="7"/>
  <c r="E210" i="7"/>
  <c r="F210" i="7"/>
  <c r="G210" i="7"/>
  <c r="H210" i="7"/>
  <c r="I210" i="7"/>
  <c r="J210" i="7"/>
  <c r="K210" i="7"/>
  <c r="L210" i="7"/>
  <c r="M210" i="7"/>
  <c r="N210" i="7"/>
  <c r="O210" i="7"/>
  <c r="P210" i="7"/>
  <c r="Q210" i="7"/>
  <c r="R210" i="7"/>
  <c r="S210" i="7"/>
  <c r="T210" i="7"/>
  <c r="U210" i="7"/>
  <c r="V210" i="7"/>
  <c r="W210" i="7"/>
  <c r="X210" i="7"/>
  <c r="Y210" i="7"/>
  <c r="Z210" i="7"/>
  <c r="AA210" i="7"/>
  <c r="AB210" i="7"/>
  <c r="AC210" i="7"/>
  <c r="AD210" i="7"/>
  <c r="AE210" i="7"/>
  <c r="B211" i="7"/>
  <c r="C211" i="7"/>
  <c r="D211" i="7"/>
  <c r="E211" i="7"/>
  <c r="F211" i="7"/>
  <c r="G211" i="7"/>
  <c r="H211" i="7"/>
  <c r="I211" i="7"/>
  <c r="J211" i="7"/>
  <c r="K211" i="7"/>
  <c r="L211" i="7"/>
  <c r="M211" i="7"/>
  <c r="N211" i="7"/>
  <c r="O211" i="7"/>
  <c r="P211" i="7"/>
  <c r="Q211" i="7"/>
  <c r="R211" i="7"/>
  <c r="S211" i="7"/>
  <c r="T211" i="7"/>
  <c r="U211" i="7"/>
  <c r="V211" i="7"/>
  <c r="W211" i="7"/>
  <c r="X211" i="7"/>
  <c r="Y211" i="7"/>
  <c r="Z211" i="7"/>
  <c r="AA211" i="7"/>
  <c r="AB211" i="7"/>
  <c r="AC211" i="7"/>
  <c r="AD211" i="7"/>
  <c r="AE211" i="7"/>
  <c r="B212" i="7"/>
  <c r="C212" i="7"/>
  <c r="D212" i="7"/>
  <c r="E212" i="7"/>
  <c r="F212" i="7"/>
  <c r="G212" i="7"/>
  <c r="H212" i="7"/>
  <c r="I212" i="7"/>
  <c r="J212" i="7"/>
  <c r="K212" i="7"/>
  <c r="L212" i="7"/>
  <c r="M212" i="7"/>
  <c r="N212" i="7"/>
  <c r="O212" i="7"/>
  <c r="P212" i="7"/>
  <c r="Q212" i="7"/>
  <c r="R212" i="7"/>
  <c r="S212" i="7"/>
  <c r="T212" i="7"/>
  <c r="U212" i="7"/>
  <c r="V212" i="7"/>
  <c r="W212" i="7"/>
  <c r="X212" i="7"/>
  <c r="Y212" i="7"/>
  <c r="Z212" i="7"/>
  <c r="AA212" i="7"/>
  <c r="AB212" i="7"/>
  <c r="AC212" i="7"/>
  <c r="AD212" i="7"/>
  <c r="AE212" i="7"/>
  <c r="B213" i="7"/>
  <c r="C213" i="7"/>
  <c r="D213" i="7"/>
  <c r="E213" i="7"/>
  <c r="F213" i="7"/>
  <c r="G213" i="7"/>
  <c r="H213" i="7"/>
  <c r="I213" i="7"/>
  <c r="J213" i="7"/>
  <c r="K213" i="7"/>
  <c r="L213" i="7"/>
  <c r="M213" i="7"/>
  <c r="N213" i="7"/>
  <c r="O213" i="7"/>
  <c r="P213" i="7"/>
  <c r="Q213" i="7"/>
  <c r="R213" i="7"/>
  <c r="S213" i="7"/>
  <c r="T213" i="7"/>
  <c r="U213" i="7"/>
  <c r="V213" i="7"/>
  <c r="W213" i="7"/>
  <c r="X213" i="7"/>
  <c r="Y213" i="7"/>
  <c r="Z213" i="7"/>
  <c r="AA213" i="7"/>
  <c r="AB213" i="7"/>
  <c r="AC213" i="7"/>
  <c r="AD213" i="7"/>
  <c r="AE213" i="7"/>
  <c r="B214" i="7"/>
  <c r="C214" i="7"/>
  <c r="D214" i="7"/>
  <c r="E214" i="7"/>
  <c r="F214" i="7"/>
  <c r="G214" i="7"/>
  <c r="H214" i="7"/>
  <c r="I214" i="7"/>
  <c r="J214" i="7"/>
  <c r="K214" i="7"/>
  <c r="L214" i="7"/>
  <c r="M214" i="7"/>
  <c r="N214" i="7"/>
  <c r="O214" i="7"/>
  <c r="P214" i="7"/>
  <c r="Q214" i="7"/>
  <c r="R214" i="7"/>
  <c r="S214" i="7"/>
  <c r="T214" i="7"/>
  <c r="U214" i="7"/>
  <c r="V214" i="7"/>
  <c r="W214" i="7"/>
  <c r="X214" i="7"/>
  <c r="Y214" i="7"/>
  <c r="Z214" i="7"/>
  <c r="AA214" i="7"/>
  <c r="AB214" i="7"/>
  <c r="AC214" i="7"/>
  <c r="AD214" i="7"/>
  <c r="AE214" i="7"/>
  <c r="B215" i="7"/>
  <c r="C215" i="7"/>
  <c r="D215" i="7"/>
  <c r="E215" i="7"/>
  <c r="F215" i="7"/>
  <c r="G215" i="7"/>
  <c r="H215" i="7"/>
  <c r="I215" i="7"/>
  <c r="J215" i="7"/>
  <c r="K215" i="7"/>
  <c r="L215" i="7"/>
  <c r="M215" i="7"/>
  <c r="N215" i="7"/>
  <c r="O215" i="7"/>
  <c r="P215" i="7"/>
  <c r="Q215" i="7"/>
  <c r="R215" i="7"/>
  <c r="S215" i="7"/>
  <c r="T215" i="7"/>
  <c r="U215" i="7"/>
  <c r="V215" i="7"/>
  <c r="W215" i="7"/>
  <c r="X215" i="7"/>
  <c r="Y215" i="7"/>
  <c r="Z215" i="7"/>
  <c r="AA215" i="7"/>
  <c r="AB215" i="7"/>
  <c r="AC215" i="7"/>
  <c r="AD215" i="7"/>
  <c r="AE215" i="7"/>
  <c r="B216" i="7"/>
  <c r="C216" i="7"/>
  <c r="D216" i="7"/>
  <c r="E216" i="7"/>
  <c r="F216" i="7"/>
  <c r="G216" i="7"/>
  <c r="H216" i="7"/>
  <c r="I216" i="7"/>
  <c r="J216" i="7"/>
  <c r="K216" i="7"/>
  <c r="L216" i="7"/>
  <c r="M216" i="7"/>
  <c r="N216" i="7"/>
  <c r="O216" i="7"/>
  <c r="P216" i="7"/>
  <c r="Q216" i="7"/>
  <c r="R216" i="7"/>
  <c r="S216" i="7"/>
  <c r="T216" i="7"/>
  <c r="U216" i="7"/>
  <c r="V216" i="7"/>
  <c r="W216" i="7"/>
  <c r="X216" i="7"/>
  <c r="Y216" i="7"/>
  <c r="Z216" i="7"/>
  <c r="AA216" i="7"/>
  <c r="AB216" i="7"/>
  <c r="AC216" i="7"/>
  <c r="AD216" i="7"/>
  <c r="AE216" i="7"/>
  <c r="B217" i="7"/>
  <c r="C217" i="7"/>
  <c r="D217" i="7"/>
  <c r="E217" i="7"/>
  <c r="F217" i="7"/>
  <c r="G217" i="7"/>
  <c r="H217" i="7"/>
  <c r="I217" i="7"/>
  <c r="J217" i="7"/>
  <c r="K217" i="7"/>
  <c r="L217" i="7"/>
  <c r="M217" i="7"/>
  <c r="N217" i="7"/>
  <c r="O217" i="7"/>
  <c r="P217" i="7"/>
  <c r="Q217" i="7"/>
  <c r="R217" i="7"/>
  <c r="S217" i="7"/>
  <c r="T217" i="7"/>
  <c r="U217" i="7"/>
  <c r="V217" i="7"/>
  <c r="W217" i="7"/>
  <c r="X217" i="7"/>
  <c r="Y217" i="7"/>
  <c r="Z217" i="7"/>
  <c r="AA217" i="7"/>
  <c r="AB217" i="7"/>
  <c r="AC217" i="7"/>
  <c r="AD217" i="7"/>
  <c r="AE217" i="7"/>
  <c r="B218" i="7"/>
  <c r="C218" i="7"/>
  <c r="D218" i="7"/>
  <c r="E218" i="7"/>
  <c r="F218" i="7"/>
  <c r="G218" i="7"/>
  <c r="H218" i="7"/>
  <c r="I218" i="7"/>
  <c r="J218" i="7"/>
  <c r="K218" i="7"/>
  <c r="L218" i="7"/>
  <c r="M218" i="7"/>
  <c r="N218" i="7"/>
  <c r="O218" i="7"/>
  <c r="P218" i="7"/>
  <c r="Q218" i="7"/>
  <c r="R218" i="7"/>
  <c r="S218" i="7"/>
  <c r="T218" i="7"/>
  <c r="U218" i="7"/>
  <c r="V218" i="7"/>
  <c r="W218" i="7"/>
  <c r="X218" i="7"/>
  <c r="Y218" i="7"/>
  <c r="Z218" i="7"/>
  <c r="AA218" i="7"/>
  <c r="AB218" i="7"/>
  <c r="AC218" i="7"/>
  <c r="AD218" i="7"/>
  <c r="AE218" i="7"/>
  <c r="B219" i="7"/>
  <c r="C219" i="7"/>
  <c r="D219" i="7"/>
  <c r="E219" i="7"/>
  <c r="F219" i="7"/>
  <c r="G219" i="7"/>
  <c r="H219" i="7"/>
  <c r="I219" i="7"/>
  <c r="J219" i="7"/>
  <c r="K219" i="7"/>
  <c r="L219" i="7"/>
  <c r="M219" i="7"/>
  <c r="N219" i="7"/>
  <c r="O219" i="7"/>
  <c r="P219" i="7"/>
  <c r="Q219" i="7"/>
  <c r="R219" i="7"/>
  <c r="S219" i="7"/>
  <c r="T219" i="7"/>
  <c r="U219" i="7"/>
  <c r="V219" i="7"/>
  <c r="W219" i="7"/>
  <c r="X219" i="7"/>
  <c r="Y219" i="7"/>
  <c r="Z219" i="7"/>
  <c r="AA219" i="7"/>
  <c r="AB219" i="7"/>
  <c r="AC219" i="7"/>
  <c r="AD219" i="7"/>
  <c r="AE219" i="7"/>
  <c r="B220" i="7"/>
  <c r="C220" i="7"/>
  <c r="D220" i="7"/>
  <c r="E220" i="7"/>
  <c r="F220" i="7"/>
  <c r="G220" i="7"/>
  <c r="H220" i="7"/>
  <c r="I220" i="7"/>
  <c r="J220" i="7"/>
  <c r="K220" i="7"/>
  <c r="L220" i="7"/>
  <c r="M220" i="7"/>
  <c r="N220" i="7"/>
  <c r="O220" i="7"/>
  <c r="P220" i="7"/>
  <c r="Q220" i="7"/>
  <c r="R220" i="7"/>
  <c r="S220" i="7"/>
  <c r="T220" i="7"/>
  <c r="U220" i="7"/>
  <c r="V220" i="7"/>
  <c r="W220" i="7"/>
  <c r="X220" i="7"/>
  <c r="Y220" i="7"/>
  <c r="Z220" i="7"/>
  <c r="AA220" i="7"/>
  <c r="AB220" i="7"/>
  <c r="AC220" i="7"/>
  <c r="AD220" i="7"/>
  <c r="AE220" i="7"/>
  <c r="B221" i="7"/>
  <c r="C221" i="7"/>
  <c r="D221" i="7"/>
  <c r="E221" i="7"/>
  <c r="F221" i="7"/>
  <c r="G221" i="7"/>
  <c r="H221" i="7"/>
  <c r="I221" i="7"/>
  <c r="J221" i="7"/>
  <c r="K221" i="7"/>
  <c r="L221" i="7"/>
  <c r="M221" i="7"/>
  <c r="N221" i="7"/>
  <c r="O221" i="7"/>
  <c r="P221" i="7"/>
  <c r="Q221" i="7"/>
  <c r="R221" i="7"/>
  <c r="S221" i="7"/>
  <c r="T221" i="7"/>
  <c r="U221" i="7"/>
  <c r="V221" i="7"/>
  <c r="W221" i="7"/>
  <c r="X221" i="7"/>
  <c r="Y221" i="7"/>
  <c r="Z221" i="7"/>
  <c r="AA221" i="7"/>
  <c r="AB221" i="7"/>
  <c r="AC221" i="7"/>
  <c r="AD221" i="7"/>
  <c r="AE221" i="7"/>
  <c r="B222" i="7"/>
  <c r="C222" i="7"/>
  <c r="D222" i="7"/>
  <c r="E222" i="7"/>
  <c r="F222" i="7"/>
  <c r="G222" i="7"/>
  <c r="H222" i="7"/>
  <c r="I222" i="7"/>
  <c r="J222" i="7"/>
  <c r="K222" i="7"/>
  <c r="L222" i="7"/>
  <c r="M222" i="7"/>
  <c r="N222" i="7"/>
  <c r="O222" i="7"/>
  <c r="P222" i="7"/>
  <c r="Q222" i="7"/>
  <c r="R222" i="7"/>
  <c r="S222" i="7"/>
  <c r="T222" i="7"/>
  <c r="U222" i="7"/>
  <c r="V222" i="7"/>
  <c r="W222" i="7"/>
  <c r="X222" i="7"/>
  <c r="Y222" i="7"/>
  <c r="Z222" i="7"/>
  <c r="AA222" i="7"/>
  <c r="AB222" i="7"/>
  <c r="AC222" i="7"/>
  <c r="AD222" i="7"/>
  <c r="AE222" i="7"/>
  <c r="B223" i="7"/>
  <c r="C223" i="7"/>
  <c r="D223" i="7"/>
  <c r="E223" i="7"/>
  <c r="F223" i="7"/>
  <c r="G223" i="7"/>
  <c r="H223" i="7"/>
  <c r="I223" i="7"/>
  <c r="J223" i="7"/>
  <c r="K223" i="7"/>
  <c r="L223" i="7"/>
  <c r="M223" i="7"/>
  <c r="N223" i="7"/>
  <c r="O223" i="7"/>
  <c r="P223" i="7"/>
  <c r="Q223" i="7"/>
  <c r="R223" i="7"/>
  <c r="S223" i="7"/>
  <c r="T223" i="7"/>
  <c r="U223" i="7"/>
  <c r="V223" i="7"/>
  <c r="W223" i="7"/>
  <c r="X223" i="7"/>
  <c r="Y223" i="7"/>
  <c r="Z223" i="7"/>
  <c r="AA223" i="7"/>
  <c r="AB223" i="7"/>
  <c r="AC223" i="7"/>
  <c r="AD223" i="7"/>
  <c r="AE223" i="7"/>
  <c r="B224" i="7"/>
  <c r="C224" i="7"/>
  <c r="D224" i="7"/>
  <c r="E224" i="7"/>
  <c r="F224" i="7"/>
  <c r="G224" i="7"/>
  <c r="H224" i="7"/>
  <c r="I224" i="7"/>
  <c r="J224" i="7"/>
  <c r="K224" i="7"/>
  <c r="L224" i="7"/>
  <c r="M224" i="7"/>
  <c r="N224" i="7"/>
  <c r="O224" i="7"/>
  <c r="P224" i="7"/>
  <c r="Q224" i="7"/>
  <c r="R224" i="7"/>
  <c r="S224" i="7"/>
  <c r="T224" i="7"/>
  <c r="U224" i="7"/>
  <c r="V224" i="7"/>
  <c r="W224" i="7"/>
  <c r="X224" i="7"/>
  <c r="Y224" i="7"/>
  <c r="Z224" i="7"/>
  <c r="AA224" i="7"/>
  <c r="AB224" i="7"/>
  <c r="AC224" i="7"/>
  <c r="AD224" i="7"/>
  <c r="AE224" i="7"/>
  <c r="B225" i="7"/>
  <c r="C225" i="7"/>
  <c r="D225" i="7"/>
  <c r="E225" i="7"/>
  <c r="F225" i="7"/>
  <c r="G225" i="7"/>
  <c r="H225" i="7"/>
  <c r="I225" i="7"/>
  <c r="J225" i="7"/>
  <c r="K225" i="7"/>
  <c r="L225" i="7"/>
  <c r="M225" i="7"/>
  <c r="N225" i="7"/>
  <c r="O225" i="7"/>
  <c r="P225" i="7"/>
  <c r="Q225" i="7"/>
  <c r="R225" i="7"/>
  <c r="S225" i="7"/>
  <c r="T225" i="7"/>
  <c r="U225" i="7"/>
  <c r="V225" i="7"/>
  <c r="W225" i="7"/>
  <c r="X225" i="7"/>
  <c r="Y225" i="7"/>
  <c r="Z225" i="7"/>
  <c r="AA225" i="7"/>
  <c r="AB225" i="7"/>
  <c r="AC225" i="7"/>
  <c r="AD225" i="7"/>
  <c r="AE225" i="7"/>
  <c r="B226" i="7"/>
  <c r="C226" i="7"/>
  <c r="D226" i="7"/>
  <c r="E226" i="7"/>
  <c r="F226" i="7"/>
  <c r="G226" i="7"/>
  <c r="H226" i="7"/>
  <c r="I226" i="7"/>
  <c r="J226" i="7"/>
  <c r="K226" i="7"/>
  <c r="L226" i="7"/>
  <c r="M226" i="7"/>
  <c r="N226" i="7"/>
  <c r="O226" i="7"/>
  <c r="P226" i="7"/>
  <c r="Q226" i="7"/>
  <c r="R226" i="7"/>
  <c r="S226" i="7"/>
  <c r="T226" i="7"/>
  <c r="U226" i="7"/>
  <c r="V226" i="7"/>
  <c r="W226" i="7"/>
  <c r="X226" i="7"/>
  <c r="Y226" i="7"/>
  <c r="Z226" i="7"/>
  <c r="AA226" i="7"/>
  <c r="AB226" i="7"/>
  <c r="AC226" i="7"/>
  <c r="AD226" i="7"/>
  <c r="AE226" i="7"/>
  <c r="B227" i="7"/>
  <c r="C227" i="7"/>
  <c r="D227" i="7"/>
  <c r="E227" i="7"/>
  <c r="F227" i="7"/>
  <c r="G227" i="7"/>
  <c r="H227" i="7"/>
  <c r="I227" i="7"/>
  <c r="J227" i="7"/>
  <c r="K227" i="7"/>
  <c r="L227" i="7"/>
  <c r="M227" i="7"/>
  <c r="N227" i="7"/>
  <c r="O227" i="7"/>
  <c r="P227" i="7"/>
  <c r="Q227" i="7"/>
  <c r="R227" i="7"/>
  <c r="S227" i="7"/>
  <c r="T227" i="7"/>
  <c r="U227" i="7"/>
  <c r="V227" i="7"/>
  <c r="W227" i="7"/>
  <c r="X227" i="7"/>
  <c r="Y227" i="7"/>
  <c r="Z227" i="7"/>
  <c r="AA227" i="7"/>
  <c r="AB227" i="7"/>
  <c r="AC227" i="7"/>
  <c r="AD227" i="7"/>
  <c r="AE227" i="7"/>
  <c r="B228" i="7"/>
  <c r="C228" i="7"/>
  <c r="D228" i="7"/>
  <c r="E228" i="7"/>
  <c r="F228" i="7"/>
  <c r="G228" i="7"/>
  <c r="H228" i="7"/>
  <c r="I228" i="7"/>
  <c r="J228" i="7"/>
  <c r="K228" i="7"/>
  <c r="L228" i="7"/>
  <c r="M228" i="7"/>
  <c r="N228" i="7"/>
  <c r="O228" i="7"/>
  <c r="P228" i="7"/>
  <c r="Q228" i="7"/>
  <c r="R228" i="7"/>
  <c r="S228" i="7"/>
  <c r="T228" i="7"/>
  <c r="U228" i="7"/>
  <c r="V228" i="7"/>
  <c r="W228" i="7"/>
  <c r="X228" i="7"/>
  <c r="Y228" i="7"/>
  <c r="Z228" i="7"/>
  <c r="AA228" i="7"/>
  <c r="AB228" i="7"/>
  <c r="AC228" i="7"/>
  <c r="AD228" i="7"/>
  <c r="AE228" i="7"/>
  <c r="B229" i="7"/>
  <c r="C229" i="7"/>
  <c r="D229" i="7"/>
  <c r="E229" i="7"/>
  <c r="F229" i="7"/>
  <c r="G229" i="7"/>
  <c r="H229" i="7"/>
  <c r="I229" i="7"/>
  <c r="J229" i="7"/>
  <c r="K229" i="7"/>
  <c r="L229" i="7"/>
  <c r="M229" i="7"/>
  <c r="N229" i="7"/>
  <c r="O229" i="7"/>
  <c r="P229" i="7"/>
  <c r="Q229" i="7"/>
  <c r="R229" i="7"/>
  <c r="S229" i="7"/>
  <c r="T229" i="7"/>
  <c r="U229" i="7"/>
  <c r="V229" i="7"/>
  <c r="W229" i="7"/>
  <c r="X229" i="7"/>
  <c r="Y229" i="7"/>
  <c r="Z229" i="7"/>
  <c r="AA229" i="7"/>
  <c r="AB229" i="7"/>
  <c r="AC229" i="7"/>
  <c r="AD229" i="7"/>
  <c r="AE229" i="7"/>
  <c r="B230" i="7"/>
  <c r="C230" i="7"/>
  <c r="D230" i="7"/>
  <c r="E230" i="7"/>
  <c r="F230" i="7"/>
  <c r="G230" i="7"/>
  <c r="H230" i="7"/>
  <c r="I230" i="7"/>
  <c r="J230" i="7"/>
  <c r="K230" i="7"/>
  <c r="L230" i="7"/>
  <c r="M230" i="7"/>
  <c r="N230" i="7"/>
  <c r="O230" i="7"/>
  <c r="P230" i="7"/>
  <c r="Q230" i="7"/>
  <c r="R230" i="7"/>
  <c r="S230" i="7"/>
  <c r="T230" i="7"/>
  <c r="U230" i="7"/>
  <c r="V230" i="7"/>
  <c r="W230" i="7"/>
  <c r="X230" i="7"/>
  <c r="Y230" i="7"/>
  <c r="Z230" i="7"/>
  <c r="AA230" i="7"/>
  <c r="AB230" i="7"/>
  <c r="AC230" i="7"/>
  <c r="AD230" i="7"/>
  <c r="AE230" i="7"/>
  <c r="B231" i="7"/>
  <c r="C231" i="7"/>
  <c r="D231" i="7"/>
  <c r="E231" i="7"/>
  <c r="F231" i="7"/>
  <c r="G231" i="7"/>
  <c r="H231" i="7"/>
  <c r="I231" i="7"/>
  <c r="J231" i="7"/>
  <c r="K231" i="7"/>
  <c r="L231" i="7"/>
  <c r="M231" i="7"/>
  <c r="N231" i="7"/>
  <c r="O231" i="7"/>
  <c r="P231" i="7"/>
  <c r="Q231" i="7"/>
  <c r="R231" i="7"/>
  <c r="S231" i="7"/>
  <c r="T231" i="7"/>
  <c r="U231" i="7"/>
  <c r="V231" i="7"/>
  <c r="W231" i="7"/>
  <c r="X231" i="7"/>
  <c r="Y231" i="7"/>
  <c r="Z231" i="7"/>
  <c r="AA231" i="7"/>
  <c r="AB231" i="7"/>
  <c r="AC231" i="7"/>
  <c r="AD231" i="7"/>
  <c r="AE231" i="7"/>
  <c r="B232" i="7"/>
  <c r="C232" i="7"/>
  <c r="D232" i="7"/>
  <c r="E232" i="7"/>
  <c r="F232" i="7"/>
  <c r="G232" i="7"/>
  <c r="H232" i="7"/>
  <c r="I232" i="7"/>
  <c r="J232" i="7"/>
  <c r="K232" i="7"/>
  <c r="L232" i="7"/>
  <c r="M232" i="7"/>
  <c r="N232" i="7"/>
  <c r="O232" i="7"/>
  <c r="P232" i="7"/>
  <c r="Q232" i="7"/>
  <c r="R232" i="7"/>
  <c r="S232" i="7"/>
  <c r="T232" i="7"/>
  <c r="U232" i="7"/>
  <c r="V232" i="7"/>
  <c r="W232" i="7"/>
  <c r="X232" i="7"/>
  <c r="Y232" i="7"/>
  <c r="Z232" i="7"/>
  <c r="AA232" i="7"/>
  <c r="AB232" i="7"/>
  <c r="AC232" i="7"/>
  <c r="AD232" i="7"/>
  <c r="AE232" i="7"/>
  <c r="B233" i="7"/>
  <c r="C233" i="7"/>
  <c r="D233" i="7"/>
  <c r="E233" i="7"/>
  <c r="F233" i="7"/>
  <c r="G233" i="7"/>
  <c r="H233" i="7"/>
  <c r="I233" i="7"/>
  <c r="J233" i="7"/>
  <c r="K233" i="7"/>
  <c r="L233" i="7"/>
  <c r="M233" i="7"/>
  <c r="N233" i="7"/>
  <c r="O233" i="7"/>
  <c r="P233" i="7"/>
  <c r="Q233" i="7"/>
  <c r="R233" i="7"/>
  <c r="S233" i="7"/>
  <c r="T233" i="7"/>
  <c r="U233" i="7"/>
  <c r="V233" i="7"/>
  <c r="W233" i="7"/>
  <c r="X233" i="7"/>
  <c r="Y233" i="7"/>
  <c r="Z233" i="7"/>
  <c r="AA233" i="7"/>
  <c r="AB233" i="7"/>
  <c r="AC233" i="7"/>
  <c r="AD233" i="7"/>
  <c r="AE233" i="7"/>
  <c r="B234" i="7"/>
  <c r="C234" i="7"/>
  <c r="D234" i="7"/>
  <c r="E234" i="7"/>
  <c r="F234" i="7"/>
  <c r="G234" i="7"/>
  <c r="H234" i="7"/>
  <c r="I234" i="7"/>
  <c r="J234" i="7"/>
  <c r="K234" i="7"/>
  <c r="L234" i="7"/>
  <c r="M234" i="7"/>
  <c r="N234" i="7"/>
  <c r="O234" i="7"/>
  <c r="P234" i="7"/>
  <c r="Q234" i="7"/>
  <c r="R234" i="7"/>
  <c r="S234" i="7"/>
  <c r="T234" i="7"/>
  <c r="U234" i="7"/>
  <c r="V234" i="7"/>
  <c r="W234" i="7"/>
  <c r="X234" i="7"/>
  <c r="Y234" i="7"/>
  <c r="Z234" i="7"/>
  <c r="AA234" i="7"/>
  <c r="AB234" i="7"/>
  <c r="AC234" i="7"/>
  <c r="AD234" i="7"/>
  <c r="AE234" i="7"/>
  <c r="B235" i="7"/>
  <c r="C235" i="7"/>
  <c r="D235" i="7"/>
  <c r="E235" i="7"/>
  <c r="F235" i="7"/>
  <c r="G235" i="7"/>
  <c r="H235" i="7"/>
  <c r="I235" i="7"/>
  <c r="J235" i="7"/>
  <c r="K235" i="7"/>
  <c r="L235" i="7"/>
  <c r="M235" i="7"/>
  <c r="N235" i="7"/>
  <c r="O235" i="7"/>
  <c r="P235" i="7"/>
  <c r="Q235" i="7"/>
  <c r="R235" i="7"/>
  <c r="S235" i="7"/>
  <c r="T235" i="7"/>
  <c r="U235" i="7"/>
  <c r="V235" i="7"/>
  <c r="W235" i="7"/>
  <c r="X235" i="7"/>
  <c r="Y235" i="7"/>
  <c r="Z235" i="7"/>
  <c r="AA235" i="7"/>
  <c r="AB235" i="7"/>
  <c r="AC235" i="7"/>
  <c r="AD235" i="7"/>
  <c r="AE235" i="7"/>
  <c r="B236" i="7"/>
  <c r="C236" i="7"/>
  <c r="D236" i="7"/>
  <c r="E236" i="7"/>
  <c r="F236" i="7"/>
  <c r="G236" i="7"/>
  <c r="H236" i="7"/>
  <c r="I236" i="7"/>
  <c r="J236" i="7"/>
  <c r="K236" i="7"/>
  <c r="L236" i="7"/>
  <c r="M236" i="7"/>
  <c r="N236" i="7"/>
  <c r="O236" i="7"/>
  <c r="P236" i="7"/>
  <c r="Q236" i="7"/>
  <c r="R236" i="7"/>
  <c r="S236" i="7"/>
  <c r="T236" i="7"/>
  <c r="U236" i="7"/>
  <c r="V236" i="7"/>
  <c r="W236" i="7"/>
  <c r="X236" i="7"/>
  <c r="Y236" i="7"/>
  <c r="Z236" i="7"/>
  <c r="AA236" i="7"/>
  <c r="AB236" i="7"/>
  <c r="AC236" i="7"/>
  <c r="AD236" i="7"/>
  <c r="AE236" i="7"/>
  <c r="B237" i="7"/>
  <c r="C237" i="7"/>
  <c r="D237" i="7"/>
  <c r="E237" i="7"/>
  <c r="F237" i="7"/>
  <c r="G237" i="7"/>
  <c r="H237" i="7"/>
  <c r="I237" i="7"/>
  <c r="J237" i="7"/>
  <c r="K237" i="7"/>
  <c r="L237" i="7"/>
  <c r="M237" i="7"/>
  <c r="N237" i="7"/>
  <c r="O237" i="7"/>
  <c r="P237" i="7"/>
  <c r="Q237" i="7"/>
  <c r="R237" i="7"/>
  <c r="S237" i="7"/>
  <c r="T237" i="7"/>
  <c r="U237" i="7"/>
  <c r="V237" i="7"/>
  <c r="W237" i="7"/>
  <c r="X237" i="7"/>
  <c r="Y237" i="7"/>
  <c r="Z237" i="7"/>
  <c r="AA237" i="7"/>
  <c r="AB237" i="7"/>
  <c r="AC237" i="7"/>
  <c r="AD237" i="7"/>
  <c r="AE237" i="7"/>
  <c r="B238" i="7"/>
  <c r="C238" i="7"/>
  <c r="D238" i="7"/>
  <c r="E238" i="7"/>
  <c r="F238" i="7"/>
  <c r="G238" i="7"/>
  <c r="H238" i="7"/>
  <c r="I238" i="7"/>
  <c r="J238" i="7"/>
  <c r="K238" i="7"/>
  <c r="L238" i="7"/>
  <c r="M238" i="7"/>
  <c r="N238" i="7"/>
  <c r="O238" i="7"/>
  <c r="P238" i="7"/>
  <c r="Q238" i="7"/>
  <c r="R238" i="7"/>
  <c r="S238" i="7"/>
  <c r="T238" i="7"/>
  <c r="U238" i="7"/>
  <c r="V238" i="7"/>
  <c r="W238" i="7"/>
  <c r="X238" i="7"/>
  <c r="Y238" i="7"/>
  <c r="Z238" i="7"/>
  <c r="AA238" i="7"/>
  <c r="AB238" i="7"/>
  <c r="AC238" i="7"/>
  <c r="AD238" i="7"/>
  <c r="AE238" i="7"/>
  <c r="B239" i="7"/>
  <c r="C239" i="7"/>
  <c r="D239" i="7"/>
  <c r="E239" i="7"/>
  <c r="F239" i="7"/>
  <c r="G239" i="7"/>
  <c r="H239" i="7"/>
  <c r="I239" i="7"/>
  <c r="J239" i="7"/>
  <c r="K239" i="7"/>
  <c r="L239" i="7"/>
  <c r="M239" i="7"/>
  <c r="N239" i="7"/>
  <c r="O239" i="7"/>
  <c r="P239" i="7"/>
  <c r="Q239" i="7"/>
  <c r="R239" i="7"/>
  <c r="S239" i="7"/>
  <c r="T239" i="7"/>
  <c r="U239" i="7"/>
  <c r="V239" i="7"/>
  <c r="W239" i="7"/>
  <c r="X239" i="7"/>
  <c r="Y239" i="7"/>
  <c r="Z239" i="7"/>
  <c r="AA239" i="7"/>
  <c r="AB239" i="7"/>
  <c r="AC239" i="7"/>
  <c r="AD239" i="7"/>
  <c r="AE239" i="7"/>
  <c r="B240" i="7"/>
  <c r="C240" i="7"/>
  <c r="D240" i="7"/>
  <c r="E240" i="7"/>
  <c r="F240" i="7"/>
  <c r="G240" i="7"/>
  <c r="H240" i="7"/>
  <c r="I240" i="7"/>
  <c r="J240" i="7"/>
  <c r="K240" i="7"/>
  <c r="L240" i="7"/>
  <c r="M240" i="7"/>
  <c r="N240" i="7"/>
  <c r="O240" i="7"/>
  <c r="P240" i="7"/>
  <c r="Q240" i="7"/>
  <c r="R240" i="7"/>
  <c r="S240" i="7"/>
  <c r="T240" i="7"/>
  <c r="U240" i="7"/>
  <c r="V240" i="7"/>
  <c r="W240" i="7"/>
  <c r="X240" i="7"/>
  <c r="Y240" i="7"/>
  <c r="Z240" i="7"/>
  <c r="AA240" i="7"/>
  <c r="AB240" i="7"/>
  <c r="AC240" i="7"/>
  <c r="AD240" i="7"/>
  <c r="AE240" i="7"/>
  <c r="B241" i="7"/>
  <c r="C241" i="7"/>
  <c r="D241" i="7"/>
  <c r="E241" i="7"/>
  <c r="F241" i="7"/>
  <c r="G241" i="7"/>
  <c r="H241" i="7"/>
  <c r="I241" i="7"/>
  <c r="J241" i="7"/>
  <c r="K241" i="7"/>
  <c r="L241" i="7"/>
  <c r="M241" i="7"/>
  <c r="N241" i="7"/>
  <c r="O241" i="7"/>
  <c r="P241" i="7"/>
  <c r="Q241" i="7"/>
  <c r="R241" i="7"/>
  <c r="S241" i="7"/>
  <c r="T241" i="7"/>
  <c r="U241" i="7"/>
  <c r="V241" i="7"/>
  <c r="W241" i="7"/>
  <c r="X241" i="7"/>
  <c r="Y241" i="7"/>
  <c r="Z241" i="7"/>
  <c r="AA241" i="7"/>
  <c r="AB241" i="7"/>
  <c r="AC241" i="7"/>
  <c r="AD241" i="7"/>
  <c r="AE241" i="7"/>
  <c r="B242" i="7"/>
  <c r="C242" i="7"/>
  <c r="D242" i="7"/>
  <c r="E242" i="7"/>
  <c r="F242" i="7"/>
  <c r="G242" i="7"/>
  <c r="H242" i="7"/>
  <c r="I242" i="7"/>
  <c r="J242" i="7"/>
  <c r="K242" i="7"/>
  <c r="L242" i="7"/>
  <c r="M242" i="7"/>
  <c r="N242" i="7"/>
  <c r="O242" i="7"/>
  <c r="P242" i="7"/>
  <c r="Q242" i="7"/>
  <c r="R242" i="7"/>
  <c r="S242" i="7"/>
  <c r="T242" i="7"/>
  <c r="U242" i="7"/>
  <c r="V242" i="7"/>
  <c r="W242" i="7"/>
  <c r="X242" i="7"/>
  <c r="Y242" i="7"/>
  <c r="Z242" i="7"/>
  <c r="AA242" i="7"/>
  <c r="AB242" i="7"/>
  <c r="AC242" i="7"/>
  <c r="AD242" i="7"/>
  <c r="AE242" i="7"/>
  <c r="B243" i="7"/>
  <c r="C243" i="7"/>
  <c r="D243" i="7"/>
  <c r="E243" i="7"/>
  <c r="F243" i="7"/>
  <c r="G243" i="7"/>
  <c r="H243" i="7"/>
  <c r="I243" i="7"/>
  <c r="J243" i="7"/>
  <c r="K243" i="7"/>
  <c r="L243" i="7"/>
  <c r="M243" i="7"/>
  <c r="N243" i="7"/>
  <c r="O243" i="7"/>
  <c r="P243" i="7"/>
  <c r="Q243" i="7"/>
  <c r="R243" i="7"/>
  <c r="S243" i="7"/>
  <c r="T243" i="7"/>
  <c r="U243" i="7"/>
  <c r="V243" i="7"/>
  <c r="W243" i="7"/>
  <c r="X243" i="7"/>
  <c r="Y243" i="7"/>
  <c r="Z243" i="7"/>
  <c r="AA243" i="7"/>
  <c r="AB243" i="7"/>
  <c r="AC243" i="7"/>
  <c r="AD243" i="7"/>
  <c r="AE243" i="7"/>
  <c r="B244" i="7"/>
  <c r="C244" i="7"/>
  <c r="D244" i="7"/>
  <c r="E244" i="7"/>
  <c r="F244" i="7"/>
  <c r="G244" i="7"/>
  <c r="H244" i="7"/>
  <c r="I244" i="7"/>
  <c r="J244" i="7"/>
  <c r="K244" i="7"/>
  <c r="L244" i="7"/>
  <c r="M244" i="7"/>
  <c r="N244" i="7"/>
  <c r="O244" i="7"/>
  <c r="P244" i="7"/>
  <c r="Q244" i="7"/>
  <c r="R244" i="7"/>
  <c r="S244" i="7"/>
  <c r="T244" i="7"/>
  <c r="U244" i="7"/>
  <c r="V244" i="7"/>
  <c r="W244" i="7"/>
  <c r="X244" i="7"/>
  <c r="Y244" i="7"/>
  <c r="Z244" i="7"/>
  <c r="AA244" i="7"/>
  <c r="AB244" i="7"/>
  <c r="AC244" i="7"/>
  <c r="AD244" i="7"/>
  <c r="AE244" i="7"/>
  <c r="B245" i="7"/>
  <c r="C245" i="7"/>
  <c r="D245" i="7"/>
  <c r="E245" i="7"/>
  <c r="F245" i="7"/>
  <c r="G245" i="7"/>
  <c r="H245" i="7"/>
  <c r="I245" i="7"/>
  <c r="J245" i="7"/>
  <c r="K245" i="7"/>
  <c r="L245" i="7"/>
  <c r="M245" i="7"/>
  <c r="N245" i="7"/>
  <c r="O245" i="7"/>
  <c r="P245" i="7"/>
  <c r="Q245" i="7"/>
  <c r="R245" i="7"/>
  <c r="S245" i="7"/>
  <c r="T245" i="7"/>
  <c r="U245" i="7"/>
  <c r="V245" i="7"/>
  <c r="W245" i="7"/>
  <c r="X245" i="7"/>
  <c r="Y245" i="7"/>
  <c r="Z245" i="7"/>
  <c r="AA245" i="7"/>
  <c r="AB245" i="7"/>
  <c r="AC245" i="7"/>
  <c r="AD245" i="7"/>
  <c r="AE245" i="7"/>
  <c r="B246" i="7"/>
  <c r="C246" i="7"/>
  <c r="D246" i="7"/>
  <c r="E246" i="7"/>
  <c r="F246" i="7"/>
  <c r="G246" i="7"/>
  <c r="H246" i="7"/>
  <c r="I246" i="7"/>
  <c r="J246" i="7"/>
  <c r="K246" i="7"/>
  <c r="L246" i="7"/>
  <c r="M246" i="7"/>
  <c r="N246" i="7"/>
  <c r="O246" i="7"/>
  <c r="P246" i="7"/>
  <c r="Q246" i="7"/>
  <c r="R246" i="7"/>
  <c r="S246" i="7"/>
  <c r="T246" i="7"/>
  <c r="U246" i="7"/>
  <c r="V246" i="7"/>
  <c r="W246" i="7"/>
  <c r="X246" i="7"/>
  <c r="Y246" i="7"/>
  <c r="Z246" i="7"/>
  <c r="AA246" i="7"/>
  <c r="AB246" i="7"/>
  <c r="AC246" i="7"/>
  <c r="AD246" i="7"/>
  <c r="AE246" i="7"/>
  <c r="B247" i="7"/>
  <c r="C247" i="7"/>
  <c r="D247" i="7"/>
  <c r="E247" i="7"/>
  <c r="F247" i="7"/>
  <c r="G247" i="7"/>
  <c r="H247" i="7"/>
  <c r="I247" i="7"/>
  <c r="J247" i="7"/>
  <c r="K247" i="7"/>
  <c r="L247" i="7"/>
  <c r="M247" i="7"/>
  <c r="N247" i="7"/>
  <c r="O247" i="7"/>
  <c r="P247" i="7"/>
  <c r="Q247" i="7"/>
  <c r="R247" i="7"/>
  <c r="S247" i="7"/>
  <c r="T247" i="7"/>
  <c r="U247" i="7"/>
  <c r="V247" i="7"/>
  <c r="W247" i="7"/>
  <c r="X247" i="7"/>
  <c r="Y247" i="7"/>
  <c r="Z247" i="7"/>
  <c r="AA247" i="7"/>
  <c r="AB247" i="7"/>
  <c r="AC247" i="7"/>
  <c r="AD247" i="7"/>
  <c r="AE247" i="7"/>
  <c r="B248" i="7"/>
  <c r="C248" i="7"/>
  <c r="D248" i="7"/>
  <c r="E248" i="7"/>
  <c r="F248" i="7"/>
  <c r="G248" i="7"/>
  <c r="H248" i="7"/>
  <c r="I248" i="7"/>
  <c r="J248" i="7"/>
  <c r="K248" i="7"/>
  <c r="L248" i="7"/>
  <c r="M248" i="7"/>
  <c r="N248" i="7"/>
  <c r="O248" i="7"/>
  <c r="P248" i="7"/>
  <c r="Q248" i="7"/>
  <c r="R248" i="7"/>
  <c r="S248" i="7"/>
  <c r="T248" i="7"/>
  <c r="U248" i="7"/>
  <c r="V248" i="7"/>
  <c r="W248" i="7"/>
  <c r="X248" i="7"/>
  <c r="Y248" i="7"/>
  <c r="Z248" i="7"/>
  <c r="AA248" i="7"/>
  <c r="AB248" i="7"/>
  <c r="AC248" i="7"/>
  <c r="AD248" i="7"/>
  <c r="AE248" i="7"/>
  <c r="B249" i="7"/>
  <c r="C249" i="7"/>
  <c r="D249" i="7"/>
  <c r="E249" i="7"/>
  <c r="F249" i="7"/>
  <c r="G249" i="7"/>
  <c r="H249" i="7"/>
  <c r="I249" i="7"/>
  <c r="J249" i="7"/>
  <c r="K249" i="7"/>
  <c r="L249" i="7"/>
  <c r="M249" i="7"/>
  <c r="N249" i="7"/>
  <c r="O249" i="7"/>
  <c r="P249" i="7"/>
  <c r="Q249" i="7"/>
  <c r="R249" i="7"/>
  <c r="S249" i="7"/>
  <c r="T249" i="7"/>
  <c r="U249" i="7"/>
  <c r="V249" i="7"/>
  <c r="W249" i="7"/>
  <c r="X249" i="7"/>
  <c r="Y249" i="7"/>
  <c r="Z249" i="7"/>
  <c r="AA249" i="7"/>
  <c r="AB249" i="7"/>
  <c r="AC249" i="7"/>
  <c r="AD249" i="7"/>
  <c r="AE249" i="7"/>
  <c r="B250" i="7"/>
  <c r="C250" i="7"/>
  <c r="D250" i="7"/>
  <c r="E250" i="7"/>
  <c r="F250" i="7"/>
  <c r="G250" i="7"/>
  <c r="H250" i="7"/>
  <c r="I250" i="7"/>
  <c r="J250" i="7"/>
  <c r="K250" i="7"/>
  <c r="L250" i="7"/>
  <c r="M250" i="7"/>
  <c r="N250" i="7"/>
  <c r="O250" i="7"/>
  <c r="P250" i="7"/>
  <c r="Q250" i="7"/>
  <c r="R250" i="7"/>
  <c r="S250" i="7"/>
  <c r="T250" i="7"/>
  <c r="U250" i="7"/>
  <c r="V250" i="7"/>
  <c r="W250" i="7"/>
  <c r="X250" i="7"/>
  <c r="Y250" i="7"/>
  <c r="Z250" i="7"/>
  <c r="AA250" i="7"/>
  <c r="AB250" i="7"/>
  <c r="AC250" i="7"/>
  <c r="AD250" i="7"/>
  <c r="AE250" i="7"/>
  <c r="B251" i="7"/>
  <c r="C251" i="7"/>
  <c r="D251" i="7"/>
  <c r="E251" i="7"/>
  <c r="F251" i="7"/>
  <c r="G251" i="7"/>
  <c r="H251" i="7"/>
  <c r="I251" i="7"/>
  <c r="J251" i="7"/>
  <c r="K251" i="7"/>
  <c r="L251" i="7"/>
  <c r="M251" i="7"/>
  <c r="N251" i="7"/>
  <c r="O251" i="7"/>
  <c r="P251" i="7"/>
  <c r="Q251" i="7"/>
  <c r="R251" i="7"/>
  <c r="S251" i="7"/>
  <c r="T251" i="7"/>
  <c r="U251" i="7"/>
  <c r="V251" i="7"/>
  <c r="W251" i="7"/>
  <c r="X251" i="7"/>
  <c r="Y251" i="7"/>
  <c r="Z251" i="7"/>
  <c r="AA251" i="7"/>
  <c r="AB251" i="7"/>
  <c r="AC251" i="7"/>
  <c r="AD251" i="7"/>
  <c r="AE251" i="7"/>
  <c r="B252" i="7"/>
  <c r="C252" i="7"/>
  <c r="D252" i="7"/>
  <c r="E252" i="7"/>
  <c r="F252" i="7"/>
  <c r="G252" i="7"/>
  <c r="H252" i="7"/>
  <c r="I252" i="7"/>
  <c r="J252" i="7"/>
  <c r="K252" i="7"/>
  <c r="L252" i="7"/>
  <c r="M252" i="7"/>
  <c r="N252" i="7"/>
  <c r="O252" i="7"/>
  <c r="P252" i="7"/>
  <c r="Q252" i="7"/>
  <c r="R252" i="7"/>
  <c r="S252" i="7"/>
  <c r="T252" i="7"/>
  <c r="U252" i="7"/>
  <c r="V252" i="7"/>
  <c r="W252" i="7"/>
  <c r="X252" i="7"/>
  <c r="Y252" i="7"/>
  <c r="Z252" i="7"/>
  <c r="AA252" i="7"/>
  <c r="AB252" i="7"/>
  <c r="AC252" i="7"/>
  <c r="AD252" i="7"/>
  <c r="AE252" i="7"/>
  <c r="B253" i="7"/>
  <c r="C253" i="7"/>
  <c r="D253" i="7"/>
  <c r="E253" i="7"/>
  <c r="F253" i="7"/>
  <c r="G253" i="7"/>
  <c r="H253" i="7"/>
  <c r="I253" i="7"/>
  <c r="J253" i="7"/>
  <c r="K253" i="7"/>
  <c r="L253" i="7"/>
  <c r="M253" i="7"/>
  <c r="N253" i="7"/>
  <c r="O253" i="7"/>
  <c r="P253" i="7"/>
  <c r="Q253" i="7"/>
  <c r="R253" i="7"/>
  <c r="S253" i="7"/>
  <c r="T253" i="7"/>
  <c r="U253" i="7"/>
  <c r="V253" i="7"/>
  <c r="W253" i="7"/>
  <c r="X253" i="7"/>
  <c r="Y253" i="7"/>
  <c r="Z253" i="7"/>
  <c r="AA253" i="7"/>
  <c r="AB253" i="7"/>
  <c r="AC253" i="7"/>
  <c r="AD253" i="7"/>
  <c r="AE253" i="7"/>
  <c r="B254" i="7"/>
  <c r="C254" i="7"/>
  <c r="D254" i="7"/>
  <c r="E254" i="7"/>
  <c r="F254" i="7"/>
  <c r="G254" i="7"/>
  <c r="H254" i="7"/>
  <c r="I254" i="7"/>
  <c r="J254" i="7"/>
  <c r="K254" i="7"/>
  <c r="L254" i="7"/>
  <c r="M254" i="7"/>
  <c r="N254" i="7"/>
  <c r="O254" i="7"/>
  <c r="P254" i="7"/>
  <c r="Q254" i="7"/>
  <c r="R254" i="7"/>
  <c r="S254" i="7"/>
  <c r="T254" i="7"/>
  <c r="U254" i="7"/>
  <c r="V254" i="7"/>
  <c r="W254" i="7"/>
  <c r="X254" i="7"/>
  <c r="Y254" i="7"/>
  <c r="Z254" i="7"/>
  <c r="AA254" i="7"/>
  <c r="AB254" i="7"/>
  <c r="AC254" i="7"/>
  <c r="AD254" i="7"/>
  <c r="AE254" i="7"/>
  <c r="B255" i="7"/>
  <c r="C255" i="7"/>
  <c r="D255" i="7"/>
  <c r="E255" i="7"/>
  <c r="F255" i="7"/>
  <c r="G255" i="7"/>
  <c r="H255" i="7"/>
  <c r="I255" i="7"/>
  <c r="J255" i="7"/>
  <c r="K255" i="7"/>
  <c r="L255" i="7"/>
  <c r="M255" i="7"/>
  <c r="N255" i="7"/>
  <c r="O255" i="7"/>
  <c r="P255" i="7"/>
  <c r="Q255" i="7"/>
  <c r="R255" i="7"/>
  <c r="S255" i="7"/>
  <c r="T255" i="7"/>
  <c r="U255" i="7"/>
  <c r="V255" i="7"/>
  <c r="W255" i="7"/>
  <c r="X255" i="7"/>
  <c r="Y255" i="7"/>
  <c r="Z255" i="7"/>
  <c r="AA255" i="7"/>
  <c r="AB255" i="7"/>
  <c r="AC255" i="7"/>
  <c r="AD255" i="7"/>
  <c r="AE255" i="7"/>
  <c r="B256" i="7"/>
  <c r="C256" i="7"/>
  <c r="D256" i="7"/>
  <c r="E256" i="7"/>
  <c r="F256" i="7"/>
  <c r="G256" i="7"/>
  <c r="H256" i="7"/>
  <c r="I256" i="7"/>
  <c r="J256" i="7"/>
  <c r="K256" i="7"/>
  <c r="L256" i="7"/>
  <c r="M256" i="7"/>
  <c r="N256" i="7"/>
  <c r="O256" i="7"/>
  <c r="P256" i="7"/>
  <c r="Q256" i="7"/>
  <c r="R256" i="7"/>
  <c r="S256" i="7"/>
  <c r="T256" i="7"/>
  <c r="U256" i="7"/>
  <c r="V256" i="7"/>
  <c r="W256" i="7"/>
  <c r="X256" i="7"/>
  <c r="Y256" i="7"/>
  <c r="Z256" i="7"/>
  <c r="AA256" i="7"/>
  <c r="AB256" i="7"/>
  <c r="AC256" i="7"/>
  <c r="AD256" i="7"/>
  <c r="AE256" i="7"/>
  <c r="B257" i="7"/>
  <c r="C257" i="7"/>
  <c r="D257" i="7"/>
  <c r="E257" i="7"/>
  <c r="F257" i="7"/>
  <c r="G257" i="7"/>
  <c r="H257" i="7"/>
  <c r="I257" i="7"/>
  <c r="J257" i="7"/>
  <c r="K257" i="7"/>
  <c r="L257" i="7"/>
  <c r="M257" i="7"/>
  <c r="N257" i="7"/>
  <c r="O257" i="7"/>
  <c r="P257" i="7"/>
  <c r="Q257" i="7"/>
  <c r="R257" i="7"/>
  <c r="S257" i="7"/>
  <c r="T257" i="7"/>
  <c r="U257" i="7"/>
  <c r="V257" i="7"/>
  <c r="W257" i="7"/>
  <c r="X257" i="7"/>
  <c r="Y257" i="7"/>
  <c r="Z257" i="7"/>
  <c r="AA257" i="7"/>
  <c r="AB257" i="7"/>
  <c r="AC257" i="7"/>
  <c r="AD257" i="7"/>
  <c r="AE257" i="7"/>
  <c r="B258" i="7"/>
  <c r="C258" i="7"/>
  <c r="D258" i="7"/>
  <c r="E258" i="7"/>
  <c r="F258" i="7"/>
  <c r="G258" i="7"/>
  <c r="H258" i="7"/>
  <c r="I258" i="7"/>
  <c r="J258" i="7"/>
  <c r="K258" i="7"/>
  <c r="L258" i="7"/>
  <c r="M258" i="7"/>
  <c r="N258" i="7"/>
  <c r="O258" i="7"/>
  <c r="P258" i="7"/>
  <c r="Q258" i="7"/>
  <c r="R258" i="7"/>
  <c r="S258" i="7"/>
  <c r="T258" i="7"/>
  <c r="U258" i="7"/>
  <c r="V258" i="7"/>
  <c r="W258" i="7"/>
  <c r="X258" i="7"/>
  <c r="Y258" i="7"/>
  <c r="Z258" i="7"/>
  <c r="AA258" i="7"/>
  <c r="AB258" i="7"/>
  <c r="AC258" i="7"/>
  <c r="AD258" i="7"/>
  <c r="AE258" i="7"/>
  <c r="B259" i="7"/>
  <c r="C259" i="7"/>
  <c r="D259" i="7"/>
  <c r="E259" i="7"/>
  <c r="F259" i="7"/>
  <c r="G259" i="7"/>
  <c r="H259" i="7"/>
  <c r="I259" i="7"/>
  <c r="J259" i="7"/>
  <c r="K259" i="7"/>
  <c r="L259" i="7"/>
  <c r="M259" i="7"/>
  <c r="N259" i="7"/>
  <c r="O259" i="7"/>
  <c r="P259" i="7"/>
  <c r="Q259" i="7"/>
  <c r="R259" i="7"/>
  <c r="S259" i="7"/>
  <c r="T259" i="7"/>
  <c r="U259" i="7"/>
  <c r="V259" i="7"/>
  <c r="W259" i="7"/>
  <c r="X259" i="7"/>
  <c r="Y259" i="7"/>
  <c r="Z259" i="7"/>
  <c r="AA259" i="7"/>
  <c r="AB259" i="7"/>
  <c r="AC259" i="7"/>
  <c r="AD259" i="7"/>
  <c r="AE259" i="7"/>
  <c r="B260" i="7"/>
  <c r="C260" i="7"/>
  <c r="D260" i="7"/>
  <c r="E260" i="7"/>
  <c r="F260" i="7"/>
  <c r="G260" i="7"/>
  <c r="H260" i="7"/>
  <c r="I260" i="7"/>
  <c r="J260" i="7"/>
  <c r="K260" i="7"/>
  <c r="L260" i="7"/>
  <c r="M260" i="7"/>
  <c r="N260" i="7"/>
  <c r="O260" i="7"/>
  <c r="P260" i="7"/>
  <c r="Q260" i="7"/>
  <c r="R260" i="7"/>
  <c r="S260" i="7"/>
  <c r="T260" i="7"/>
  <c r="U260" i="7"/>
  <c r="V260" i="7"/>
  <c r="W260" i="7"/>
  <c r="X260" i="7"/>
  <c r="Y260" i="7"/>
  <c r="Z260" i="7"/>
  <c r="AA260" i="7"/>
  <c r="AB260" i="7"/>
  <c r="AC260" i="7"/>
  <c r="AD260" i="7"/>
  <c r="AE260" i="7"/>
  <c r="B261" i="7"/>
  <c r="C261" i="7"/>
  <c r="D261" i="7"/>
  <c r="E261" i="7"/>
  <c r="F261" i="7"/>
  <c r="G261" i="7"/>
  <c r="H261" i="7"/>
  <c r="I261" i="7"/>
  <c r="J261" i="7"/>
  <c r="K261" i="7"/>
  <c r="L261" i="7"/>
  <c r="M261" i="7"/>
  <c r="N261" i="7"/>
  <c r="O261" i="7"/>
  <c r="P261" i="7"/>
  <c r="Q261" i="7"/>
  <c r="R261" i="7"/>
  <c r="S261" i="7"/>
  <c r="T261" i="7"/>
  <c r="U261" i="7"/>
  <c r="V261" i="7"/>
  <c r="W261" i="7"/>
  <c r="X261" i="7"/>
  <c r="Y261" i="7"/>
  <c r="Z261" i="7"/>
  <c r="AA261" i="7"/>
  <c r="AB261" i="7"/>
  <c r="AC261" i="7"/>
  <c r="AD261" i="7"/>
  <c r="AE261" i="7"/>
  <c r="B262" i="7"/>
  <c r="C262" i="7"/>
  <c r="D262" i="7"/>
  <c r="E262" i="7"/>
  <c r="F262" i="7"/>
  <c r="G262" i="7"/>
  <c r="H262" i="7"/>
  <c r="I262" i="7"/>
  <c r="J262" i="7"/>
  <c r="K262" i="7"/>
  <c r="L262" i="7"/>
  <c r="M262" i="7"/>
  <c r="N262" i="7"/>
  <c r="O262" i="7"/>
  <c r="P262" i="7"/>
  <c r="Q262" i="7"/>
  <c r="R262" i="7"/>
  <c r="S262" i="7"/>
  <c r="T262" i="7"/>
  <c r="U262" i="7"/>
  <c r="V262" i="7"/>
  <c r="W262" i="7"/>
  <c r="X262" i="7"/>
  <c r="Y262" i="7"/>
  <c r="Z262" i="7"/>
  <c r="AA262" i="7"/>
  <c r="AB262" i="7"/>
  <c r="AC262" i="7"/>
  <c r="AD262" i="7"/>
  <c r="AE262" i="7"/>
  <c r="B263" i="7"/>
  <c r="C263" i="7"/>
  <c r="D263" i="7"/>
  <c r="E263" i="7"/>
  <c r="F263" i="7"/>
  <c r="G263" i="7"/>
  <c r="H263" i="7"/>
  <c r="I263" i="7"/>
  <c r="J263" i="7"/>
  <c r="K263" i="7"/>
  <c r="L263" i="7"/>
  <c r="M263" i="7"/>
  <c r="N263" i="7"/>
  <c r="O263" i="7"/>
  <c r="P263" i="7"/>
  <c r="Q263" i="7"/>
  <c r="R263" i="7"/>
  <c r="S263" i="7"/>
  <c r="T263" i="7"/>
  <c r="U263" i="7"/>
  <c r="V263" i="7"/>
  <c r="W263" i="7"/>
  <c r="X263" i="7"/>
  <c r="Y263" i="7"/>
  <c r="Z263" i="7"/>
  <c r="AA263" i="7"/>
  <c r="AB263" i="7"/>
  <c r="AC263" i="7"/>
  <c r="AD263" i="7"/>
  <c r="AE263" i="7"/>
  <c r="B264" i="7"/>
  <c r="C264" i="7"/>
  <c r="D264" i="7"/>
  <c r="E264" i="7"/>
  <c r="F264" i="7"/>
  <c r="G264" i="7"/>
  <c r="H264" i="7"/>
  <c r="I264" i="7"/>
  <c r="J264" i="7"/>
  <c r="K264" i="7"/>
  <c r="L264" i="7"/>
  <c r="M264" i="7"/>
  <c r="N264" i="7"/>
  <c r="O264" i="7"/>
  <c r="P264" i="7"/>
  <c r="Q264" i="7"/>
  <c r="R264" i="7"/>
  <c r="S264" i="7"/>
  <c r="T264" i="7"/>
  <c r="U264" i="7"/>
  <c r="V264" i="7"/>
  <c r="W264" i="7"/>
  <c r="X264" i="7"/>
  <c r="Y264" i="7"/>
  <c r="Z264" i="7"/>
  <c r="AA264" i="7"/>
  <c r="AB264" i="7"/>
  <c r="AC264" i="7"/>
  <c r="AD264" i="7"/>
  <c r="AE264" i="7"/>
  <c r="B265" i="7"/>
  <c r="C265" i="7"/>
  <c r="D265" i="7"/>
  <c r="E265" i="7"/>
  <c r="F265" i="7"/>
  <c r="G265" i="7"/>
  <c r="H265" i="7"/>
  <c r="I265" i="7"/>
  <c r="J265" i="7"/>
  <c r="K265" i="7"/>
  <c r="L265" i="7"/>
  <c r="M265" i="7"/>
  <c r="N265" i="7"/>
  <c r="O265" i="7"/>
  <c r="P265" i="7"/>
  <c r="Q265" i="7"/>
  <c r="R265" i="7"/>
  <c r="S265" i="7"/>
  <c r="T265" i="7"/>
  <c r="U265" i="7"/>
  <c r="V265" i="7"/>
  <c r="W265" i="7"/>
  <c r="X265" i="7"/>
  <c r="Y265" i="7"/>
  <c r="Z265" i="7"/>
  <c r="AA265" i="7"/>
  <c r="AB265" i="7"/>
  <c r="AC265" i="7"/>
  <c r="AD265" i="7"/>
  <c r="AE265" i="7"/>
  <c r="B266" i="7"/>
  <c r="C266" i="7"/>
  <c r="D266" i="7"/>
  <c r="E266" i="7"/>
  <c r="F266" i="7"/>
  <c r="G266" i="7"/>
  <c r="H266" i="7"/>
  <c r="I266" i="7"/>
  <c r="J266" i="7"/>
  <c r="K266" i="7"/>
  <c r="L266" i="7"/>
  <c r="M266" i="7"/>
  <c r="N266" i="7"/>
  <c r="O266" i="7"/>
  <c r="P266" i="7"/>
  <c r="Q266" i="7"/>
  <c r="R266" i="7"/>
  <c r="S266" i="7"/>
  <c r="T266" i="7"/>
  <c r="U266" i="7"/>
  <c r="V266" i="7"/>
  <c r="W266" i="7"/>
  <c r="X266" i="7"/>
  <c r="Y266" i="7"/>
  <c r="Z266" i="7"/>
  <c r="AA266" i="7"/>
  <c r="AB266" i="7"/>
  <c r="AC266" i="7"/>
  <c r="AD266" i="7"/>
  <c r="AE266" i="7"/>
  <c r="B267" i="7"/>
  <c r="C267" i="7"/>
  <c r="D267" i="7"/>
  <c r="E267" i="7"/>
  <c r="F267" i="7"/>
  <c r="G267" i="7"/>
  <c r="H267" i="7"/>
  <c r="I267" i="7"/>
  <c r="J267" i="7"/>
  <c r="K267" i="7"/>
  <c r="L267" i="7"/>
  <c r="M267" i="7"/>
  <c r="N267" i="7"/>
  <c r="O267" i="7"/>
  <c r="P267" i="7"/>
  <c r="Q267" i="7"/>
  <c r="R267" i="7"/>
  <c r="S267" i="7"/>
  <c r="T267" i="7"/>
  <c r="U267" i="7"/>
  <c r="V267" i="7"/>
  <c r="W267" i="7"/>
  <c r="X267" i="7"/>
  <c r="Y267" i="7"/>
  <c r="Z267" i="7"/>
  <c r="AA267" i="7"/>
  <c r="AB267" i="7"/>
  <c r="AC267" i="7"/>
  <c r="AD267" i="7"/>
  <c r="AE267" i="7"/>
  <c r="B268" i="7"/>
  <c r="C268" i="7"/>
  <c r="D268" i="7"/>
  <c r="E268" i="7"/>
  <c r="F268" i="7"/>
  <c r="G268" i="7"/>
  <c r="H268" i="7"/>
  <c r="I268" i="7"/>
  <c r="J268" i="7"/>
  <c r="K268" i="7"/>
  <c r="L268" i="7"/>
  <c r="M268" i="7"/>
  <c r="N268" i="7"/>
  <c r="O268" i="7"/>
  <c r="P268" i="7"/>
  <c r="Q268" i="7"/>
  <c r="R268" i="7"/>
  <c r="S268" i="7"/>
  <c r="T268" i="7"/>
  <c r="U268" i="7"/>
  <c r="V268" i="7"/>
  <c r="W268" i="7"/>
  <c r="X268" i="7"/>
  <c r="Y268" i="7"/>
  <c r="Z268" i="7"/>
  <c r="AA268" i="7"/>
  <c r="AB268" i="7"/>
  <c r="AC268" i="7"/>
  <c r="AD268" i="7"/>
  <c r="AE268" i="7"/>
  <c r="B269" i="7"/>
  <c r="C269" i="7"/>
  <c r="D269" i="7"/>
  <c r="E269" i="7"/>
  <c r="F269" i="7"/>
  <c r="G269" i="7"/>
  <c r="H269" i="7"/>
  <c r="I269" i="7"/>
  <c r="J269" i="7"/>
  <c r="K269" i="7"/>
  <c r="L269" i="7"/>
  <c r="M269" i="7"/>
  <c r="N269" i="7"/>
  <c r="O269" i="7"/>
  <c r="P269" i="7"/>
  <c r="Q269" i="7"/>
  <c r="R269" i="7"/>
  <c r="S269" i="7"/>
  <c r="T269" i="7"/>
  <c r="U269" i="7"/>
  <c r="V269" i="7"/>
  <c r="W269" i="7"/>
  <c r="X269" i="7"/>
  <c r="Y269" i="7"/>
  <c r="Z269" i="7"/>
  <c r="AA269" i="7"/>
  <c r="AB269" i="7"/>
  <c r="AC269" i="7"/>
  <c r="AD269" i="7"/>
  <c r="AE269" i="7"/>
  <c r="B270" i="7"/>
  <c r="C270" i="7"/>
  <c r="D270" i="7"/>
  <c r="E270" i="7"/>
  <c r="F270" i="7"/>
  <c r="G270" i="7"/>
  <c r="H270" i="7"/>
  <c r="I270" i="7"/>
  <c r="J270" i="7"/>
  <c r="K270" i="7"/>
  <c r="L270" i="7"/>
  <c r="M270" i="7"/>
  <c r="N270" i="7"/>
  <c r="O270" i="7"/>
  <c r="P270" i="7"/>
  <c r="Q270" i="7"/>
  <c r="R270" i="7"/>
  <c r="S270" i="7"/>
  <c r="T270" i="7"/>
  <c r="U270" i="7"/>
  <c r="V270" i="7"/>
  <c r="W270" i="7"/>
  <c r="X270" i="7"/>
  <c r="Y270" i="7"/>
  <c r="Z270" i="7"/>
  <c r="AA270" i="7"/>
  <c r="AB270" i="7"/>
  <c r="AC270" i="7"/>
  <c r="AD270" i="7"/>
  <c r="AE270" i="7"/>
  <c r="B271" i="7"/>
  <c r="C271" i="7"/>
  <c r="D271" i="7"/>
  <c r="E271" i="7"/>
  <c r="F271" i="7"/>
  <c r="G271" i="7"/>
  <c r="H271" i="7"/>
  <c r="I271" i="7"/>
  <c r="J271" i="7"/>
  <c r="K271" i="7"/>
  <c r="L271" i="7"/>
  <c r="M271" i="7"/>
  <c r="N271" i="7"/>
  <c r="O271" i="7"/>
  <c r="P271" i="7"/>
  <c r="Q271" i="7"/>
  <c r="R271" i="7"/>
  <c r="S271" i="7"/>
  <c r="T271" i="7"/>
  <c r="U271" i="7"/>
  <c r="V271" i="7"/>
  <c r="W271" i="7"/>
  <c r="X271" i="7"/>
  <c r="Y271" i="7"/>
  <c r="Z271" i="7"/>
  <c r="AA271" i="7"/>
  <c r="AB271" i="7"/>
  <c r="AC271" i="7"/>
  <c r="AD271" i="7"/>
  <c r="AE271" i="7"/>
  <c r="B272" i="7"/>
  <c r="C272" i="7"/>
  <c r="D272" i="7"/>
  <c r="E272" i="7"/>
  <c r="F272" i="7"/>
  <c r="G272" i="7"/>
  <c r="H272" i="7"/>
  <c r="I272" i="7"/>
  <c r="J272" i="7"/>
  <c r="K272" i="7"/>
  <c r="L272" i="7"/>
  <c r="M272" i="7"/>
  <c r="N272" i="7"/>
  <c r="O272" i="7"/>
  <c r="P272" i="7"/>
  <c r="Q272" i="7"/>
  <c r="R272" i="7"/>
  <c r="S272" i="7"/>
  <c r="T272" i="7"/>
  <c r="U272" i="7"/>
  <c r="V272" i="7"/>
  <c r="W272" i="7"/>
  <c r="X272" i="7"/>
  <c r="Y272" i="7"/>
  <c r="Z272" i="7"/>
  <c r="AA272" i="7"/>
  <c r="AB272" i="7"/>
  <c r="AC272" i="7"/>
  <c r="AD272" i="7"/>
  <c r="AE272" i="7"/>
  <c r="B273" i="7"/>
  <c r="C273" i="7"/>
  <c r="D273" i="7"/>
  <c r="E273" i="7"/>
  <c r="F273" i="7"/>
  <c r="G273" i="7"/>
  <c r="H273" i="7"/>
  <c r="I273" i="7"/>
  <c r="J273" i="7"/>
  <c r="K273" i="7"/>
  <c r="L273" i="7"/>
  <c r="M273" i="7"/>
  <c r="N273" i="7"/>
  <c r="O273" i="7"/>
  <c r="P273" i="7"/>
  <c r="Q273" i="7"/>
  <c r="R273" i="7"/>
  <c r="S273" i="7"/>
  <c r="T273" i="7"/>
  <c r="U273" i="7"/>
  <c r="V273" i="7"/>
  <c r="W273" i="7"/>
  <c r="X273" i="7"/>
  <c r="Y273" i="7"/>
  <c r="Z273" i="7"/>
  <c r="AA273" i="7"/>
  <c r="AB273" i="7"/>
  <c r="AC273" i="7"/>
  <c r="AD273" i="7"/>
  <c r="AE273" i="7"/>
  <c r="B274" i="7"/>
  <c r="C274" i="7"/>
  <c r="D274" i="7"/>
  <c r="E274" i="7"/>
  <c r="F274" i="7"/>
  <c r="G274" i="7"/>
  <c r="H274" i="7"/>
  <c r="I274" i="7"/>
  <c r="J274" i="7"/>
  <c r="K274" i="7"/>
  <c r="L274" i="7"/>
  <c r="M274" i="7"/>
  <c r="N274" i="7"/>
  <c r="O274" i="7"/>
  <c r="P274" i="7"/>
  <c r="Q274" i="7"/>
  <c r="R274" i="7"/>
  <c r="S274" i="7"/>
  <c r="T274" i="7"/>
  <c r="U274" i="7"/>
  <c r="V274" i="7"/>
  <c r="W274" i="7"/>
  <c r="X274" i="7"/>
  <c r="Y274" i="7"/>
  <c r="Z274" i="7"/>
  <c r="AA274" i="7"/>
  <c r="AB274" i="7"/>
  <c r="AC274" i="7"/>
  <c r="AD274" i="7"/>
  <c r="AE274" i="7"/>
  <c r="B275" i="7"/>
  <c r="C275" i="7"/>
  <c r="D275" i="7"/>
  <c r="E275" i="7"/>
  <c r="F275" i="7"/>
  <c r="G275" i="7"/>
  <c r="H275" i="7"/>
  <c r="I275" i="7"/>
  <c r="J275" i="7"/>
  <c r="K275" i="7"/>
  <c r="L275" i="7"/>
  <c r="M275" i="7"/>
  <c r="N275" i="7"/>
  <c r="O275" i="7"/>
  <c r="P275" i="7"/>
  <c r="Q275" i="7"/>
  <c r="R275" i="7"/>
  <c r="S275" i="7"/>
  <c r="T275" i="7"/>
  <c r="U275" i="7"/>
  <c r="V275" i="7"/>
  <c r="W275" i="7"/>
  <c r="X275" i="7"/>
  <c r="Y275" i="7"/>
  <c r="Z275" i="7"/>
  <c r="AA275" i="7"/>
  <c r="AB275" i="7"/>
  <c r="AC275" i="7"/>
  <c r="AD275" i="7"/>
  <c r="AE275" i="7"/>
  <c r="B276" i="7"/>
  <c r="C276" i="7"/>
  <c r="D276" i="7"/>
  <c r="E276" i="7"/>
  <c r="F276" i="7"/>
  <c r="G276" i="7"/>
  <c r="H276" i="7"/>
  <c r="I276" i="7"/>
  <c r="J276" i="7"/>
  <c r="K276" i="7"/>
  <c r="L276" i="7"/>
  <c r="M276" i="7"/>
  <c r="N276" i="7"/>
  <c r="O276" i="7"/>
  <c r="P276" i="7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AE276" i="7"/>
  <c r="B277" i="7"/>
  <c r="C277" i="7"/>
  <c r="D277" i="7"/>
  <c r="E277" i="7"/>
  <c r="F277" i="7"/>
  <c r="G277" i="7"/>
  <c r="H277" i="7"/>
  <c r="I277" i="7"/>
  <c r="J277" i="7"/>
  <c r="K277" i="7"/>
  <c r="L277" i="7"/>
  <c r="M277" i="7"/>
  <c r="N277" i="7"/>
  <c r="O277" i="7"/>
  <c r="P277" i="7"/>
  <c r="Q277" i="7"/>
  <c r="R277" i="7"/>
  <c r="S277" i="7"/>
  <c r="T277" i="7"/>
  <c r="U277" i="7"/>
  <c r="V277" i="7"/>
  <c r="W277" i="7"/>
  <c r="X277" i="7"/>
  <c r="Y277" i="7"/>
  <c r="Z277" i="7"/>
  <c r="AA277" i="7"/>
  <c r="AB277" i="7"/>
  <c r="AC277" i="7"/>
  <c r="AD277" i="7"/>
  <c r="AE277" i="7"/>
  <c r="B278" i="7"/>
  <c r="C278" i="7"/>
  <c r="D278" i="7"/>
  <c r="E278" i="7"/>
  <c r="F278" i="7"/>
  <c r="G278" i="7"/>
  <c r="H278" i="7"/>
  <c r="I278" i="7"/>
  <c r="J278" i="7"/>
  <c r="K278" i="7"/>
  <c r="L278" i="7"/>
  <c r="M278" i="7"/>
  <c r="N278" i="7"/>
  <c r="O278" i="7"/>
  <c r="P278" i="7"/>
  <c r="Q278" i="7"/>
  <c r="R278" i="7"/>
  <c r="S278" i="7"/>
  <c r="T278" i="7"/>
  <c r="U278" i="7"/>
  <c r="V278" i="7"/>
  <c r="W278" i="7"/>
  <c r="X278" i="7"/>
  <c r="Y278" i="7"/>
  <c r="Z278" i="7"/>
  <c r="AA278" i="7"/>
  <c r="AB278" i="7"/>
  <c r="AC278" i="7"/>
  <c r="AD278" i="7"/>
  <c r="AE278" i="7"/>
  <c r="AE158" i="7"/>
  <c r="AD158" i="7"/>
  <c r="AC158" i="7"/>
  <c r="AB158" i="7"/>
  <c r="AA158" i="7"/>
  <c r="Z158" i="7"/>
  <c r="Y158" i="7"/>
  <c r="X158" i="7"/>
  <c r="W158" i="7"/>
  <c r="V158" i="7"/>
  <c r="U158" i="7"/>
  <c r="T158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B158" i="7"/>
  <c r="B4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B6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B17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B18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B24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B30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B31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B32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B33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B3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AB38" i="7"/>
  <c r="AC38" i="7"/>
  <c r="AD38" i="7"/>
  <c r="AE38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AB39" i="7"/>
  <c r="AC39" i="7"/>
  <c r="AD39" i="7"/>
  <c r="AE39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AB40" i="7"/>
  <c r="AC40" i="7"/>
  <c r="AD40" i="7"/>
  <c r="AE40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AB41" i="7"/>
  <c r="AC41" i="7"/>
  <c r="AD41" i="7"/>
  <c r="AE41" i="7"/>
  <c r="B42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AB44" i="7"/>
  <c r="AC44" i="7"/>
  <c r="AD44" i="7"/>
  <c r="AE44" i="7"/>
  <c r="B45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AB45" i="7"/>
  <c r="AC45" i="7"/>
  <c r="AD45" i="7"/>
  <c r="AE45" i="7"/>
  <c r="B46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B47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AB48" i="7"/>
  <c r="AC48" i="7"/>
  <c r="AD48" i="7"/>
  <c r="AE48" i="7"/>
  <c r="B49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AB49" i="7"/>
  <c r="AC49" i="7"/>
  <c r="AD49" i="7"/>
  <c r="AE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AD50" i="7"/>
  <c r="AE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B52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B53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AB53" i="7"/>
  <c r="AC53" i="7"/>
  <c r="AD53" i="7"/>
  <c r="AE53" i="7"/>
  <c r="B54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B55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AD55" i="7"/>
  <c r="AE55" i="7"/>
  <c r="B56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AB56" i="7"/>
  <c r="AC56" i="7"/>
  <c r="AD56" i="7"/>
  <c r="AE56" i="7"/>
  <c r="B57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B58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AB58" i="7"/>
  <c r="AC58" i="7"/>
  <c r="AD58" i="7"/>
  <c r="AE58" i="7"/>
  <c r="B59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AB59" i="7"/>
  <c r="AC59" i="7"/>
  <c r="AD59" i="7"/>
  <c r="AE59" i="7"/>
  <c r="B60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AB60" i="7"/>
  <c r="AC60" i="7"/>
  <c r="AD60" i="7"/>
  <c r="AE60" i="7"/>
  <c r="B61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AB61" i="7"/>
  <c r="AC61" i="7"/>
  <c r="AD61" i="7"/>
  <c r="AE61" i="7"/>
  <c r="B62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AB62" i="7"/>
  <c r="AC62" i="7"/>
  <c r="AD62" i="7"/>
  <c r="AE62" i="7"/>
  <c r="B63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W63" i="7"/>
  <c r="X63" i="7"/>
  <c r="Y63" i="7"/>
  <c r="Z63" i="7"/>
  <c r="AA63" i="7"/>
  <c r="AB63" i="7"/>
  <c r="AC63" i="7"/>
  <c r="AD63" i="7"/>
  <c r="AE63" i="7"/>
  <c r="B64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AB64" i="7"/>
  <c r="AC64" i="7"/>
  <c r="AD64" i="7"/>
  <c r="AE64" i="7"/>
  <c r="B65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AB65" i="7"/>
  <c r="AC65" i="7"/>
  <c r="AD65" i="7"/>
  <c r="AE65" i="7"/>
  <c r="B66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B67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AB67" i="7"/>
  <c r="AC67" i="7"/>
  <c r="AD67" i="7"/>
  <c r="AE67" i="7"/>
  <c r="B68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B69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Y69" i="7"/>
  <c r="Z69" i="7"/>
  <c r="AA69" i="7"/>
  <c r="AB69" i="7"/>
  <c r="AC69" i="7"/>
  <c r="AD69" i="7"/>
  <c r="AE69" i="7"/>
  <c r="B70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AB70" i="7"/>
  <c r="AC70" i="7"/>
  <c r="AD70" i="7"/>
  <c r="AE70" i="7"/>
  <c r="B71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Y71" i="7"/>
  <c r="Z71" i="7"/>
  <c r="AA71" i="7"/>
  <c r="AB71" i="7"/>
  <c r="AC71" i="7"/>
  <c r="AD71" i="7"/>
  <c r="AE71" i="7"/>
  <c r="B72" i="7"/>
  <c r="C72" i="7"/>
  <c r="D72" i="7"/>
  <c r="E72" i="7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B73" i="7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Y73" i="7"/>
  <c r="Z73" i="7"/>
  <c r="AA73" i="7"/>
  <c r="AB73" i="7"/>
  <c r="AC73" i="7"/>
  <c r="AD73" i="7"/>
  <c r="AE73" i="7"/>
  <c r="B74" i="7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A74" i="7"/>
  <c r="AB74" i="7"/>
  <c r="AC74" i="7"/>
  <c r="AD74" i="7"/>
  <c r="AE74" i="7"/>
  <c r="B75" i="7"/>
  <c r="C75" i="7"/>
  <c r="D75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Y75" i="7"/>
  <c r="Z75" i="7"/>
  <c r="AA75" i="7"/>
  <c r="AB75" i="7"/>
  <c r="AC75" i="7"/>
  <c r="AD75" i="7"/>
  <c r="AE75" i="7"/>
  <c r="B76" i="7"/>
  <c r="C76" i="7"/>
  <c r="D76" i="7"/>
  <c r="E76" i="7"/>
  <c r="F76" i="7"/>
  <c r="G76" i="7"/>
  <c r="H76" i="7"/>
  <c r="I76" i="7"/>
  <c r="J76" i="7"/>
  <c r="K76" i="7"/>
  <c r="L76" i="7"/>
  <c r="M76" i="7"/>
  <c r="N76" i="7"/>
  <c r="O76" i="7"/>
  <c r="P76" i="7"/>
  <c r="Q76" i="7"/>
  <c r="R76" i="7"/>
  <c r="S76" i="7"/>
  <c r="T76" i="7"/>
  <c r="U76" i="7"/>
  <c r="V76" i="7"/>
  <c r="W76" i="7"/>
  <c r="X76" i="7"/>
  <c r="Y76" i="7"/>
  <c r="Z76" i="7"/>
  <c r="AA76" i="7"/>
  <c r="AB76" i="7"/>
  <c r="AC76" i="7"/>
  <c r="AD76" i="7"/>
  <c r="AE76" i="7"/>
  <c r="B77" i="7"/>
  <c r="C77" i="7"/>
  <c r="D77" i="7"/>
  <c r="E77" i="7"/>
  <c r="F77" i="7"/>
  <c r="G77" i="7"/>
  <c r="H77" i="7"/>
  <c r="I77" i="7"/>
  <c r="J77" i="7"/>
  <c r="K77" i="7"/>
  <c r="L77" i="7"/>
  <c r="M77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AB77" i="7"/>
  <c r="AC77" i="7"/>
  <c r="AD77" i="7"/>
  <c r="AE77" i="7"/>
  <c r="B78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AB78" i="7"/>
  <c r="AC78" i="7"/>
  <c r="AD78" i="7"/>
  <c r="AE78" i="7"/>
  <c r="B79" i="7"/>
  <c r="C79" i="7"/>
  <c r="D79" i="7"/>
  <c r="E79" i="7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Y79" i="7"/>
  <c r="Z79" i="7"/>
  <c r="AA79" i="7"/>
  <c r="AB79" i="7"/>
  <c r="AC79" i="7"/>
  <c r="AD79" i="7"/>
  <c r="AE79" i="7"/>
  <c r="B80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AB80" i="7"/>
  <c r="AC80" i="7"/>
  <c r="AD80" i="7"/>
  <c r="AE80" i="7"/>
  <c r="B81" i="7"/>
  <c r="C81" i="7"/>
  <c r="D81" i="7"/>
  <c r="E81" i="7"/>
  <c r="F81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B82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AE82" i="7"/>
  <c r="B83" i="7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B84" i="7"/>
  <c r="C84" i="7"/>
  <c r="D84" i="7"/>
  <c r="E84" i="7"/>
  <c r="F84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Y84" i="7"/>
  <c r="Z84" i="7"/>
  <c r="AA84" i="7"/>
  <c r="AB84" i="7"/>
  <c r="AC84" i="7"/>
  <c r="AD84" i="7"/>
  <c r="AE84" i="7"/>
  <c r="B85" i="7"/>
  <c r="C85" i="7"/>
  <c r="D85" i="7"/>
  <c r="E85" i="7"/>
  <c r="F85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AB85" i="7"/>
  <c r="AC85" i="7"/>
  <c r="AD85" i="7"/>
  <c r="AE85" i="7"/>
  <c r="B86" i="7"/>
  <c r="C86" i="7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AA86" i="7"/>
  <c r="AB86" i="7"/>
  <c r="AC86" i="7"/>
  <c r="AD86" i="7"/>
  <c r="AE86" i="7"/>
  <c r="B87" i="7"/>
  <c r="C87" i="7"/>
  <c r="D87" i="7"/>
  <c r="E87" i="7"/>
  <c r="F87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Y87" i="7"/>
  <c r="Z87" i="7"/>
  <c r="AA87" i="7"/>
  <c r="AB87" i="7"/>
  <c r="AC87" i="7"/>
  <c r="AD87" i="7"/>
  <c r="AE87" i="7"/>
  <c r="B88" i="7"/>
  <c r="C88" i="7"/>
  <c r="D88" i="7"/>
  <c r="E88" i="7"/>
  <c r="F88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B89" i="7"/>
  <c r="C89" i="7"/>
  <c r="D89" i="7"/>
  <c r="E89" i="7"/>
  <c r="F89" i="7"/>
  <c r="G89" i="7"/>
  <c r="H89" i="7"/>
  <c r="I89" i="7"/>
  <c r="J89" i="7"/>
  <c r="K89" i="7"/>
  <c r="L89" i="7"/>
  <c r="M89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AB89" i="7"/>
  <c r="AC89" i="7"/>
  <c r="AD89" i="7"/>
  <c r="AE89" i="7"/>
  <c r="B90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V90" i="7"/>
  <c r="W90" i="7"/>
  <c r="X90" i="7"/>
  <c r="Y90" i="7"/>
  <c r="Z90" i="7"/>
  <c r="AA90" i="7"/>
  <c r="AB90" i="7"/>
  <c r="AC90" i="7"/>
  <c r="AD90" i="7"/>
  <c r="AE90" i="7"/>
  <c r="B91" i="7"/>
  <c r="C91" i="7"/>
  <c r="D91" i="7"/>
  <c r="E91" i="7"/>
  <c r="F91" i="7"/>
  <c r="G91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AB91" i="7"/>
  <c r="AC91" i="7"/>
  <c r="AD91" i="7"/>
  <c r="AE91" i="7"/>
  <c r="B92" i="7"/>
  <c r="C92" i="7"/>
  <c r="D92" i="7"/>
  <c r="E92" i="7"/>
  <c r="F9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Y92" i="7"/>
  <c r="Z92" i="7"/>
  <c r="AA92" i="7"/>
  <c r="AB92" i="7"/>
  <c r="AC92" i="7"/>
  <c r="AD92" i="7"/>
  <c r="AE92" i="7"/>
  <c r="B93" i="7"/>
  <c r="C93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B94" i="7"/>
  <c r="C94" i="7"/>
  <c r="D94" i="7"/>
  <c r="E94" i="7"/>
  <c r="F94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Y94" i="7"/>
  <c r="Z94" i="7"/>
  <c r="AA94" i="7"/>
  <c r="AB94" i="7"/>
  <c r="AC94" i="7"/>
  <c r="AD94" i="7"/>
  <c r="AE94" i="7"/>
  <c r="B95" i="7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Y95" i="7"/>
  <c r="Z95" i="7"/>
  <c r="AA95" i="7"/>
  <c r="AB95" i="7"/>
  <c r="AC95" i="7"/>
  <c r="AD95" i="7"/>
  <c r="AE95" i="7"/>
  <c r="B96" i="7"/>
  <c r="C96" i="7"/>
  <c r="D96" i="7"/>
  <c r="E96" i="7"/>
  <c r="F96" i="7"/>
  <c r="G96" i="7"/>
  <c r="H96" i="7"/>
  <c r="I96" i="7"/>
  <c r="J96" i="7"/>
  <c r="K96" i="7"/>
  <c r="L96" i="7"/>
  <c r="M96" i="7"/>
  <c r="N96" i="7"/>
  <c r="O96" i="7"/>
  <c r="P96" i="7"/>
  <c r="Q96" i="7"/>
  <c r="R96" i="7"/>
  <c r="S96" i="7"/>
  <c r="T96" i="7"/>
  <c r="U96" i="7"/>
  <c r="V96" i="7"/>
  <c r="W96" i="7"/>
  <c r="X96" i="7"/>
  <c r="Y96" i="7"/>
  <c r="Z96" i="7"/>
  <c r="AA96" i="7"/>
  <c r="AB96" i="7"/>
  <c r="AC96" i="7"/>
  <c r="AD96" i="7"/>
  <c r="AE96" i="7"/>
  <c r="B97" i="7"/>
  <c r="C97" i="7"/>
  <c r="D97" i="7"/>
  <c r="E97" i="7"/>
  <c r="F97" i="7"/>
  <c r="G97" i="7"/>
  <c r="H97" i="7"/>
  <c r="I97" i="7"/>
  <c r="J97" i="7"/>
  <c r="K97" i="7"/>
  <c r="L97" i="7"/>
  <c r="M97" i="7"/>
  <c r="N97" i="7"/>
  <c r="O97" i="7"/>
  <c r="P97" i="7"/>
  <c r="Q97" i="7"/>
  <c r="R97" i="7"/>
  <c r="S97" i="7"/>
  <c r="T97" i="7"/>
  <c r="U97" i="7"/>
  <c r="V97" i="7"/>
  <c r="W97" i="7"/>
  <c r="X97" i="7"/>
  <c r="Y97" i="7"/>
  <c r="Z97" i="7"/>
  <c r="AA97" i="7"/>
  <c r="AB97" i="7"/>
  <c r="AC97" i="7"/>
  <c r="AD97" i="7"/>
  <c r="AE97" i="7"/>
  <c r="B98" i="7"/>
  <c r="C98" i="7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Y98" i="7"/>
  <c r="Z98" i="7"/>
  <c r="AA98" i="7"/>
  <c r="AB98" i="7"/>
  <c r="AC98" i="7"/>
  <c r="AD98" i="7"/>
  <c r="AE98" i="7"/>
  <c r="B99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Y99" i="7"/>
  <c r="Z99" i="7"/>
  <c r="AA99" i="7"/>
  <c r="AB99" i="7"/>
  <c r="AC99" i="7"/>
  <c r="AD99" i="7"/>
  <c r="AE99" i="7"/>
  <c r="B100" i="7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V100" i="7"/>
  <c r="W100" i="7"/>
  <c r="X100" i="7"/>
  <c r="Y100" i="7"/>
  <c r="Z100" i="7"/>
  <c r="AA100" i="7"/>
  <c r="AB100" i="7"/>
  <c r="AC100" i="7"/>
  <c r="AD100" i="7"/>
  <c r="AE100" i="7"/>
  <c r="B101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AB101" i="7"/>
  <c r="AC101" i="7"/>
  <c r="AD101" i="7"/>
  <c r="AE101" i="7"/>
  <c r="B102" i="7"/>
  <c r="C102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P102" i="7"/>
  <c r="Q102" i="7"/>
  <c r="R102" i="7"/>
  <c r="S102" i="7"/>
  <c r="T102" i="7"/>
  <c r="U102" i="7"/>
  <c r="V102" i="7"/>
  <c r="W102" i="7"/>
  <c r="X102" i="7"/>
  <c r="Y102" i="7"/>
  <c r="Z102" i="7"/>
  <c r="AA102" i="7"/>
  <c r="AB102" i="7"/>
  <c r="AC102" i="7"/>
  <c r="AD102" i="7"/>
  <c r="AE102" i="7"/>
  <c r="B103" i="7"/>
  <c r="C103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P103" i="7"/>
  <c r="Q103" i="7"/>
  <c r="R103" i="7"/>
  <c r="S103" i="7"/>
  <c r="T103" i="7"/>
  <c r="U103" i="7"/>
  <c r="V103" i="7"/>
  <c r="W103" i="7"/>
  <c r="X103" i="7"/>
  <c r="Y103" i="7"/>
  <c r="Z103" i="7"/>
  <c r="AA103" i="7"/>
  <c r="AB103" i="7"/>
  <c r="AC103" i="7"/>
  <c r="AD103" i="7"/>
  <c r="AE103" i="7"/>
  <c r="B104" i="7"/>
  <c r="C104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P104" i="7"/>
  <c r="Q104" i="7"/>
  <c r="R104" i="7"/>
  <c r="S104" i="7"/>
  <c r="T104" i="7"/>
  <c r="U104" i="7"/>
  <c r="V104" i="7"/>
  <c r="W104" i="7"/>
  <c r="X104" i="7"/>
  <c r="Y104" i="7"/>
  <c r="Z104" i="7"/>
  <c r="AA104" i="7"/>
  <c r="AB104" i="7"/>
  <c r="AC104" i="7"/>
  <c r="AD104" i="7"/>
  <c r="AE104" i="7"/>
  <c r="B105" i="7"/>
  <c r="C105" i="7"/>
  <c r="D105" i="7"/>
  <c r="E105" i="7"/>
  <c r="F105" i="7"/>
  <c r="G105" i="7"/>
  <c r="H105" i="7"/>
  <c r="I105" i="7"/>
  <c r="J105" i="7"/>
  <c r="K105" i="7"/>
  <c r="L105" i="7"/>
  <c r="M105" i="7"/>
  <c r="N105" i="7"/>
  <c r="O105" i="7"/>
  <c r="P105" i="7"/>
  <c r="Q105" i="7"/>
  <c r="R105" i="7"/>
  <c r="S105" i="7"/>
  <c r="T105" i="7"/>
  <c r="U105" i="7"/>
  <c r="V105" i="7"/>
  <c r="W105" i="7"/>
  <c r="X105" i="7"/>
  <c r="Y105" i="7"/>
  <c r="Z105" i="7"/>
  <c r="AA105" i="7"/>
  <c r="AB105" i="7"/>
  <c r="AC105" i="7"/>
  <c r="AD105" i="7"/>
  <c r="AE105" i="7"/>
  <c r="B106" i="7"/>
  <c r="C106" i="7"/>
  <c r="D106" i="7"/>
  <c r="E106" i="7"/>
  <c r="F106" i="7"/>
  <c r="G106" i="7"/>
  <c r="H106" i="7"/>
  <c r="I106" i="7"/>
  <c r="J106" i="7"/>
  <c r="K106" i="7"/>
  <c r="L106" i="7"/>
  <c r="M106" i="7"/>
  <c r="N106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AB106" i="7"/>
  <c r="AC106" i="7"/>
  <c r="AD106" i="7"/>
  <c r="AE106" i="7"/>
  <c r="B107" i="7"/>
  <c r="C107" i="7"/>
  <c r="D107" i="7"/>
  <c r="E107" i="7"/>
  <c r="F107" i="7"/>
  <c r="G107" i="7"/>
  <c r="H107" i="7"/>
  <c r="I107" i="7"/>
  <c r="J107" i="7"/>
  <c r="K107" i="7"/>
  <c r="L107" i="7"/>
  <c r="M107" i="7"/>
  <c r="N107" i="7"/>
  <c r="O107" i="7"/>
  <c r="P107" i="7"/>
  <c r="Q107" i="7"/>
  <c r="R107" i="7"/>
  <c r="S107" i="7"/>
  <c r="T107" i="7"/>
  <c r="U107" i="7"/>
  <c r="V107" i="7"/>
  <c r="W107" i="7"/>
  <c r="X107" i="7"/>
  <c r="Y107" i="7"/>
  <c r="Z107" i="7"/>
  <c r="AA107" i="7"/>
  <c r="AB107" i="7"/>
  <c r="AC107" i="7"/>
  <c r="AD107" i="7"/>
  <c r="AE107" i="7"/>
  <c r="B108" i="7"/>
  <c r="C108" i="7"/>
  <c r="D108" i="7"/>
  <c r="E108" i="7"/>
  <c r="F108" i="7"/>
  <c r="G108" i="7"/>
  <c r="H108" i="7"/>
  <c r="I108" i="7"/>
  <c r="J108" i="7"/>
  <c r="K108" i="7"/>
  <c r="L108" i="7"/>
  <c r="M108" i="7"/>
  <c r="N108" i="7"/>
  <c r="O108" i="7"/>
  <c r="P108" i="7"/>
  <c r="Q108" i="7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AE108" i="7"/>
  <c r="B109" i="7"/>
  <c r="C109" i="7"/>
  <c r="D10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B110" i="7"/>
  <c r="C110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B111" i="7"/>
  <c r="C111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P111" i="7"/>
  <c r="Q111" i="7"/>
  <c r="R111" i="7"/>
  <c r="S111" i="7"/>
  <c r="T111" i="7"/>
  <c r="U111" i="7"/>
  <c r="V111" i="7"/>
  <c r="W111" i="7"/>
  <c r="X111" i="7"/>
  <c r="Y111" i="7"/>
  <c r="Z111" i="7"/>
  <c r="AA111" i="7"/>
  <c r="AB111" i="7"/>
  <c r="AC111" i="7"/>
  <c r="AD111" i="7"/>
  <c r="AE111" i="7"/>
  <c r="B112" i="7"/>
  <c r="C112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P112" i="7"/>
  <c r="Q112" i="7"/>
  <c r="R112" i="7"/>
  <c r="S112" i="7"/>
  <c r="T112" i="7"/>
  <c r="U112" i="7"/>
  <c r="V112" i="7"/>
  <c r="W112" i="7"/>
  <c r="X112" i="7"/>
  <c r="Y112" i="7"/>
  <c r="Z112" i="7"/>
  <c r="AA112" i="7"/>
  <c r="AB112" i="7"/>
  <c r="AC112" i="7"/>
  <c r="AD112" i="7"/>
  <c r="AE112" i="7"/>
  <c r="B113" i="7"/>
  <c r="C113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P113" i="7"/>
  <c r="Q113" i="7"/>
  <c r="R113" i="7"/>
  <c r="S113" i="7"/>
  <c r="T113" i="7"/>
  <c r="U113" i="7"/>
  <c r="V113" i="7"/>
  <c r="W113" i="7"/>
  <c r="X113" i="7"/>
  <c r="Y113" i="7"/>
  <c r="Z113" i="7"/>
  <c r="AA113" i="7"/>
  <c r="AB113" i="7"/>
  <c r="AC113" i="7"/>
  <c r="AD113" i="7"/>
  <c r="AE113" i="7"/>
  <c r="B114" i="7"/>
  <c r="C114" i="7"/>
  <c r="D114" i="7"/>
  <c r="E114" i="7"/>
  <c r="F114" i="7"/>
  <c r="G114" i="7"/>
  <c r="H114" i="7"/>
  <c r="I114" i="7"/>
  <c r="J114" i="7"/>
  <c r="K114" i="7"/>
  <c r="L114" i="7"/>
  <c r="M114" i="7"/>
  <c r="N114" i="7"/>
  <c r="O114" i="7"/>
  <c r="P114" i="7"/>
  <c r="Q114" i="7"/>
  <c r="R114" i="7"/>
  <c r="S114" i="7"/>
  <c r="T114" i="7"/>
  <c r="U114" i="7"/>
  <c r="V114" i="7"/>
  <c r="W114" i="7"/>
  <c r="X114" i="7"/>
  <c r="Y114" i="7"/>
  <c r="Z114" i="7"/>
  <c r="AA114" i="7"/>
  <c r="AB114" i="7"/>
  <c r="AC114" i="7"/>
  <c r="AD114" i="7"/>
  <c r="AE114" i="7"/>
  <c r="B115" i="7"/>
  <c r="C115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P115" i="7"/>
  <c r="Q115" i="7"/>
  <c r="R115" i="7"/>
  <c r="S115" i="7"/>
  <c r="T115" i="7"/>
  <c r="U115" i="7"/>
  <c r="V115" i="7"/>
  <c r="W115" i="7"/>
  <c r="X115" i="7"/>
  <c r="Y115" i="7"/>
  <c r="Z115" i="7"/>
  <c r="AA115" i="7"/>
  <c r="AB115" i="7"/>
  <c r="AC115" i="7"/>
  <c r="AD115" i="7"/>
  <c r="AE115" i="7"/>
  <c r="B116" i="7"/>
  <c r="C116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R116" i="7"/>
  <c r="S116" i="7"/>
  <c r="T116" i="7"/>
  <c r="U116" i="7"/>
  <c r="V116" i="7"/>
  <c r="W116" i="7"/>
  <c r="X116" i="7"/>
  <c r="Y116" i="7"/>
  <c r="Z116" i="7"/>
  <c r="AA116" i="7"/>
  <c r="AB116" i="7"/>
  <c r="AC116" i="7"/>
  <c r="AD116" i="7"/>
  <c r="AE116" i="7"/>
  <c r="B117" i="7"/>
  <c r="C117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Y117" i="7"/>
  <c r="Z117" i="7"/>
  <c r="AA117" i="7"/>
  <c r="AB117" i="7"/>
  <c r="AC117" i="7"/>
  <c r="AD117" i="7"/>
  <c r="AE117" i="7"/>
  <c r="B118" i="7"/>
  <c r="C118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P118" i="7"/>
  <c r="Q118" i="7"/>
  <c r="R118" i="7"/>
  <c r="S118" i="7"/>
  <c r="T118" i="7"/>
  <c r="U118" i="7"/>
  <c r="V118" i="7"/>
  <c r="W118" i="7"/>
  <c r="X118" i="7"/>
  <c r="Y118" i="7"/>
  <c r="Z118" i="7"/>
  <c r="AA118" i="7"/>
  <c r="AB118" i="7"/>
  <c r="AC118" i="7"/>
  <c r="AD118" i="7"/>
  <c r="AE118" i="7"/>
  <c r="B119" i="7"/>
  <c r="C119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B120" i="7"/>
  <c r="C120" i="7"/>
  <c r="D120" i="7"/>
  <c r="E120" i="7"/>
  <c r="F120" i="7"/>
  <c r="G120" i="7"/>
  <c r="H120" i="7"/>
  <c r="I120" i="7"/>
  <c r="J120" i="7"/>
  <c r="K120" i="7"/>
  <c r="L120" i="7"/>
  <c r="M120" i="7"/>
  <c r="N120" i="7"/>
  <c r="O120" i="7"/>
  <c r="P120" i="7"/>
  <c r="Q120" i="7"/>
  <c r="R120" i="7"/>
  <c r="S120" i="7"/>
  <c r="T120" i="7"/>
  <c r="U120" i="7"/>
  <c r="V120" i="7"/>
  <c r="W120" i="7"/>
  <c r="X120" i="7"/>
  <c r="Y120" i="7"/>
  <c r="Z120" i="7"/>
  <c r="AA120" i="7"/>
  <c r="AB120" i="7"/>
  <c r="AC120" i="7"/>
  <c r="AD120" i="7"/>
  <c r="AE120" i="7"/>
  <c r="B121" i="7"/>
  <c r="C121" i="7"/>
  <c r="D121" i="7"/>
  <c r="E121" i="7"/>
  <c r="F121" i="7"/>
  <c r="G121" i="7"/>
  <c r="H121" i="7"/>
  <c r="I121" i="7"/>
  <c r="J121" i="7"/>
  <c r="K121" i="7"/>
  <c r="L121" i="7"/>
  <c r="M121" i="7"/>
  <c r="N121" i="7"/>
  <c r="O121" i="7"/>
  <c r="P121" i="7"/>
  <c r="Q121" i="7"/>
  <c r="R121" i="7"/>
  <c r="S121" i="7"/>
  <c r="T121" i="7"/>
  <c r="U121" i="7"/>
  <c r="V121" i="7"/>
  <c r="W121" i="7"/>
  <c r="X121" i="7"/>
  <c r="Y121" i="7"/>
  <c r="Z121" i="7"/>
  <c r="AA121" i="7"/>
  <c r="AB121" i="7"/>
  <c r="AC121" i="7"/>
  <c r="AD121" i="7"/>
  <c r="AE121" i="7"/>
  <c r="B122" i="7"/>
  <c r="C122" i="7"/>
  <c r="D122" i="7"/>
  <c r="E122" i="7"/>
  <c r="F122" i="7"/>
  <c r="G122" i="7"/>
  <c r="H122" i="7"/>
  <c r="I122" i="7"/>
  <c r="J122" i="7"/>
  <c r="K122" i="7"/>
  <c r="L122" i="7"/>
  <c r="M122" i="7"/>
  <c r="N122" i="7"/>
  <c r="O122" i="7"/>
  <c r="P122" i="7"/>
  <c r="Q122" i="7"/>
  <c r="R122" i="7"/>
  <c r="S122" i="7"/>
  <c r="T122" i="7"/>
  <c r="U122" i="7"/>
  <c r="V122" i="7"/>
  <c r="W122" i="7"/>
  <c r="X122" i="7"/>
  <c r="Y122" i="7"/>
  <c r="Z122" i="7"/>
  <c r="AA122" i="7"/>
  <c r="AB122" i="7"/>
  <c r="AC122" i="7"/>
  <c r="AD122" i="7"/>
  <c r="AE122" i="7"/>
  <c r="B123" i="7"/>
  <c r="C123" i="7"/>
  <c r="D123" i="7"/>
  <c r="E123" i="7"/>
  <c r="F123" i="7"/>
  <c r="G123" i="7"/>
  <c r="H123" i="7"/>
  <c r="I123" i="7"/>
  <c r="J123" i="7"/>
  <c r="K123" i="7"/>
  <c r="L123" i="7"/>
  <c r="M123" i="7"/>
  <c r="N123" i="7"/>
  <c r="O123" i="7"/>
  <c r="P123" i="7"/>
  <c r="Q123" i="7"/>
  <c r="R123" i="7"/>
  <c r="S123" i="7"/>
  <c r="T123" i="7"/>
  <c r="U123" i="7"/>
  <c r="V123" i="7"/>
  <c r="W123" i="7"/>
  <c r="X123" i="7"/>
  <c r="Y123" i="7"/>
  <c r="Z123" i="7"/>
  <c r="AA123" i="7"/>
  <c r="AB123" i="7"/>
  <c r="AC123" i="7"/>
  <c r="AD123" i="7"/>
  <c r="AE123" i="7"/>
  <c r="B124" i="7"/>
  <c r="C124" i="7"/>
  <c r="D124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B125" i="7"/>
  <c r="C125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W125" i="7"/>
  <c r="X125" i="7"/>
  <c r="Y125" i="7"/>
  <c r="Z125" i="7"/>
  <c r="AA125" i="7"/>
  <c r="AB125" i="7"/>
  <c r="AC125" i="7"/>
  <c r="AD125" i="7"/>
  <c r="AE125" i="7"/>
  <c r="B126" i="7"/>
  <c r="C126" i="7"/>
  <c r="D126" i="7"/>
  <c r="E126" i="7"/>
  <c r="F126" i="7"/>
  <c r="G126" i="7"/>
  <c r="H126" i="7"/>
  <c r="I126" i="7"/>
  <c r="J126" i="7"/>
  <c r="K126" i="7"/>
  <c r="L126" i="7"/>
  <c r="M126" i="7"/>
  <c r="N126" i="7"/>
  <c r="O126" i="7"/>
  <c r="P126" i="7"/>
  <c r="Q126" i="7"/>
  <c r="R126" i="7"/>
  <c r="S126" i="7"/>
  <c r="T126" i="7"/>
  <c r="U126" i="7"/>
  <c r="V126" i="7"/>
  <c r="W126" i="7"/>
  <c r="X126" i="7"/>
  <c r="Y126" i="7"/>
  <c r="Z126" i="7"/>
  <c r="AA126" i="7"/>
  <c r="AB126" i="7"/>
  <c r="AC126" i="7"/>
  <c r="AD126" i="7"/>
  <c r="AE126" i="7"/>
  <c r="B127" i="7"/>
  <c r="C12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W127" i="7"/>
  <c r="X127" i="7"/>
  <c r="Y127" i="7"/>
  <c r="Z127" i="7"/>
  <c r="AA127" i="7"/>
  <c r="AB127" i="7"/>
  <c r="AC127" i="7"/>
  <c r="AD127" i="7"/>
  <c r="AE127" i="7"/>
  <c r="B128" i="7"/>
  <c r="C128" i="7"/>
  <c r="D128" i="7"/>
  <c r="E128" i="7"/>
  <c r="F128" i="7"/>
  <c r="G128" i="7"/>
  <c r="H128" i="7"/>
  <c r="I128" i="7"/>
  <c r="J128" i="7"/>
  <c r="K128" i="7"/>
  <c r="L128" i="7"/>
  <c r="M128" i="7"/>
  <c r="N128" i="7"/>
  <c r="O128" i="7"/>
  <c r="P128" i="7"/>
  <c r="Q128" i="7"/>
  <c r="R128" i="7"/>
  <c r="S128" i="7"/>
  <c r="T128" i="7"/>
  <c r="U128" i="7"/>
  <c r="V128" i="7"/>
  <c r="W128" i="7"/>
  <c r="X128" i="7"/>
  <c r="Y128" i="7"/>
  <c r="Z128" i="7"/>
  <c r="AA128" i="7"/>
  <c r="AB128" i="7"/>
  <c r="AC128" i="7"/>
  <c r="AD128" i="7"/>
  <c r="AE128" i="7"/>
  <c r="B129" i="7"/>
  <c r="C129" i="7"/>
  <c r="D129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B130" i="7"/>
  <c r="C130" i="7"/>
  <c r="D130" i="7"/>
  <c r="E130" i="7"/>
  <c r="F130" i="7"/>
  <c r="G130" i="7"/>
  <c r="H130" i="7"/>
  <c r="I130" i="7"/>
  <c r="J130" i="7"/>
  <c r="K130" i="7"/>
  <c r="L130" i="7"/>
  <c r="M130" i="7"/>
  <c r="N130" i="7"/>
  <c r="O130" i="7"/>
  <c r="P130" i="7"/>
  <c r="Q130" i="7"/>
  <c r="R130" i="7"/>
  <c r="S130" i="7"/>
  <c r="T130" i="7"/>
  <c r="U130" i="7"/>
  <c r="V130" i="7"/>
  <c r="W130" i="7"/>
  <c r="X130" i="7"/>
  <c r="Y130" i="7"/>
  <c r="Z130" i="7"/>
  <c r="AA130" i="7"/>
  <c r="AB130" i="7"/>
  <c r="AC130" i="7"/>
  <c r="AD130" i="7"/>
  <c r="AE130" i="7"/>
  <c r="B131" i="7"/>
  <c r="C131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P131" i="7"/>
  <c r="Q131" i="7"/>
  <c r="R131" i="7"/>
  <c r="S131" i="7"/>
  <c r="T131" i="7"/>
  <c r="U131" i="7"/>
  <c r="V131" i="7"/>
  <c r="W131" i="7"/>
  <c r="X131" i="7"/>
  <c r="Y131" i="7"/>
  <c r="Z131" i="7"/>
  <c r="AA131" i="7"/>
  <c r="AB131" i="7"/>
  <c r="AC131" i="7"/>
  <c r="AD131" i="7"/>
  <c r="AE131" i="7"/>
  <c r="B132" i="7"/>
  <c r="C132" i="7"/>
  <c r="D132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Y132" i="7"/>
  <c r="Z132" i="7"/>
  <c r="AA132" i="7"/>
  <c r="AB132" i="7"/>
  <c r="AC132" i="7"/>
  <c r="AD132" i="7"/>
  <c r="AE132" i="7"/>
  <c r="B133" i="7"/>
  <c r="C133" i="7"/>
  <c r="D133" i="7"/>
  <c r="E133" i="7"/>
  <c r="F133" i="7"/>
  <c r="G133" i="7"/>
  <c r="H133" i="7"/>
  <c r="I133" i="7"/>
  <c r="J133" i="7"/>
  <c r="K133" i="7"/>
  <c r="L133" i="7"/>
  <c r="M133" i="7"/>
  <c r="N133" i="7"/>
  <c r="O133" i="7"/>
  <c r="P133" i="7"/>
  <c r="Q133" i="7"/>
  <c r="R133" i="7"/>
  <c r="S133" i="7"/>
  <c r="T133" i="7"/>
  <c r="U133" i="7"/>
  <c r="V133" i="7"/>
  <c r="W133" i="7"/>
  <c r="X133" i="7"/>
  <c r="Y133" i="7"/>
  <c r="Z133" i="7"/>
  <c r="AA133" i="7"/>
  <c r="AB133" i="7"/>
  <c r="AC133" i="7"/>
  <c r="AD133" i="7"/>
  <c r="AE133" i="7"/>
  <c r="B134" i="7"/>
  <c r="C134" i="7"/>
  <c r="D134" i="7"/>
  <c r="E134" i="7"/>
  <c r="F134" i="7"/>
  <c r="G134" i="7"/>
  <c r="H134" i="7"/>
  <c r="I134" i="7"/>
  <c r="J134" i="7"/>
  <c r="K134" i="7"/>
  <c r="L134" i="7"/>
  <c r="M134" i="7"/>
  <c r="N134" i="7"/>
  <c r="O134" i="7"/>
  <c r="P134" i="7"/>
  <c r="Q134" i="7"/>
  <c r="R134" i="7"/>
  <c r="S134" i="7"/>
  <c r="T134" i="7"/>
  <c r="U134" i="7"/>
  <c r="V134" i="7"/>
  <c r="W134" i="7"/>
  <c r="X134" i="7"/>
  <c r="Y134" i="7"/>
  <c r="Z134" i="7"/>
  <c r="AA134" i="7"/>
  <c r="AB134" i="7"/>
  <c r="AC134" i="7"/>
  <c r="AD134" i="7"/>
  <c r="AE134" i="7"/>
  <c r="B135" i="7"/>
  <c r="C135" i="7"/>
  <c r="D135" i="7"/>
  <c r="E135" i="7"/>
  <c r="F135" i="7"/>
  <c r="G135" i="7"/>
  <c r="H135" i="7"/>
  <c r="I135" i="7"/>
  <c r="J135" i="7"/>
  <c r="K135" i="7"/>
  <c r="L135" i="7"/>
  <c r="M135" i="7"/>
  <c r="N135" i="7"/>
  <c r="O135" i="7"/>
  <c r="P135" i="7"/>
  <c r="Q135" i="7"/>
  <c r="R135" i="7"/>
  <c r="S135" i="7"/>
  <c r="T135" i="7"/>
  <c r="U135" i="7"/>
  <c r="V135" i="7"/>
  <c r="W135" i="7"/>
  <c r="X135" i="7"/>
  <c r="Y135" i="7"/>
  <c r="Z135" i="7"/>
  <c r="AA135" i="7"/>
  <c r="AB135" i="7"/>
  <c r="AC135" i="7"/>
  <c r="AD135" i="7"/>
  <c r="AE135" i="7"/>
  <c r="B136" i="7"/>
  <c r="C136" i="7"/>
  <c r="D136" i="7"/>
  <c r="E136" i="7"/>
  <c r="F136" i="7"/>
  <c r="G136" i="7"/>
  <c r="H136" i="7"/>
  <c r="I136" i="7"/>
  <c r="J136" i="7"/>
  <c r="K136" i="7"/>
  <c r="L136" i="7"/>
  <c r="M136" i="7"/>
  <c r="N136" i="7"/>
  <c r="O136" i="7"/>
  <c r="P136" i="7"/>
  <c r="Q136" i="7"/>
  <c r="R136" i="7"/>
  <c r="S136" i="7"/>
  <c r="T136" i="7"/>
  <c r="U136" i="7"/>
  <c r="V136" i="7"/>
  <c r="W136" i="7"/>
  <c r="X136" i="7"/>
  <c r="Y136" i="7"/>
  <c r="Z136" i="7"/>
  <c r="AA136" i="7"/>
  <c r="AB136" i="7"/>
  <c r="AC136" i="7"/>
  <c r="AD136" i="7"/>
  <c r="AE136" i="7"/>
  <c r="B137" i="7"/>
  <c r="C137" i="7"/>
  <c r="D137" i="7"/>
  <c r="E137" i="7"/>
  <c r="F137" i="7"/>
  <c r="G137" i="7"/>
  <c r="H137" i="7"/>
  <c r="I137" i="7"/>
  <c r="J137" i="7"/>
  <c r="K137" i="7"/>
  <c r="L137" i="7"/>
  <c r="M137" i="7"/>
  <c r="N137" i="7"/>
  <c r="O137" i="7"/>
  <c r="P137" i="7"/>
  <c r="Q137" i="7"/>
  <c r="R137" i="7"/>
  <c r="S137" i="7"/>
  <c r="T137" i="7"/>
  <c r="U137" i="7"/>
  <c r="V137" i="7"/>
  <c r="W137" i="7"/>
  <c r="X137" i="7"/>
  <c r="Y137" i="7"/>
  <c r="Z137" i="7"/>
  <c r="AA137" i="7"/>
  <c r="AB137" i="7"/>
  <c r="AC137" i="7"/>
  <c r="AD137" i="7"/>
  <c r="AE137" i="7"/>
  <c r="B138" i="7"/>
  <c r="C138" i="7"/>
  <c r="D138" i="7"/>
  <c r="E138" i="7"/>
  <c r="F138" i="7"/>
  <c r="G138" i="7"/>
  <c r="H138" i="7"/>
  <c r="I138" i="7"/>
  <c r="J138" i="7"/>
  <c r="K138" i="7"/>
  <c r="L138" i="7"/>
  <c r="M138" i="7"/>
  <c r="N138" i="7"/>
  <c r="O138" i="7"/>
  <c r="P138" i="7"/>
  <c r="Q138" i="7"/>
  <c r="R138" i="7"/>
  <c r="S138" i="7"/>
  <c r="T138" i="7"/>
  <c r="U138" i="7"/>
  <c r="V138" i="7"/>
  <c r="W138" i="7"/>
  <c r="X138" i="7"/>
  <c r="Y138" i="7"/>
  <c r="Z138" i="7"/>
  <c r="AA138" i="7"/>
  <c r="AB138" i="7"/>
  <c r="AC138" i="7"/>
  <c r="AD138" i="7"/>
  <c r="AE138" i="7"/>
  <c r="B139" i="7"/>
  <c r="C139" i="7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W139" i="7"/>
  <c r="X139" i="7"/>
  <c r="Y139" i="7"/>
  <c r="Z139" i="7"/>
  <c r="AA139" i="7"/>
  <c r="AB139" i="7"/>
  <c r="AC139" i="7"/>
  <c r="AD139" i="7"/>
  <c r="AE139" i="7"/>
  <c r="B140" i="7"/>
  <c r="C140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W140" i="7"/>
  <c r="X140" i="7"/>
  <c r="Y140" i="7"/>
  <c r="Z140" i="7"/>
  <c r="AA140" i="7"/>
  <c r="AB140" i="7"/>
  <c r="AC140" i="7"/>
  <c r="AD140" i="7"/>
  <c r="AE140" i="7"/>
  <c r="B141" i="7"/>
  <c r="C141" i="7"/>
  <c r="D141" i="7"/>
  <c r="E141" i="7"/>
  <c r="F141" i="7"/>
  <c r="G141" i="7"/>
  <c r="H141" i="7"/>
  <c r="I141" i="7"/>
  <c r="J141" i="7"/>
  <c r="K141" i="7"/>
  <c r="L141" i="7"/>
  <c r="M141" i="7"/>
  <c r="N141" i="7"/>
  <c r="O141" i="7"/>
  <c r="P141" i="7"/>
  <c r="Q141" i="7"/>
  <c r="R141" i="7"/>
  <c r="S141" i="7"/>
  <c r="T141" i="7"/>
  <c r="U141" i="7"/>
  <c r="V141" i="7"/>
  <c r="W141" i="7"/>
  <c r="X141" i="7"/>
  <c r="Y141" i="7"/>
  <c r="Z141" i="7"/>
  <c r="AA141" i="7"/>
  <c r="AB141" i="7"/>
  <c r="AC141" i="7"/>
  <c r="AD141" i="7"/>
  <c r="AE141" i="7"/>
  <c r="B142" i="7"/>
  <c r="C142" i="7"/>
  <c r="D142" i="7"/>
  <c r="E142" i="7"/>
  <c r="F142" i="7"/>
  <c r="G142" i="7"/>
  <c r="H142" i="7"/>
  <c r="I142" i="7"/>
  <c r="J142" i="7"/>
  <c r="K142" i="7"/>
  <c r="L142" i="7"/>
  <c r="M142" i="7"/>
  <c r="N142" i="7"/>
  <c r="O142" i="7"/>
  <c r="P142" i="7"/>
  <c r="Q142" i="7"/>
  <c r="R142" i="7"/>
  <c r="S142" i="7"/>
  <c r="T142" i="7"/>
  <c r="U142" i="7"/>
  <c r="V142" i="7"/>
  <c r="W142" i="7"/>
  <c r="X142" i="7"/>
  <c r="Y142" i="7"/>
  <c r="Z142" i="7"/>
  <c r="AA142" i="7"/>
  <c r="AB142" i="7"/>
  <c r="AC142" i="7"/>
  <c r="AD142" i="7"/>
  <c r="AE142" i="7"/>
  <c r="B143" i="7"/>
  <c r="C143" i="7"/>
  <c r="D143" i="7"/>
  <c r="E143" i="7"/>
  <c r="F143" i="7"/>
  <c r="G143" i="7"/>
  <c r="H143" i="7"/>
  <c r="I143" i="7"/>
  <c r="J143" i="7"/>
  <c r="K143" i="7"/>
  <c r="L143" i="7"/>
  <c r="M143" i="7"/>
  <c r="N143" i="7"/>
  <c r="O143" i="7"/>
  <c r="P143" i="7"/>
  <c r="Q143" i="7"/>
  <c r="R143" i="7"/>
  <c r="S143" i="7"/>
  <c r="T143" i="7"/>
  <c r="U143" i="7"/>
  <c r="V143" i="7"/>
  <c r="W143" i="7"/>
  <c r="X143" i="7"/>
  <c r="Y143" i="7"/>
  <c r="Z143" i="7"/>
  <c r="AA143" i="7"/>
  <c r="AB143" i="7"/>
  <c r="AC143" i="7"/>
  <c r="AD143" i="7"/>
  <c r="AE143" i="7"/>
  <c r="B144" i="7"/>
  <c r="C144" i="7"/>
  <c r="D144" i="7"/>
  <c r="E144" i="7"/>
  <c r="F144" i="7"/>
  <c r="G144" i="7"/>
  <c r="H144" i="7"/>
  <c r="I144" i="7"/>
  <c r="J144" i="7"/>
  <c r="K144" i="7"/>
  <c r="L144" i="7"/>
  <c r="M144" i="7"/>
  <c r="N144" i="7"/>
  <c r="O144" i="7"/>
  <c r="P144" i="7"/>
  <c r="Q144" i="7"/>
  <c r="R144" i="7"/>
  <c r="S144" i="7"/>
  <c r="T144" i="7"/>
  <c r="U144" i="7"/>
  <c r="V144" i="7"/>
  <c r="W144" i="7"/>
  <c r="X144" i="7"/>
  <c r="Y144" i="7"/>
  <c r="Z144" i="7"/>
  <c r="AA144" i="7"/>
  <c r="AB144" i="7"/>
  <c r="AC144" i="7"/>
  <c r="AD144" i="7"/>
  <c r="AE144" i="7"/>
  <c r="B145" i="7"/>
  <c r="C145" i="7"/>
  <c r="D145" i="7"/>
  <c r="E145" i="7"/>
  <c r="F145" i="7"/>
  <c r="G145" i="7"/>
  <c r="H145" i="7"/>
  <c r="I145" i="7"/>
  <c r="J145" i="7"/>
  <c r="K145" i="7"/>
  <c r="L145" i="7"/>
  <c r="M145" i="7"/>
  <c r="N145" i="7"/>
  <c r="O145" i="7"/>
  <c r="P145" i="7"/>
  <c r="Q145" i="7"/>
  <c r="R145" i="7"/>
  <c r="S145" i="7"/>
  <c r="T145" i="7"/>
  <c r="U145" i="7"/>
  <c r="V145" i="7"/>
  <c r="W145" i="7"/>
  <c r="X145" i="7"/>
  <c r="Y145" i="7"/>
  <c r="Z145" i="7"/>
  <c r="AA145" i="7"/>
  <c r="AB145" i="7"/>
  <c r="AC145" i="7"/>
  <c r="AD145" i="7"/>
  <c r="AE145" i="7"/>
  <c r="B146" i="7"/>
  <c r="C146" i="7"/>
  <c r="D146" i="7"/>
  <c r="E146" i="7"/>
  <c r="F146" i="7"/>
  <c r="G146" i="7"/>
  <c r="H146" i="7"/>
  <c r="I146" i="7"/>
  <c r="J146" i="7"/>
  <c r="K146" i="7"/>
  <c r="L146" i="7"/>
  <c r="M146" i="7"/>
  <c r="N146" i="7"/>
  <c r="O146" i="7"/>
  <c r="P146" i="7"/>
  <c r="Q146" i="7"/>
  <c r="R146" i="7"/>
  <c r="S146" i="7"/>
  <c r="T146" i="7"/>
  <c r="U146" i="7"/>
  <c r="V146" i="7"/>
  <c r="W146" i="7"/>
  <c r="X146" i="7"/>
  <c r="Y146" i="7"/>
  <c r="Z146" i="7"/>
  <c r="AA146" i="7"/>
  <c r="AB146" i="7"/>
  <c r="AC146" i="7"/>
  <c r="AD146" i="7"/>
  <c r="AE146" i="7"/>
  <c r="B147" i="7"/>
  <c r="C147" i="7"/>
  <c r="D147" i="7"/>
  <c r="E147" i="7"/>
  <c r="F147" i="7"/>
  <c r="G147" i="7"/>
  <c r="H147" i="7"/>
  <c r="I147" i="7"/>
  <c r="J147" i="7"/>
  <c r="K147" i="7"/>
  <c r="L147" i="7"/>
  <c r="M147" i="7"/>
  <c r="N147" i="7"/>
  <c r="O147" i="7"/>
  <c r="P147" i="7"/>
  <c r="Q147" i="7"/>
  <c r="R147" i="7"/>
  <c r="S147" i="7"/>
  <c r="T147" i="7"/>
  <c r="U147" i="7"/>
  <c r="V147" i="7"/>
  <c r="W147" i="7"/>
  <c r="X147" i="7"/>
  <c r="Y147" i="7"/>
  <c r="Z147" i="7"/>
  <c r="AA147" i="7"/>
  <c r="AB147" i="7"/>
  <c r="AC147" i="7"/>
  <c r="AD147" i="7"/>
  <c r="AE147" i="7"/>
  <c r="B148" i="7"/>
  <c r="C148" i="7"/>
  <c r="D148" i="7"/>
  <c r="E148" i="7"/>
  <c r="F148" i="7"/>
  <c r="G148" i="7"/>
  <c r="H148" i="7"/>
  <c r="I148" i="7"/>
  <c r="J148" i="7"/>
  <c r="K148" i="7"/>
  <c r="L148" i="7"/>
  <c r="M148" i="7"/>
  <c r="N148" i="7"/>
  <c r="O148" i="7"/>
  <c r="P148" i="7"/>
  <c r="Q148" i="7"/>
  <c r="R148" i="7"/>
  <c r="S148" i="7"/>
  <c r="T148" i="7"/>
  <c r="U148" i="7"/>
  <c r="V148" i="7"/>
  <c r="W148" i="7"/>
  <c r="X148" i="7"/>
  <c r="Y148" i="7"/>
  <c r="Z148" i="7"/>
  <c r="AA148" i="7"/>
  <c r="AB148" i="7"/>
  <c r="AC148" i="7"/>
  <c r="AD148" i="7"/>
  <c r="AE148" i="7"/>
  <c r="B149" i="7"/>
  <c r="C149" i="7"/>
  <c r="D149" i="7"/>
  <c r="E149" i="7"/>
  <c r="F149" i="7"/>
  <c r="G149" i="7"/>
  <c r="H149" i="7"/>
  <c r="I149" i="7"/>
  <c r="J149" i="7"/>
  <c r="K149" i="7"/>
  <c r="L149" i="7"/>
  <c r="M149" i="7"/>
  <c r="N149" i="7"/>
  <c r="O149" i="7"/>
  <c r="P149" i="7"/>
  <c r="Q149" i="7"/>
  <c r="R149" i="7"/>
  <c r="S149" i="7"/>
  <c r="T149" i="7"/>
  <c r="U149" i="7"/>
  <c r="V149" i="7"/>
  <c r="W149" i="7"/>
  <c r="X149" i="7"/>
  <c r="Y149" i="7"/>
  <c r="Z149" i="7"/>
  <c r="AA149" i="7"/>
  <c r="AB149" i="7"/>
  <c r="AC149" i="7"/>
  <c r="AD149" i="7"/>
  <c r="AE149" i="7"/>
  <c r="B150" i="7"/>
  <c r="C150" i="7"/>
  <c r="D150" i="7"/>
  <c r="E150" i="7"/>
  <c r="F150" i="7"/>
  <c r="G150" i="7"/>
  <c r="H150" i="7"/>
  <c r="I150" i="7"/>
  <c r="J150" i="7"/>
  <c r="K150" i="7"/>
  <c r="L150" i="7"/>
  <c r="M150" i="7"/>
  <c r="N150" i="7"/>
  <c r="O150" i="7"/>
  <c r="P150" i="7"/>
  <c r="Q150" i="7"/>
  <c r="R150" i="7"/>
  <c r="S150" i="7"/>
  <c r="T150" i="7"/>
  <c r="U150" i="7"/>
  <c r="V150" i="7"/>
  <c r="W150" i="7"/>
  <c r="X150" i="7"/>
  <c r="Y150" i="7"/>
  <c r="Z150" i="7"/>
  <c r="AA150" i="7"/>
  <c r="AB150" i="7"/>
  <c r="AC150" i="7"/>
  <c r="AD150" i="7"/>
  <c r="AE150" i="7"/>
  <c r="B151" i="7"/>
  <c r="C151" i="7"/>
  <c r="D151" i="7"/>
  <c r="E151" i="7"/>
  <c r="F151" i="7"/>
  <c r="G151" i="7"/>
  <c r="H151" i="7"/>
  <c r="I151" i="7"/>
  <c r="J151" i="7"/>
  <c r="K151" i="7"/>
  <c r="L151" i="7"/>
  <c r="M151" i="7"/>
  <c r="N151" i="7"/>
  <c r="O151" i="7"/>
  <c r="P151" i="7"/>
  <c r="Q151" i="7"/>
  <c r="R151" i="7"/>
  <c r="S151" i="7"/>
  <c r="T151" i="7"/>
  <c r="U151" i="7"/>
  <c r="V151" i="7"/>
  <c r="W151" i="7"/>
  <c r="X151" i="7"/>
  <c r="Y151" i="7"/>
  <c r="Z151" i="7"/>
  <c r="AA151" i="7"/>
  <c r="AB151" i="7"/>
  <c r="AC151" i="7"/>
  <c r="AD151" i="7"/>
  <c r="AE151" i="7"/>
  <c r="B152" i="7"/>
  <c r="C152" i="7"/>
  <c r="D152" i="7"/>
  <c r="E152" i="7"/>
  <c r="F152" i="7"/>
  <c r="G152" i="7"/>
  <c r="H152" i="7"/>
  <c r="I152" i="7"/>
  <c r="J152" i="7"/>
  <c r="K152" i="7"/>
  <c r="L152" i="7"/>
  <c r="M152" i="7"/>
  <c r="N152" i="7"/>
  <c r="O152" i="7"/>
  <c r="P152" i="7"/>
  <c r="Q152" i="7"/>
  <c r="R152" i="7"/>
  <c r="S152" i="7"/>
  <c r="T152" i="7"/>
  <c r="U152" i="7"/>
  <c r="V152" i="7"/>
  <c r="W152" i="7"/>
  <c r="X152" i="7"/>
  <c r="Y152" i="7"/>
  <c r="Z152" i="7"/>
  <c r="AA152" i="7"/>
  <c r="AB152" i="7"/>
  <c r="AC152" i="7"/>
  <c r="AD152" i="7"/>
  <c r="AE152" i="7"/>
  <c r="B153" i="7"/>
  <c r="C153" i="7"/>
  <c r="D153" i="7"/>
  <c r="E153" i="7"/>
  <c r="F153" i="7"/>
  <c r="G153" i="7"/>
  <c r="H153" i="7"/>
  <c r="I153" i="7"/>
  <c r="J153" i="7"/>
  <c r="K153" i="7"/>
  <c r="L153" i="7"/>
  <c r="M153" i="7"/>
  <c r="N153" i="7"/>
  <c r="O153" i="7"/>
  <c r="P153" i="7"/>
  <c r="Q153" i="7"/>
  <c r="R153" i="7"/>
  <c r="S153" i="7"/>
  <c r="T153" i="7"/>
  <c r="U153" i="7"/>
  <c r="V153" i="7"/>
  <c r="W153" i="7"/>
  <c r="X153" i="7"/>
  <c r="Y153" i="7"/>
  <c r="Z153" i="7"/>
  <c r="AA153" i="7"/>
  <c r="AB153" i="7"/>
  <c r="AC153" i="7"/>
  <c r="AD153" i="7"/>
  <c r="AE153" i="7"/>
  <c r="B154" i="7"/>
  <c r="C154" i="7"/>
  <c r="D154" i="7"/>
  <c r="E154" i="7"/>
  <c r="F154" i="7"/>
  <c r="G154" i="7"/>
  <c r="H154" i="7"/>
  <c r="I154" i="7"/>
  <c r="J154" i="7"/>
  <c r="K154" i="7"/>
  <c r="L154" i="7"/>
  <c r="M154" i="7"/>
  <c r="N154" i="7"/>
  <c r="O154" i="7"/>
  <c r="P154" i="7"/>
  <c r="Q154" i="7"/>
  <c r="R154" i="7"/>
  <c r="S154" i="7"/>
  <c r="T154" i="7"/>
  <c r="U154" i="7"/>
  <c r="V154" i="7"/>
  <c r="W154" i="7"/>
  <c r="X154" i="7"/>
  <c r="Y154" i="7"/>
  <c r="Z154" i="7"/>
  <c r="AA154" i="7"/>
  <c r="AB154" i="7"/>
  <c r="AC154" i="7"/>
  <c r="AD154" i="7"/>
  <c r="AE154" i="7"/>
  <c r="B155" i="7"/>
  <c r="C155" i="7"/>
  <c r="D155" i="7"/>
  <c r="E155" i="7"/>
  <c r="F155" i="7"/>
  <c r="G155" i="7"/>
  <c r="H155" i="7"/>
  <c r="I155" i="7"/>
  <c r="J155" i="7"/>
  <c r="K155" i="7"/>
  <c r="L155" i="7"/>
  <c r="M155" i="7"/>
  <c r="N155" i="7"/>
  <c r="O155" i="7"/>
  <c r="P155" i="7"/>
  <c r="Q155" i="7"/>
  <c r="R155" i="7"/>
  <c r="S155" i="7"/>
  <c r="T155" i="7"/>
  <c r="U155" i="7"/>
  <c r="V155" i="7"/>
  <c r="W155" i="7"/>
  <c r="X155" i="7"/>
  <c r="Y155" i="7"/>
  <c r="Z155" i="7"/>
  <c r="AA155" i="7"/>
  <c r="AB155" i="7"/>
  <c r="AC155" i="7"/>
  <c r="AD155" i="7"/>
  <c r="AE155" i="7"/>
  <c r="B156" i="7"/>
  <c r="C156" i="7"/>
  <c r="D156" i="7"/>
  <c r="E156" i="7"/>
  <c r="F156" i="7"/>
  <c r="G156" i="7"/>
  <c r="H156" i="7"/>
  <c r="I156" i="7"/>
  <c r="J156" i="7"/>
  <c r="K156" i="7"/>
  <c r="L156" i="7"/>
  <c r="M156" i="7"/>
  <c r="N156" i="7"/>
  <c r="O156" i="7"/>
  <c r="P156" i="7"/>
  <c r="Q156" i="7"/>
  <c r="R156" i="7"/>
  <c r="S156" i="7"/>
  <c r="T156" i="7"/>
  <c r="U156" i="7"/>
  <c r="V156" i="7"/>
  <c r="W156" i="7"/>
  <c r="X156" i="7"/>
  <c r="Y156" i="7"/>
  <c r="Z156" i="7"/>
  <c r="AA156" i="7"/>
  <c r="AB156" i="7"/>
  <c r="AC156" i="7"/>
  <c r="AD156" i="7"/>
  <c r="AE156" i="7"/>
  <c r="B157" i="7"/>
  <c r="C157" i="7"/>
  <c r="D157" i="7"/>
  <c r="E157" i="7"/>
  <c r="F157" i="7"/>
  <c r="G157" i="7"/>
  <c r="H157" i="7"/>
  <c r="I157" i="7"/>
  <c r="J157" i="7"/>
  <c r="K157" i="7"/>
  <c r="L157" i="7"/>
  <c r="M157" i="7"/>
  <c r="N157" i="7"/>
  <c r="O157" i="7"/>
  <c r="P157" i="7"/>
  <c r="Q157" i="7"/>
  <c r="R157" i="7"/>
  <c r="S157" i="7"/>
  <c r="T157" i="7"/>
  <c r="U157" i="7"/>
  <c r="V157" i="7"/>
  <c r="W157" i="7"/>
  <c r="X157" i="7"/>
  <c r="Y157" i="7"/>
  <c r="Z157" i="7"/>
  <c r="AA157" i="7"/>
  <c r="AB157" i="7"/>
  <c r="AC157" i="7"/>
  <c r="AD157" i="7"/>
  <c r="AE157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</calcChain>
</file>

<file path=xl/sharedStrings.xml><?xml version="1.0" encoding="utf-8"?>
<sst xmlns="http://schemas.openxmlformats.org/spreadsheetml/2006/main" count="15349" uniqueCount="4588">
  <si>
    <t>Protein</t>
  </si>
  <si>
    <t>Label</t>
  </si>
  <si>
    <t>log2FC</t>
  </si>
  <si>
    <t>SE</t>
  </si>
  <si>
    <t>pvalue</t>
  </si>
  <si>
    <t>adj_pvalue</t>
  </si>
  <si>
    <t>Class</t>
  </si>
  <si>
    <t>ProteinGroup</t>
  </si>
  <si>
    <t>Description</t>
  </si>
  <si>
    <t>Nr_Identity</t>
  </si>
  <si>
    <t>Nr_E-value</t>
  </si>
  <si>
    <t>Nr_Accession</t>
  </si>
  <si>
    <t>Nr_Description</t>
  </si>
  <si>
    <t>Swissprot Identity</t>
  </si>
  <si>
    <t>Swissprot E-value</t>
  </si>
  <si>
    <t>Swissprot Accession</t>
  </si>
  <si>
    <t>Swissprot Description</t>
  </si>
  <si>
    <t>Protein_or_Domain</t>
  </si>
  <si>
    <t>KOG Score</t>
  </si>
  <si>
    <t>KOG E-value</t>
  </si>
  <si>
    <t>KOG ID</t>
  </si>
  <si>
    <t>KOG Function-Description</t>
  </si>
  <si>
    <t>KOG Code</t>
  </si>
  <si>
    <t>KOG Function-Categories</t>
  </si>
  <si>
    <t>KEGG(ko_id|rank|evalue|score|db_id|ko_definition)</t>
  </si>
  <si>
    <t>GO Biological_Process</t>
  </si>
  <si>
    <t>GO Molecular_Function</t>
  </si>
  <si>
    <t>GO Cellular_Component</t>
  </si>
  <si>
    <t>Sequence</t>
  </si>
  <si>
    <t>Ghir_A01G002280.1</t>
  </si>
  <si>
    <t>MSPms-VS-MPms</t>
  </si>
  <si>
    <t>Down</t>
  </si>
  <si>
    <t>XP_016687334.1</t>
  </si>
  <si>
    <t>PREDICTED: photosynthetic NDH subunit of lumenal location 5, chloroplastic-like [Gossypium hirsutum]</t>
  </si>
  <si>
    <t>sp|Q9ASS6|PNSL5_ARATH</t>
  </si>
  <si>
    <t>Photosynthetic NDH subunit of lumenal location 5, chloroplastic OS=Arabidopsis thaliana GN=PNSL5 PE=1 SV=1</t>
  </si>
  <si>
    <t>At5g13120</t>
  </si>
  <si>
    <t>KOG0880</t>
  </si>
  <si>
    <t>Peptidyl-prolyl cis-trans isomerase</t>
  </si>
  <si>
    <t>O</t>
  </si>
  <si>
    <t>Posttranslational modification, protein turnover, chaperones</t>
  </si>
  <si>
    <t>K03768|1|0.0|529|ghi:107905244|peptidyl-prolyl cis-trans isomerase B (cyclophilin B) [EC:5.2.1.8]</t>
  </si>
  <si>
    <t>GO:0006457//protein folding</t>
  </si>
  <si>
    <t>GO:0003755//peptidyl-prolyl cis-trans isomerase activity</t>
  </si>
  <si>
    <t>-</t>
  </si>
  <si>
    <t>MASSLTTLSNVGLLSSPRTPPKNQPISTSSNSLKFPRTLSLSPKISSSSSSFSGSFRFPRFNSPQTNNHRVRRSVRATAEVAPIQSKITNKVFFDISIGNPVGKLAGKIVIGLYGDDVPQTTENFRALCSGEKGFGYKGSAFHRVIKDFMIQGGDFDKGNGTGGKSIYGRTFKDENFKLSHAGPGVVSMANAGPNTNGSQFFICTVKTPWLDQRHVVFGQVLEGMDTVKLIESQETDRGDRPRKKVVISDCGELPMSET</t>
  </si>
  <si>
    <t>Ghir_A01G004080.1</t>
  </si>
  <si>
    <t>XP_016721709.1</t>
  </si>
  <si>
    <t xml:space="preserve">PREDICTED: trifunctional UDP-glucose 4,6-dehydratase/UDP-4-keto-6-deoxy-D-glucose 3,5-epimerase/UDP-4-keto-L-rhamnose-reductase RHM1 [Gossypium hirsutum] </t>
  </si>
  <si>
    <t>sp|Q9SYM5|RHM1_ARATH</t>
  </si>
  <si>
    <t>Trifunctional UDP-glucose 4,6-dehydratase/UDP-4-keto-6-deoxy-D-glucose 3,5-epimerase/UDP-4-keto-L-rhamnose-reductase RHM1 OS=Arabidopsis thaliana GN=RHM1 PE=1 SV=1</t>
  </si>
  <si>
    <t>At1g78570</t>
  </si>
  <si>
    <t>KOG0747</t>
  </si>
  <si>
    <t>Putative NAD+-dependent epimerases</t>
  </si>
  <si>
    <t>G</t>
  </si>
  <si>
    <t>Carbohydrate transport and metabolism</t>
  </si>
  <si>
    <t>K12450|1|0.0|1262|ghi:107933917|UDP-glucose 4,6-dehydratase [EC:4.2.1.76]</t>
  </si>
  <si>
    <t>GO:0009225//nucleotide-sugar metabolic process</t>
  </si>
  <si>
    <t>GO:0008460//dTDP-glucose 4,6-dehydratase activity</t>
  </si>
  <si>
    <t>MQVDFDFHNFCQGSDIRLWCFLFLQNWFHYVFLYPKNILITGAAGFIASHIANRLIRNYPDYKIVVLDKLDYCSNLKNLLPSKSSPNFKFVKGDIGSADLVNYLLITESIDTIMHFAAQTHVDNSFGNSFEFTKNNIYGTHVLLEACKVTGQIRRFIHVSTDEVYGFPTSPKPYSATKAGAEMLVMAYGRSYGLPVITTRGNNVYGPNQFPEKLIPKFILLAMRGKTLPIHGDGSNVRSYLYCEDVAEAFEVILHKGEVGHVYNIGTKKERRVIDVAKDICKLFSMDPETSIKFVFLDDQKLKNLGWSERTVWEEGLKKTIEWYTQNPEWWGDVSGALLPHPRMLMMPGGRHFDSEEGKGTSFESGPNQTRMVVPTFKTSSSTQKPALKFLIYGRTGWIGGLLGQLCEKQDRSSLMADIQNIKPTHVFNAAGVTGRPNVDWCESHKTETIRTNVAGTLTLADVCREHGLLMMNFATGCIFEYDAGHPEGSGIGYKEEDKPNFTGSFYSKTKAMVEELLKEYENVCTLRVRMPISSDLNNPRNFIAKIARYNKVVNIPNSMTILDELLPISIEMAKRNLKGIWNFTNPGVVSHNEILEMYKTYIDPKFQWVNFTLEEQAKVIVAPRSNNEMDASKLKNEFPDLLPIKESLIKYVFEPNKRT</t>
  </si>
  <si>
    <t>Ghir_A01G006850.1</t>
  </si>
  <si>
    <t>XP_017638554.1</t>
  </si>
  <si>
    <t xml:space="preserve">PREDICTED: chloroplastic lipocalin [Gossypium arboreum] </t>
  </si>
  <si>
    <t>sp|Q9STS7|CHL_ARATH</t>
  </si>
  <si>
    <t>Chloroplastic lipocalin OS=Arabidopsis thaliana GN=CHL PE=1 SV=1</t>
  </si>
  <si>
    <t>At3g47860</t>
  </si>
  <si>
    <t>KOG4824</t>
  </si>
  <si>
    <t>Apolipoprotein D/Lipocalin</t>
  </si>
  <si>
    <t>M</t>
  </si>
  <si>
    <t>Cell wall/membrane/envelope biogenesis</t>
  </si>
  <si>
    <t>K03098|1|6e-08|56.6|pxb:103955959|apolipoprotein D and lipocalin family protein</t>
  </si>
  <si>
    <t>MVNAILYHQTSPLLLCQCCSSSHPPHIPRGLPGKLTLNCSIKSPPNKVIASHIVSGLASLIFLSQTNQVLAADLSHHPSICQLASATDNELTLPLEEDSGEGNGKLMMMRGMTAKNFDPVRYSGRWFEVASLKRGFAGQGQEDCHCTQGVYTFDMKTPAIQVDTFCVHGGPDGYITGIRGKVQCLSDEDLVKNETDLEKQEMIKEKCYLRFPTLPFIPKEPYDVIATDYDNFSLVSGAKDTSFIQIYSRTPNPGHEFIEKYKSYLSNYGYDPSKIKDTPQDCQVMSNSQLAAMMSMPGMQQALTNEFPDLELKAPVAFNPFTSVFDTLKKLLELYFK</t>
  </si>
  <si>
    <t>Ghir_A01G011150.1</t>
  </si>
  <si>
    <t>XP_016702854.1</t>
  </si>
  <si>
    <t>PREDICTED: beta-hexosaminidase 3-like isoform X1 [Gossypium hirsutum]</t>
  </si>
  <si>
    <t>sp|Q8L7S6|HEXO3_ARATH</t>
  </si>
  <si>
    <t>Beta-hexosaminidase 3 OS=Arabidopsis thaliana GN=HEXO3 PE=1 SV=1</t>
  </si>
  <si>
    <t>At3g55260</t>
  </si>
  <si>
    <t>KOG2499</t>
  </si>
  <si>
    <t>Beta-N-acetylhexosaminidase</t>
  </si>
  <si>
    <t>K12373|1|0.0|1092|ghi:107917939|hexosaminidase [EC:3.2.1.52]</t>
  </si>
  <si>
    <t>GO:0005975//carbohydrate metabolic process</t>
  </si>
  <si>
    <t>GO:0004563//beta-N-acetylhexosaminidase activity;GO:0102148//N-acetyl-beta-D-galactosaminidase activity</t>
  </si>
  <si>
    <t>MGKMGSEMLIYVLLLMAGVLASGQSSQVNIWPMPASVSYGHTHLYLTNDFGFSSNYGSEILKDAFDRMLALIKLDHVIDANFSAFNSSSLLQGLHIVISSPNGQLQYGVDESYKLIVPSPEKPAYAHLEAKTVYGALQGLQTFSQLCYFSVTSRVLQIDMSPWTIIDQPRFSYRGLLIDTSRHYLPVPVIKKVIDSMSYAKLNVMHWHIVDTQSFPLEIPSYPKLWDGAYSPSERYTVADAADIVSYAQKRGINVLAEIDVPGHALSWGTGYPSLWPSKDCQQPLDVSNEFTFKVIDGILSDFSKIFNFKFVHLGGDEVNTSCWTTTPRIRNWLKKRGMNESQAYQYFVLRAQNIALSHGYEIINWEETFNDFGNKLSRKTVVHNWLGGGVAQRVVASGLRCIVSNQDKWYLDHLDTPWQEFYANEPVTNITNLKQQKLVIGGEVCMWGETVDGSDIEQTIWPRAAAAAERLWTPFDKLAKNPRDVTGRLAHFRCLLNQRGVAAAPVAGLGRAAPEGPGSCYRQ</t>
  </si>
  <si>
    <t>Ghir_A01G014030.1</t>
  </si>
  <si>
    <t>Up</t>
  </si>
  <si>
    <t>Ghir_A01G014030.1;Ghir_A01G014030.2;Ghir_A01G014030.3;Ghir_A01G014030.4;Ghir_D01G015530.1;Ghir_D01G015530.2;Ghir_D02G014760.1;Ghir_D02G014760.2</t>
  </si>
  <si>
    <t>KJB15384.1</t>
  </si>
  <si>
    <t>hypothetical protein B456_002G175700 [Gossypium raimondii]</t>
  </si>
  <si>
    <t>sp|Q9CAC1|GUN8_ARATH</t>
  </si>
  <si>
    <t>Endoglucanase 8 OS=Arabidopsis thaliana GN=CEL1 PE=2 SV=1</t>
  </si>
  <si>
    <t>K01179|1|0.0|642|gab:108474272|endoglucanase [EC:3.2.1.4]</t>
  </si>
  <si>
    <t>GO:0030245//cellulose catabolic process</t>
  </si>
  <si>
    <t>GO:0008810//cellulase activity</t>
  </si>
  <si>
    <t>MAPKSFSFPGIFPALLAASLALLLLPTPIIAVHDYHDALRKSILFFEGQRSGKLPPDQRVKWRRDSALRDGSTAGVDLTGGYYDAGDNIKFGFPMAFTTTLLAWSIIDFGRNMGPELKNAVKAVKWSTDYLLKATAKPGVVYVQVGDAYSDHSCWERPEDMDTLRTVYKIDNAHPGSDVAGETAAALAAASIVFRSRDSAYSRLLLNRAVRVFNFADKHRGAYSSSLHAAVCPFYCDVNGYQDELLWAAAWLHKASRKRAYREYIVKNEVVLRAGDTINEFGWDNKHAGINVLISKEVLMGRADYFQSFKQMLMVLFALYCLGFLILKFNTLLVG</t>
  </si>
  <si>
    <t>Ghir_A01G016020.2</t>
  </si>
  <si>
    <t>XP_016701876.1</t>
  </si>
  <si>
    <t>PREDICTED: L-ascorbate peroxidase 3, peroxisomal-like isoform X2 [Gossypium hirsutum]</t>
  </si>
  <si>
    <t>sp|Q42564|APX3_ARATH</t>
  </si>
  <si>
    <t>L-ascorbate peroxidase 3 OS=Arabidopsis thaliana GN=APX3 PE=1 SV=1</t>
  </si>
  <si>
    <t>K00434|1|5e-167|467|ghi:107916997|L-ascorbate peroxidase [EC:1.11.1.11]</t>
  </si>
  <si>
    <t>GO:0090378//seed trichome elongation;GO:0042542//response to hydrogen peroxide;GO:0009723//response to ethylene;GO:0042744//hydrogen peroxide catabolic process;GO:0006979//response to oxidative stress</t>
  </si>
  <si>
    <t>GO:0020037//heme binding;GO:0016688//L-ascorbate peroxidase activity;GO:0004601//peroxidase activity;GO:0042803//protein homodimerization activity</t>
  </si>
  <si>
    <t>GO:0016021//integral component of membrane;GO:0046861//glyoxysomal membrane</t>
  </si>
  <si>
    <t>MAFPVVDTEYHKEIEKARRDLRALIAFNNCAPIMLRLAWHDAGTYDVSTKTGGPNGSIRNEEEYSHSSNNGLKIAIDFCEEVKAKHQKITYADLYQLAGVVAVEVTGGPTIDFVPGRKDSDICPKEGRLPNATKGAPHLKDIFYRMGLSGKDIVALSGGHTLGRAHPERSGFDGPWTNEPLKFDNSYFVELLKGESEGLLKLPTDIALMDYPEFREYVELYAKCQPLSTSCRHLFRWTKRLCKLICFQYVVKLIKVVCRHHPMLDYG</t>
  </si>
  <si>
    <t>Ghir_A02G005650.1</t>
  </si>
  <si>
    <t>XP_017632268.1</t>
  </si>
  <si>
    <t>PREDICTED: peroxidase 40-like [Gossypium arboreum]</t>
  </si>
  <si>
    <t>sp|O23474|PER40_ARATH</t>
  </si>
  <si>
    <t>Peroxidase 40 OS=Arabidopsis thaliana GN=PER40 PE=2 SV=2</t>
  </si>
  <si>
    <t>K00430|1|0.0|669|gab:108474766|peroxidase [EC:1.11.1.7]</t>
  </si>
  <si>
    <t>GO:0009555//pollen development;GO:0006979//response to oxidative stress;GO:0042744//hydrogen peroxide catabolic process</t>
  </si>
  <si>
    <t>GO:0020037//heme binding;GO:0046872//metal ion binding;GO:0004601//peroxidase activity</t>
  </si>
  <si>
    <t>GO:0005576//extracellular region</t>
  </si>
  <si>
    <t>MANCLVLLCLCLVMVSFNVANTMNETCVDDISIVLQIDLYKNSCSEAESIIYSWVENAVSQDSRMAASLLRLHFHDCFVNGCDGSVLLDDTEDFTGEKTALPNLNSLRGFEVIDAIKSELESVCPQTVSCADILATAARDSVVISGGPSWEVEMGRKDSLGASKEAATNNIPGPNSTAPLLVAKFQNVGLSFNDMIALSGAHTLGMARCSTFSSRLQGSNGPDINLDFLQNLQQLCSQTDGNSRLAQLDLVSPATFDNQYYINLLSGEGLLPSDQALVTDDFQTRQLVLSYAEDPLAFFEDFKNSMLKMGSLGVLTGTDGQIRGNCRVVN</t>
  </si>
  <si>
    <t>Ghir_A02G011160.1</t>
  </si>
  <si>
    <t>XP_016742653.1</t>
  </si>
  <si>
    <t>PREDICTED: protein kinase 2B, chloroplastic-like [Gossypium hirsutum]</t>
  </si>
  <si>
    <t>sp|Q5PP29|PBL4_ARATH</t>
  </si>
  <si>
    <t>Probable serine/threonine-protein kinase PBL4 OS=Arabidopsis thaliana GN=PBL4 PE=2 SV=1</t>
  </si>
  <si>
    <t>At2g02800</t>
  </si>
  <si>
    <t>KOG1187</t>
  </si>
  <si>
    <t>Serine/threonine protein kinase</t>
  </si>
  <si>
    <t>T</t>
  </si>
  <si>
    <t>Signal transduction mechanisms</t>
  </si>
  <si>
    <t>K04733|1|0.0|940|gab:108466354|interleukin-1 receptor-associated kinase 4 [EC:2.7.11.1]</t>
  </si>
  <si>
    <t>GO:0005524//ATP binding;GO:0004672//protein kinase activity</t>
  </si>
  <si>
    <t>MGNCFPSLFHARPRRPIQFNAAALVSGLPNLRPNETTTGSGCILSPPLLKSFTYSELEQATMNFSSQNLIGEGGFGYVYMGFFDEQTLSAASPESGMAVAVKKLSPTGTQGHEQWLTELGNLGRLRHRNLVKLFGYCSEGEDRLLVYEYLSKGSLQDLLFKDCSPPLSWETRVGIAIDTARVLSFLHELGLILRDIKSANILLDSDFNAKLSDLGYAIEGPTGDQSYVLTRVFGTEGYTDPQYLATGMLNTKCDVYSFGVVLLELLSGRQAVCETAAGIMEFLVDRAKPYLGDKRLLSRIMDTKLNGTYSKREAYGVAVIALQCVSEDKVRPSMAEVLSALRRLRLLSGSHASPSGVPSSSVGFKVDRPWLPSPSLDSVSSQRSIFPLCLSGFSSPRHVPSSPSDGPPFSLSSQSDGPPLSLRELRRQLFPRQERGSSERPIFPALASTLSPSDLPLSFLGSQSNASGPVSPSSDVPQVKSSKYNNKYPLKGALWNSY</t>
  </si>
  <si>
    <t>Ghir_A02G016230.1</t>
  </si>
  <si>
    <t>XP_016723315.1</t>
  </si>
  <si>
    <t>PREDICTED: phosphoenolpyruvate carboxykinase [ATP]-like [Gossypium hirsutum]</t>
  </si>
  <si>
    <t>sp|Q9T074|PCKA_ARATH</t>
  </si>
  <si>
    <t>Phosphoenolpyruvate carboxykinase (ATP) OS=Arabidopsis thaliana GN=PCKA PE=1 SV=1</t>
  </si>
  <si>
    <t>K01610|1|0.0|1291|ghi:107935259|phosphoenolpyruvate carboxykinase (ATP) [EC:4.1.1.49]</t>
  </si>
  <si>
    <t>GO:0006094//gluconeogenesis</t>
  </si>
  <si>
    <t>GO:0004612//phosphoenolpyruvate carboxykinase (ATP) activity;GO:0016301//kinase activity;GO:0005524//ATP binding</t>
  </si>
  <si>
    <t>MAANGNGVSTTPKSPLARIQTQKNGGICHDDSGKPVKAQTIDELHSLQRKRSAPTTPLDGVQGAFATISEDERQRQQLQSISASLASLTRGTGPKVVRGDPAGKVQSVSHVAHHHHIEAPTISVSDSSLKFTHVLYNLSPAELYEQSIKYEKGSFITSTGALATLSGAKTGRSPRDKRVVIDDTTQDELWWGKGSPNIEMDEHTFMVNRERAVDYLNSLDKVFVNDQFLNWDPQNRIKVRIVSARAYHSLFMHNMCIRPTPEELENFGTPDFTIYNAGQFPCNRYTHYMTSSTSIDLNLARREMVILGTQYAGEMKKGLFCVMHYLMPMRQILSLHSGCNMGKDGDVALFFGLSGTGKTTLSTDHNRYLIGDDEHCWSDNGVSNIEGGCYAKCIDLSREKEPDIWNAIKFGTVLENVVFDEHTREVDYGDKSVTENTRAAYPIEYIPNAKIPCVGPHPKNVILLACDAFGVLPPVSKLSLAQTMYHFISGYTALVAGTEDGIKEPTATFSACFGAAFIMLHPTKYAAMLAEKMQKHGATGWLVNTGWSGGSYGSGNRIKLPYTRKIIDAIHSEVFGLDIPTEIKGVPSEILHPENTWADKKAYKETLLKLAGLFKKNFETFTNYKIGKDNKLTEEILAAGPNF</t>
  </si>
  <si>
    <t>Ghir_A03G011740.1</t>
  </si>
  <si>
    <t>NP_001313666.1</t>
  </si>
  <si>
    <t xml:space="preserve">UDP-glucose 6-dehydrogenase 5-like [Gossypium hirsutum] </t>
  </si>
  <si>
    <t>sp|Q2QS13|UGDH5_ORYSJ</t>
  </si>
  <si>
    <t>UDP-glucose 6-dehydrogenase 5 OS=Oryza sativa subsp. japonica GN=UGD5 PE=2 SV=1</t>
  </si>
  <si>
    <t>At5g15490</t>
  </si>
  <si>
    <t>KOG2666</t>
  </si>
  <si>
    <t>UDP-glucose/GDP-mannose dehydrogenase</t>
  </si>
  <si>
    <t>GT</t>
  </si>
  <si>
    <t>Carbohydrate transport and metabolism;Signal transduction mechanisms</t>
  </si>
  <si>
    <t>K00012|1|0.0|990|ghi:107887357|UDPglucose 6-dehydrogenase [EC:1.1.1.22]</t>
  </si>
  <si>
    <t>GO:0051287//NAD binding;GO:0003979//UDP-glucose 6-dehydrogenase activity</t>
  </si>
  <si>
    <t>MVKICCIGAGYVGGPTMAVIALKCPEIQVAVVDISVPRISAWNSDTLPIYEPGLDEVVKKCRGKNLLFSSDVEKYVSEADIVFVSVNTPTKTQGLGAGKAADLTYWESAARMIADVSKSNKIVVEKSTVPVKTAEAIEKILTHNSKGINFQILSNPEFLAEGTAIQDLFEPDRVLIGGRETPEGQKAIKALRDVYAHWVPVDRIICTNLWSAELLKLAANAFLAQRISSVNAMSALCEATGADVSQVSHAVGKDTRIGPKFLNASVGFGGSCFQKDILNLVYICECNGLPEVANYWKQVIKVNDYQKTRLVNRIVSSMFNTVSGKKIAILGFAFKKDTGDTRETPAIDVCKGLLGDKAMLSIYDPQVSEEQIQRDLSMNKFDWDHPVHLQPTSPSSMKQVSVVWDAYAATKDAHGICILTEWDEFKTLDYQKIYDNMQKPAFVFDGRNIVDVAKLREIGFIVYSIGKPLDEWLKDMPAVA</t>
  </si>
  <si>
    <t>Ghir_A03G014060.1</t>
  </si>
  <si>
    <t>XP_016665717.1</t>
  </si>
  <si>
    <t>PREDICTED: probable methyltransferase At1g27930 [Gossypium hirsutum]</t>
  </si>
  <si>
    <t>sp|Q9C7F9|MT127_ARATH</t>
  </si>
  <si>
    <t>Probable methyltransferase At1g27930 OS=Arabidopsis thaliana GN=At1g27930 PE=1 SV=1</t>
  </si>
  <si>
    <t>K18801|1|2e-79|246|mcha:111008917|glucuronoxylan 4-O-methyltransferase [EC:2.1.1.112]</t>
  </si>
  <si>
    <t>GO:0045492//xylan biosynthetic process</t>
  </si>
  <si>
    <t>GO:0008168//methyltransferase activity</t>
  </si>
  <si>
    <t>GO:0016021//integral component of membrane</t>
  </si>
  <si>
    <t>MKREETTKNRHFLADKRWFMPITIAGFIAGTILISSFIKTADYSILCSLAKTRSITVEEYSASPVQLQAIIHYATSSIVPQQNFKEISVTFDVLKKRSPCNFLVFGLGYDSLMWTSLNPNGNTIFLEEDPKWVQSVLKDAPILHARAVKYHTELKEADDLLIHYRSEPSCYPSKAYLRGNEKCRLALTGFPDEFYDTEWDLIMIDAPRGYFPEAPGRMAAIFSAAVMARNRKGPGVTHVFLHDVNRRVEKVFAEEFLCRKYLVNSEGRLWHFEIPPASNTSSDDSAGYC</t>
  </si>
  <si>
    <t>Ghir_A04G000230.1</t>
  </si>
  <si>
    <t>Ghir_A04G000230.1;Ghir_A04G000230.2;Ghir_D05G039330.1;Ghir_D05G039330.2;Ghir_D05G039330.3</t>
  </si>
  <si>
    <t>XP_016718441.1</t>
  </si>
  <si>
    <t>PREDICTED: probable calcium-binding protein CML21 [Gossypium hirsutum]</t>
  </si>
  <si>
    <t>sp|Q52K82|CML21_ARATH</t>
  </si>
  <si>
    <t>Probable calcium-binding protein CML21 OS=Arabidopsis thaliana GN=CML21 PE=2 SV=1</t>
  </si>
  <si>
    <t>At4g26470</t>
  </si>
  <si>
    <t>KOG0027</t>
  </si>
  <si>
    <t>Calmodulin and related proteins (EF-Hand superfamily)</t>
  </si>
  <si>
    <t>K13448|1|2e-140|394|ghi:107931157|calcium-binding protein CML</t>
  </si>
  <si>
    <t>GO:0005509//calcium ion binding</t>
  </si>
  <si>
    <t>MGGVVGKSESPETKLEAKMVEAMQHRASKGTTIKSFNSIILKFPKIDHTLRKCKAIFEQFDEDSNGAIDHEELKKCLHKLQVCFTEEEIEDLFKACDMNEDMGIKFNEFIVLLCLVYLLKDNATEFEAKSRMGVPNLEATFETLADAFVLLDKNKDGYVSKNEMMDWDKNGSVSFKEFLFAFTTWVGIEEVGDDDEHH</t>
  </si>
  <si>
    <t>Ghir_A04G002030.1</t>
  </si>
  <si>
    <t>&gt;Ghir_D05G037390.1</t>
  </si>
  <si>
    <t>XP_016731104.1</t>
  </si>
  <si>
    <t xml:space="preserve">PREDICTED: protein translation factor SUI1 homolog 2-like [Gossypium hirsutum] </t>
  </si>
  <si>
    <t>sp|Q94JV4|SUI12_ARATH</t>
  </si>
  <si>
    <t>Protein translation factor SUI1 homolog 2 OS=Arabidopsis thaliana GN=At1g54290 PE=3 SV=1</t>
  </si>
  <si>
    <t>At1g54290</t>
  </si>
  <si>
    <t>KOG1770</t>
  </si>
  <si>
    <t>Translation initiation factor 1 (eIF-1/SUI1)</t>
  </si>
  <si>
    <t>J</t>
  </si>
  <si>
    <t>Translation, ribosomal structure and biogenesis</t>
  </si>
  <si>
    <t>K03113|1|2e-79|232|gab:108450413|translation initiation factor 1</t>
  </si>
  <si>
    <t>GO:0003743//translation initiation factor activity</t>
  </si>
  <si>
    <t>MSDLDIQIPTAFDPFADANAEDAGAGAKEYVHIRIQQRNGRKSLTTVQGLKKEFSYNKILKDLKKEFCCNGTVVQDPELGKVIQLQGDQRKNVSTFLVQAGIVKKDSIKIHGF</t>
  </si>
  <si>
    <t>Ghir_A04G004590.1</t>
  </si>
  <si>
    <t>NP_001313859.1</t>
  </si>
  <si>
    <t xml:space="preserve">trifunctional UDP-glucose 4,6-dehydratase/UDP-4-keto-6-deoxy-D-glucose 3,5-epimerase/UDP-4-keto-L-rhamnose-reductase RHM1-like [Gossypium hirsutum] </t>
  </si>
  <si>
    <t>K12450|1|0.0|962|gab:108483314|UDP-glucose 4,6-dehydratase [EC:4.2.1.76]</t>
  </si>
  <si>
    <t>MRGKVLPIHGDGTNVRSYLYCEDVAEAFEVILHKGEVGHVYNVGTKKERRVIDVAKDICKLFSMDSETSIKFVENRPFNDQRYFLDDQKLKNLGWSERTVWEDGLKKTIEWYTQNPDWWGDVSGALLPHPRMLMMPGGRQFDSEEGKDTSYISSPSQTQMVVPTSKSSVSSQKPALKFLIYGRTGWIGGLLGQLCDKQGIPFEYGKGRLEDRSSLTADIRNIKPTHVFNAAGVTGRPNVDWCESHKTETIRTNVAGTLTLADVCREHGLLMMNFATGCIFEYDAGHPQGSGIGFKEEDKPNFTGSFYSKTKAMVEELLKEYNNVCTLRVRMPISSDLNNPRNFITKISRYSKVVNIPNSMTILDELLPISIEMAKRNLTGIWNFTNPGVVSHNEILEMYKKYIDPKFQWANFTLEEQAKVIVAPRSNNEMDASKLKKEFPELLPIKESLIKYVFEPNKRT</t>
  </si>
  <si>
    <t>Ghir_A04G011240.1</t>
  </si>
  <si>
    <t>XP_017612736.1</t>
  </si>
  <si>
    <t xml:space="preserve">PREDICTED: bifunctional epoxide hydrolase 2-like [Gossypium arboreum] </t>
  </si>
  <si>
    <t>At3g51000</t>
  </si>
  <si>
    <t>KOG4178</t>
  </si>
  <si>
    <t>Soluble epoxide hydrolase</t>
  </si>
  <si>
    <t>I</t>
  </si>
  <si>
    <t>Lipid transport and metabolism</t>
  </si>
  <si>
    <t>K08726|1|5e-137|397|dzi:111281598|soluble epoxide hydrolase / lipid-phosphate phosphatase [EC:3.3.2.10 3.1.3.76]!K10144|3|2e-75|238|mdm:103405733|RING finger and CHY zinc finger domain-containing protein 1 [EC:2.3.2.27]</t>
  </si>
  <si>
    <t>GO:0003824//catalytic activity;GO:0016787//hydrolase activity</t>
  </si>
  <si>
    <t>MEKIQHSHVQARGLKLHVAQSGTGPKVVLFLHGFPEIWYSWRHQMIAVANAGFRAIAFDFRGYGLSDHPPEPEKASFKDLVDDVVALLDLLGINKVFLVGKDFGAVPAFMVAVIHPERVLGVITLGIPFLIPGPVGIQFDLLPKGFYILRWAEPGRAEADFGRFDVKTVVRNIYILFCRSELQVAGENEEIMDLVDPSTPLPPWFTEEDLEVYATLYQNSGFRTALQVPYRCSQLDYGITNPKVTAPSLLIMGEKDYFMKFPGMEEYMKKGIVKQFMPNLDITFMPEGNHFVQEQLPEQVNELIITFLNKD</t>
  </si>
  <si>
    <t>Ghir_A05G003570.1</t>
  </si>
  <si>
    <t>Ghir_A05G003570.1;Ghir_D05G003690.1</t>
  </si>
  <si>
    <t>XP_016750229.1</t>
  </si>
  <si>
    <t>PREDICTED: uncharacterized protein LOC107958841 [Gossypium hirsutum]</t>
  </si>
  <si>
    <t>K09705|1|4e-140|392|ghi:107958841|uncharacterized protein</t>
  </si>
  <si>
    <t>MVSASEIATKLNLASHPEGGFFSETFRDSSVMLSTSQLPPQYKVDRPVSTSIYFLLPAGSVSHLHRIPCAETWHFYLGEPLTVLELDEKDGQVKLTCLGPDLLNNQKVQYTVPPNVWFGAFPTKDFNISTDGAVTKNDPRDAESHYSLVGCTCAPAFQFQDFELAKRSELVTRFPKHEHLISLLTYPD</t>
  </si>
  <si>
    <t>Ghir_A05G012150.1</t>
  </si>
  <si>
    <t>&gt;Ghir_A05G012150.2 &gt;Ghir_A05G012150.3 &gt;Ghir_A05G012150.4</t>
  </si>
  <si>
    <t>XP_017607223.1</t>
  </si>
  <si>
    <t xml:space="preserve">PREDICTED: shikimate O-hydroxycinnamoyltransferase [Gossypium arboreum] </t>
  </si>
  <si>
    <t>sp|Q9FI78|HST_ARATH</t>
  </si>
  <si>
    <t>Shikimate O-hydroxycinnamoyltransferase OS=Arabidopsis thaliana GN=HST PE=1 SV=1</t>
  </si>
  <si>
    <t>K13065|1|0.0|614|gab:108453565|shikimate O-hydroxycinnamoyltransferase [EC:2.3.1.133]</t>
  </si>
  <si>
    <t>GO:0009809//lignin biosynthetic process;GO:0010252//auxin homeostasis;GO:0009963//positive regulation of flavonoid biosynthetic process</t>
  </si>
  <si>
    <t>GO:0047172//shikimate O-hydroxycinnamoyltransferase activity;GO:0016747//transferase activity, transferring acyl groups other than amino-acyl groups;GO:0047205//quinate O-hydroxycinnamoyltransferase activity</t>
  </si>
  <si>
    <t>GO:0005829//cytosol;GO:0016020//membrane</t>
  </si>
  <si>
    <t>MIVNVKESTMVRPAGETPRRSLWNANVDLVVPRFHTPSVYFYRPNGAANFFDPQVMKEALSKALVPFYPMAGRLKRDEDGRIEIDCNGEGVLFVEAETNSVIDDFGDFAPTLELRQLIPTVDYSGGISTYPLLVLQVTYFKCGGASLGVGMQHHAADGYSGLHFINTWSDMARGLDLTIPPFIDRTLLRARDPPQPVFHHIEYQPPPAMKIPPVSTGSESTEVSIFKLTRDQLNALKAKCKEDGNDVNYSSYEMLSGHVWRSVCKARGLEDDQGTKLYIATDGKGKVAPPTPTWLLGNVIFTATPNSSGRGSTVKANMVRCEPYS</t>
  </si>
  <si>
    <t>Ghir_A05G019420.1</t>
  </si>
  <si>
    <t>XP_016749069.1</t>
  </si>
  <si>
    <t>PREDICTED: peroxidase 9-like [Gossypium hirsutum]</t>
  </si>
  <si>
    <t>sp|Q96512|PER9_ARATH</t>
  </si>
  <si>
    <t>Peroxidase 9 OS=Arabidopsis thaliana GN=PER9 PE=1 SV=1</t>
  </si>
  <si>
    <t>K00430|1|0.0|719|ghi:107957949|peroxidase [EC:1.11.1.7]</t>
  </si>
  <si>
    <t>GO:0006979//response to oxidative stress;GO:0042744//hydrogen peroxide catabolic process</t>
  </si>
  <si>
    <t>MAYLKVALGFLVTAFLSATVSLAHPGLGFGWGGVGAPGGQSGAPSYGLFPQFYQFSCPQAEDIVISVLEMAIAKEPRMAASLLRLHFHDCFVQGCDASILLDNSATIVSEKNSLPNRNSVRGFEVIDEIKAKLEEACPQTVSCADILAMAARGSTVLSGGPSWELPLGRRDSKTASLSTSNNNIPPPNSTLQNLITLFQRQGLDEVDLVALSGGHTIGVARCATFKQRLYNQNGNNLPDQTLERTYYYGLKSVCPKSGGDNNISPLDFGSPVKFDNLYFKLILWGKGLLNSDEVLLTGNVGNTMELVKAYAKDENLFFKQFAKSMIKMGNISPLTAFNGEVRKNCRLVN</t>
  </si>
  <si>
    <t>Ghir_A05G021080.1</t>
  </si>
  <si>
    <t>XP_016749321.1</t>
  </si>
  <si>
    <t>PREDICTED: cysteine proteinase RD21a-like [Gossypium hirsutum]</t>
  </si>
  <si>
    <t>sp|P43297|RD21A_ARATH</t>
  </si>
  <si>
    <t>Cysteine proteinase RD21A OS=Arabidopsis thaliana GN=RD21A PE=1 SV=1</t>
  </si>
  <si>
    <t>At1g47128_1</t>
  </si>
  <si>
    <t>KOG1543</t>
  </si>
  <si>
    <t>Cysteine proteinase Cathepsin L</t>
  </si>
  <si>
    <t>K01365|1|5e-153|443|bna:106361414|cathepsin L [EC:3.4.22.15]</t>
  </si>
  <si>
    <t>GO:0008234//cysteine-type peptidase activity</t>
  </si>
  <si>
    <t>MGLQRSAMAMLLLMMFTLSSALDMSIISYDEGHPDKSKSSWRTDDEVMVMYEEWLVKHGKAYNGLGEKERRFKIFKDNLRFIDEHNANESHSFKVGLNRFADLTNDEYRAMYLGTKKSSNKVSKKSNRYAPRVGEELPASIDWREKGAVVPVKDQGSCGSCWAFSTVGAVEGINQIVTGDLISLSEQELVDCDTSYNEGCNGGLMDYAFEFIIKNGGIDTEEDYPYTGHDGRCDSYRQKTAKVVTIDSYEDVPQNNEGALKKALASQPVSVAIEAGGRAFQLYASGIFNGLCGTQLDHGVVAVGYGTENGKDYWIVRNSWGNQWGEEGYIRMERNLANTATGKCGIAIEASYPIKNGQNPPNPGPSPPSPIKPPTVCDNYYSCPESNTCCCVYEYYGYCFAWGCCPLEAATCCDDHYSCCPHDYPICNLNEGTCLMSKGNPMAVKALRRTPATPFWAMEVLA</t>
  </si>
  <si>
    <t>Ghir_A05G024090.1</t>
  </si>
  <si>
    <t>XP_016687057.1</t>
  </si>
  <si>
    <t xml:space="preserve">PREDICTED: two-component response regulator ORR4-like isoform X1 [Gossypium hirsutum] </t>
  </si>
  <si>
    <t>sp|Q942A1|ORR4_ORYSJ</t>
  </si>
  <si>
    <t>Two-component response regulator ORR4 OS=Oryza sativa subsp. japonica GN=RR4 PE=2 SV=1</t>
  </si>
  <si>
    <t>At3g57040</t>
  </si>
  <si>
    <t>KOG1601</t>
  </si>
  <si>
    <t>GATA-4/5/6 transcription factors</t>
  </si>
  <si>
    <t>K</t>
  </si>
  <si>
    <t>Transcription</t>
  </si>
  <si>
    <t>K14492|1|2e-124|350|gab:108453146|two-component response regulator ARR-A family</t>
  </si>
  <si>
    <t>GO:0000160//phosphorelay signal transduction system</t>
  </si>
  <si>
    <t>GO:0005622//intracellular</t>
  </si>
  <si>
    <t>MELMKSENIVQDRQPQPQEEEEIMQQEEEEEQRFHVLAVDDSVIDRKLLEKLLKASSYQVTCVESGEKALEYLGLLHHSSPASSSSQHHHQGHKVNLIMTDFSMPGTSGYDLLKRIKGSSWKDVPVVVMSSENVPSRISMCLEGGAEEFMLKPLQLSDLHKIQAHLLKSLPHS</t>
  </si>
  <si>
    <t>Ghir_A05G024100.1</t>
  </si>
  <si>
    <t>&gt;Ghir_A05G024100.2 &gt;Ghir_A05G024100.3 &gt;Ghir_A05G024100.4</t>
  </si>
  <si>
    <t>XP_016710087.1</t>
  </si>
  <si>
    <t xml:space="preserve">PREDICTED: protein disulfide-isomerase-like [Gossypium hirsutum] </t>
  </si>
  <si>
    <t>sp|Q43116|PDI_RICCO</t>
  </si>
  <si>
    <t>Protein disulfide-isomerase OS=Ricinus communis PE=2 SV=1</t>
  </si>
  <si>
    <t>At1g21750</t>
  </si>
  <si>
    <t>KOG0190</t>
  </si>
  <si>
    <t>Protein disulfide isomerase (prolyl 4-hydroxylase beta subunit)</t>
  </si>
  <si>
    <t>K09580|1|0.0|1017|ghi:107924246|protein disulfide-isomerase A1 [EC:5.3.4.1]</t>
  </si>
  <si>
    <t>GO:0045454//cell redox homeostasis</t>
  </si>
  <si>
    <t>GO:0003756//protein disulfide isomerase activity</t>
  </si>
  <si>
    <t>GO:0005783//endoplasmic reticulum</t>
  </si>
  <si>
    <t>MARSVSVWFALSAFLCSVTVISAEQSSETKDFVLTLDHSNFTDTVSKHKFIVVEFYAPWCGHCKNLAPEYEKAASILSKHDPPVILAKVDANEEANKYLANEYEVRGYPTLKILRNGGKNVQEYKGPREADGIVEYLKKQSGPASAELKSAEDASNLIDGKKIVVVGVFPKFSGEEFESYMALAEKLRSDYEFGHTLDAKHLPRGESSVTGPVVRLFKPFDELFVDFKDFNVEALEKFVAESSMPLVTHFNKDPSNHQFFIKFYNSPNAKAMLFANLSVEGIDSLTSKYREVAEQFKGQGIGFLLGDLEASQAAIQYFGVQESQVPLIIIQNNDRKKYLKPNLQANDIAPFVKDYKEGKVPPYLKSEPIPEENKEPVKVVVADTLEDMVFKSGKNVLLEFYAPWCGHCKKLAPILDEVAVHYEKDDNVLIAKLDATANDIVGENFDVRGYPTIYFRSTSGNITPYEGNRTKEDIINFIEKNRDKTAQQESAKDEL</t>
  </si>
  <si>
    <t>Ghir_A05G027700.1</t>
  </si>
  <si>
    <t>Ghir_A05G027700.1;Ghir_A05G027700.2;Ghir_A05G027700.3</t>
  </si>
  <si>
    <t>XP_016748527.1</t>
  </si>
  <si>
    <t xml:space="preserve">PREDICTED: probable choline kinase 1 isoform X2 [Gossypium hirsutum] </t>
  </si>
  <si>
    <t>sp|Q9M9H6|CK1_ARATH</t>
  </si>
  <si>
    <t>Probable choline kinase 1 OS=Arabidopsis thaliana GN=CK1 PE=2 SV=1</t>
  </si>
  <si>
    <t>At1g71697</t>
  </si>
  <si>
    <t>KOG2686</t>
  </si>
  <si>
    <t>Choline kinase</t>
  </si>
  <si>
    <t>K14156|1|5e-169|474|ghi:107957515|choline/ethanolamine kinase [EC:2.7.1.32 2.7.1.82]</t>
  </si>
  <si>
    <t>GO:0016301//kinase activity</t>
  </si>
  <si>
    <t>MALKKNGFIPSSAPEELKKVLVAVASVWGDTIEDMEEFHVFPLKGAMTNEVFQINWPTNHGDLHQKVLVRVYGKGVEVFFNRDDEIRTFECMSELGQGPRLLGRFSDGRIEEFIHARTLSAADLRVPEISSLIGAKLREFNNLDMPGPKNVLLWERLRTWLSQAKRFCSPSTAKEFGLDGLEEEISILEKELTQGYQEIGFCHNDLQYGNIMMDEETRVITLIDYEYVLRGSV</t>
  </si>
  <si>
    <t>Ghir_A05G038420.1</t>
  </si>
  <si>
    <t>XP_016751392.1</t>
  </si>
  <si>
    <t>PREDICTED: serine carboxypeptidase-like 25 [Gossypium hirsutum]</t>
  </si>
  <si>
    <t>sp|Q8L9Y0|SCP25_ARATH</t>
  </si>
  <si>
    <t>Serine carboxypeptidase-like 25 OS=Arabidopsis thaliana GN=SCPL25 PE=2 SV=2</t>
  </si>
  <si>
    <t>At3g02110</t>
  </si>
  <si>
    <t>KOG1282</t>
  </si>
  <si>
    <t>Serine carboxypeptidases (lysosomal cathepsin A)</t>
  </si>
  <si>
    <t>OE</t>
  </si>
  <si>
    <t>Posttranslational modification, protein turnover, chaperones;Amino acid transport and metabolism</t>
  </si>
  <si>
    <t>K16297|1|0.0|1002|ghi:107959767|serine carboxypeptidase-like clade II [EC:3.4.16.-]</t>
  </si>
  <si>
    <t>GO:0004185//serine-type carboxypeptidase activity</t>
  </si>
  <si>
    <t>MFFALQLLHSLSCSFNMANNTQILNLISMALLLFVSNSEGYSAAEEEADRISALPGQPKVSFPQFSGYVTVNKAAGRALFYWLTESPNFPSSKPLVIWLNGGPGCSSVAYGASEEIGPFRINKSASGLYLNKFSWNNVANLLFLETPAGVGFSYTNRSSDLLDTGDRRTAMDSLEFLIRWLDRFPRYKNREVYITGESYAGHYVPQLARQIMVYNKKSKHPINLKGIMVGNAVTDNYYDNLGTVTYWWSHAMISDKTYEQLINTCDFRRQIESNECESLYSYAMDQEFGNIDQYNIYAPPCNNSDGSRFTRHNMRLPHRPHSIFRQLSGYDPCTEKYADIYYNRPDVQKALHANTTGIRYKWTACSEVLNRNWNDTDVSVLPIYKELIAGGLRVWVFSGDVDSVVPVTATRYSLAQLKLSTKIPWYPWYVKKQVGGWTEVYEGLTFATVRGAGHEVPLFKPRAALQLFKSFLSGEPLPKA</t>
  </si>
  <si>
    <t>Ghir_A05G038910.1</t>
  </si>
  <si>
    <t>XP_016751229.1</t>
  </si>
  <si>
    <t>PREDICTED: glucan endo-1,3-beta-glucosidase 5-like [Gossypium hirsutum]</t>
  </si>
  <si>
    <t>sp|Q9M088|E135_ARATH</t>
  </si>
  <si>
    <t>Glucan endo-1,3-beta-glucosidase 5 OS=Arabidopsis thaliana GN=At4g31140 PE=1 SV=1</t>
  </si>
  <si>
    <t>K19893|1|7e-170|491|jcu:105632670|glucan endo-1,3-beta-glucosidase 5/6 [EC:3.2.1.39]</t>
  </si>
  <si>
    <t>GO:0004553//hydrolase activity, hydrolyzing O-glycosyl compounds</t>
  </si>
  <si>
    <t>MKYHCRRRPQERKMSVPTSVSPPLLVSVAVMTVMFSGLVSVAESAIGVNWGTISFHKLKPSTVVDLLKDNKIQKVKLFEADPLVLRALMGSGIQVMVGIPNEMLAALSSSPADADLWVRQNVSAYVGKGGADIRFIAVGNEPFLTSYNGQFQSYVIPAMANLQQSLVRANLAGYIKLVVPCNADAYEGNVPSQGAFRSELTQIMTQLVSFLNSNGSPFVVNIYPFLSLYGNSEFPQDYAFFEGTTHPVIDGANTYTNAFDGNYDTLIAALSKMGYGQMPIVIGEVGWPTDGAVGANLTAAEVFNQGLIKHVLSNKGTPLRPAVPPMDVYLFSLLDEGAKSTLPGNFERHWGIFSFDGQAKYALDLGLGNKKLKNAKNVQYLPARWCIANPNRDLSEVANHMKLACNVADCTTLNYGGSCNAIGAKGNVSYAFNSYYQLQMQNEKSCNFDGLGMVTFLDPSVGDCRFLVGVTDTSASFRPYQRWVVGCILMLWQVWAFRV</t>
  </si>
  <si>
    <t>Ghir_A05G042850.1</t>
  </si>
  <si>
    <t>&gt;Ghir_A05G042850.2 &gt;Ghir_A05G042850.3</t>
  </si>
  <si>
    <t>XP_012460128.1</t>
  </si>
  <si>
    <t xml:space="preserve">PREDICTED: protein TRANSPARENT TESTA GLABRA 1-like [Gossypium raimondii] </t>
  </si>
  <si>
    <t>sp|Q9XGN1|TTG1_ARATH</t>
  </si>
  <si>
    <t>Protein TRANSPARENT TESTA GLABRA 1 OS=Arabidopsis thaliana GN=TTG1 PE=1 SV=1</t>
  </si>
  <si>
    <t>At5g24520</t>
  </si>
  <si>
    <t>KOG0290</t>
  </si>
  <si>
    <t>Conserved WD40 repeat-containing protein AN11</t>
  </si>
  <si>
    <t>S</t>
  </si>
  <si>
    <t>Function unknown</t>
  </si>
  <si>
    <t>K11805|1|0.0|715|ghi:107938089|WD repeat-containing protein 68</t>
  </si>
  <si>
    <t>GO:0009718//anthocyanin-containing compound biosynthetic process;GO:0090376//seed trichome differentiation;GO:0045165//cell fate commitment;GO:0010090//trichome morphogenesis;GO:0048359//mucilage metabolic process involved in seed coat development;GO:0009723//response to ethylene;GO:0009733//response to auxin;GO:0010026//trichome differentiation;GO:0032880//regulation of protein localization</t>
  </si>
  <si>
    <t>GO:0003677//DNA binding</t>
  </si>
  <si>
    <t>GO:0005737//cytoplasm;GO:0005634//nucleus;GO:0005829//cytosol</t>
  </si>
  <si>
    <t>MENSTQESHLRSDNSVTYESAYTVYAMALSSTPSSTNINHQRIALGSFLEDYTNRVDIISFDPETLSFKTHPKLAFDHPYPPTKLMFQPNRKSASSSSSCSDLLASTGDFLRLWEVRESSIEPVTVLNNSKTSEFCAPLTSFDWNDVEPKRIGTSSIDTTCTIWDIEKCVVETQLIAHDKEVYDIAWGEARVFASVSADGSVRIFDLRDKEHSTIIYESPQPDTPLLRLAWNKQDLKYMATIQMDSNKVVILDIRSPTTPVAELERHHASVNAIAWAPQSCKHICSAGDDTQALIWELPTVAGPNGIDPLCVYSAGYEINQLQWSAAQPDWIAIAFSNKLQLLKV</t>
  </si>
  <si>
    <t>Ghir_A06G000960.1</t>
  </si>
  <si>
    <t>XP_016727673.1</t>
  </si>
  <si>
    <t xml:space="preserve">PREDICTED: probable phosphopantothenoylcysteine decarboxylase [Gossypium hirsutum] </t>
  </si>
  <si>
    <t>sp|P94063|HAL3B_ARATH</t>
  </si>
  <si>
    <t>Probable phosphopantothenoylcysteine decarboxylase OS=Arabidopsis thaliana GN=HAL3B PE=2 SV=2</t>
  </si>
  <si>
    <t>At1g48610</t>
  </si>
  <si>
    <t>KOG0672</t>
  </si>
  <si>
    <t>Halotolerance protein HAL3 (contains flavoprotein domain)</t>
  </si>
  <si>
    <t>PD</t>
  </si>
  <si>
    <t>Inorganic ion transport and metabolism;Cell cycle control, cell division, chromosome partitioning</t>
  </si>
  <si>
    <t>K01598|1|1e-146|409|gab:108482483|phosphopantothenoylcysteine decarboxylase [EC:4.1.1.36]</t>
  </si>
  <si>
    <t>GO:0070207//protein homotrimerization;GO:0001558//regulation of cell growth;GO:0009651//response to salt stress</t>
  </si>
  <si>
    <t>GO:0003824//catalytic activity;GO:0010181//FMN binding;GO:0004633//phosphopantothenoylcysteine decarboxylase activity</t>
  </si>
  <si>
    <t>MAHPEPQYVQRGKVPIGPPRRRPRILLGACGCVAAVQFASICHCFSEWAEVKAVATPASLHFIDIESLPDNVDLYTDGHEWSCWEKVGDNVLHIELYRWADLMVIAPLSANTLAKIAGGICDNLLTCIVRAWDYSKPMFIAPGMNTFTWRNPFTEKHLMLVDELGVSFIPGDDAMAEPTEIHSTVRLYLESRPLPN</t>
  </si>
  <si>
    <t>Ghir_A06G007070.1</t>
  </si>
  <si>
    <t>&gt;Ghir_A06G007070.3 &gt;Ghir_A06G007070.4</t>
  </si>
  <si>
    <t>XP_016754690.1</t>
  </si>
  <si>
    <t xml:space="preserve">PREDICTED: hexokinase-1-like [Gossypium hirsutum] </t>
  </si>
  <si>
    <t>sp|Q42525|HXK1_ARATH</t>
  </si>
  <si>
    <t>Hexokinase-1 OS=Arabidopsis thaliana GN=HXK1 PE=1 SV=2</t>
  </si>
  <si>
    <t>At4g29130</t>
  </si>
  <si>
    <t>KOG1369</t>
  </si>
  <si>
    <t>Hexokinase</t>
  </si>
  <si>
    <t>K00844|1|0.0|1020|ghi:107962718|hexokinase [EC:2.7.1.1]</t>
  </si>
  <si>
    <t>GO:0001678//cellular glucose homeostasis;GO:0006096//glycolytic process</t>
  </si>
  <si>
    <t>GO:0004396//hexokinase activity;GO:0005524//ATP binding;GO:0005536//glucose binding</t>
  </si>
  <si>
    <t>GO:0005623//cell</t>
  </si>
  <si>
    <t>MGKVAVGAAVVCAAAVCAAAALVVRHRIKSSGKWARALSILTEFEEKCGTPSSKLKQVADAMTVEMHAGLASEGGSKLKMIISYVDNLPTGDEKGLFYALDLGGTNFRVLRVHLGGKESRVVKQEFEEVSIPPHLMTGSSDELFDYIASALAKFVATESDSQHVSPGRQRELGFTFSFPVRQTSISSGTLIKWTKGFAVEDTVGQDVVGELTKAIERAGLDMRVAALVNDTVGTLAGGRYNNPDVAAAVILGTGTNAAYVERAHAIPKWHGLLPKSGEMVINMEWGNFRSSHLPLTEYDQALDAGSLNPGEQIFEKMISGMYLGEIVRRVLCKMAEEAAIFGDAVPPKLKIPFILRTPHTSAMHHDTSPDLKVVATKLKDILEISNTSLKLRKLIVEVCDIVATRGARLSAAGIVGILKKLGRDTVKDGEKQKSAVALDGGLYEHYTKFRTCMENTLWELLGEEASENIAVEHSMDGSGIGAALLAASHSQYIEVEEP</t>
  </si>
  <si>
    <t>Ghir_A06G016200.1</t>
  </si>
  <si>
    <t>&gt;Ghir_A06G016200.2</t>
  </si>
  <si>
    <t>XP_016753703.1</t>
  </si>
  <si>
    <t xml:space="preserve">PREDICTED: aspartic proteinase-like [Gossypium hirsutum] </t>
  </si>
  <si>
    <t>sp|O65390|APA1_ARATH</t>
  </si>
  <si>
    <t>Aspartic proteinase A1 OS=Arabidopsis thaliana GN=APA1 PE=1 SV=1</t>
  </si>
  <si>
    <t>At1g11910</t>
  </si>
  <si>
    <t>KOG1339</t>
  </si>
  <si>
    <t>Aspartyl protease</t>
  </si>
  <si>
    <t>K08245|1|0.0|1063|ghi:107962007|phytepsin [EC:3.4.23.40]</t>
  </si>
  <si>
    <t>GO:0006629//lipid metabolic process</t>
  </si>
  <si>
    <t>GO:0004190//aspartic-type endopeptidase activity</t>
  </si>
  <si>
    <t>MGTTVKGVVLSLFISSLLCSVVLASNDGLVRIGLKKMKLDPNNRLAAQLDSKDREALRASIAKKYRFRNDLGDSEETDIVALKNYMDAQYYGEIGIGTPPQKFTVIFDTGSSNLWVPSTKCYFSVACFFHSKYKSSESSTYKKNGKSASIQYGTGAISGFFSNDSVKVGNLVAKDQEFIEATKEPGVTFIAAKFDGILGLGFKEISVGDAVPVWYNMVEQGLIKDQVFSFWLNRNVGEEMGGEIVFGGIDPNHYKGKHTYVPITQKGYWQFDMGDVLIGDKPTGYCAGGCAAIADSGTSLLAGPTTVITMINQAIGASGVASQECKAVVQQYGQTIIDLLVSQAEPMKICSRIGLCAFDGSHGVSMGIENVVDESNGKSSGILHSAMCPACEMAVVWMQNQLIENQTQDRILDYANQLCDRVPNPMGESTVDCGSLSSMPTISFTIGGKAFDLTPEEYILKVGEGAEAQCISGFTALDVPPPRGPLWILGDAFMGRYHTVFDFGKLRVGFAEAA</t>
  </si>
  <si>
    <t>Ghir_A06G018820.1</t>
  </si>
  <si>
    <t>XP_016746614.1</t>
  </si>
  <si>
    <t>PREDICTED: heat shock 70 kDa protein 17-like [Gossypium hirsutum]</t>
  </si>
  <si>
    <t>sp|F4JMJ1|HSP7R_ARATH</t>
  </si>
  <si>
    <t>Heat shock 70 kDa protein 17 OS=Arabidopsis thaliana GN=HSP70-17 PE=2 SV=1</t>
  </si>
  <si>
    <t>At4g16650_2</t>
  </si>
  <si>
    <t>KOG0104</t>
  </si>
  <si>
    <t>Molecular chaperones GRP170/SIL1, HSP70 superfamily</t>
  </si>
  <si>
    <t>K09486|1|0.0|1692|ghi:107955358|hypoxia up-regulated 1</t>
  </si>
  <si>
    <t>GO:0005524//ATP binding</t>
  </si>
  <si>
    <t>MLFRLGIFLSLLSLFLIRSESAVSSIDLGSEWLKVAVVNLKPGQSPITIAINEMSKRKSPALVAFQSETRLLGEEAAGIVARYPDKVFSNLRDMIGKPYQDVKRSADSMYLPFDVVEDSRGAAKIRVSSDVSYSVEELLGMILKYASNLAEFHSKVTVKDAVISVPPYFGQAERKGLLKAAEMAGINVISLINEHSGGITVWIDKDFSNESRHVILYDMGSSSTYAALIFYSAYNAKEFGKTVSVNQFQVKDVRWDSELGGQNMELRLVEYFADEFNKQVENGVDVRKHPKAMAKLKKQVKRTKEILSANTAAPISVESLYDDRDFRSTITREKFEELCADLWDKSLVPVKEVLKHSGLKADDIYAVELIGGATRVPKLQATLQEYFGRKDLDKHLDADEAIVLGSALHAANLSDGIKLNRKLGMVDGSSYGFVVELDGADLSKDEVTRLLLVPRMKKLPSKIFKSINHGKDFEVSLAYDREDLLPPGITSPVFAHYAVSGLTDTAEKYLSRNLSAPIKTNLHFSLSRSGILSLDQADAVIQITEWIEVPKKNLTVENTTSASPNASVDNGTNSTSEESNSNSESDGGVSTGSNSTVEEPSTTDLGTERKLKKRTFKIPLKIVEKTTGPGMPFSKESLAESKHRLEALDKKDAERRRTAELKNNLEEYIYATKEKLETSEDFEKVSSNDERQSVIKKLDEVQEWLYTDGEDANASEFQDRLNSLKATADPIFFRFKELTARPEAVEVARQYLSDLKQTIHGWETEKPWLPKERIDELSTSMDKLKTWLDEKEAEQKKTSGYGTPVFTSEEVYEKVFNLQDKAASVKRIPKPKPKVEKPVKNETESKSENTTSSEKDTSENDKPVGDSDSSTNEKVKGGSEPHDEL</t>
  </si>
  <si>
    <t>Ghir_A07G004840.1</t>
  </si>
  <si>
    <t>XP_016744484.1</t>
  </si>
  <si>
    <t>PREDICTED: quinone oxidoreductase-like [Gossypium hirsutum]</t>
  </si>
  <si>
    <t>sp|Q9ZUC1|AOR_ARATH</t>
  </si>
  <si>
    <t>NADPH-dependent alkenal/one oxidoreductase, chloroplastic OS=Arabidopsis thaliana GN=AOR PE=1 SV=2</t>
  </si>
  <si>
    <t>At5g61510</t>
  </si>
  <si>
    <t>KOG1197</t>
  </si>
  <si>
    <t>Predicted quinone oxidoreductase</t>
  </si>
  <si>
    <t>CR</t>
  </si>
  <si>
    <t>Energy production and conversion;General function prediction only</t>
  </si>
  <si>
    <t>K00344|1|0.0|771|ghi:107953630|NADPH2:quinone reductase [EC:1.6.5.5]</t>
  </si>
  <si>
    <t>GO:0016491//oxidoreductase activity</t>
  </si>
  <si>
    <t>MSLLKLGFYNQRFHLLRFIPPQSSNVSPSTFWVQNLTNNNTTNHSSLSYYTPRINPVIAKALRTEASATVQPIKMVKAIRVHQFGGSQVLKWEDVELGEPKEGEIRIKNIAIGVNFIDIYFRKGVYKATTMPFTPGMEAVGEVTAVGPGLTGRKVGDIVAYAGNPMGSYAEEQILPADKVVPVPPSVDPITAASIMLKGMTAQFLVRRCFKVESGHTVLVHAAAGGVGSLLCQWANALGATVIGTVSTKEKAAQAKEDGCHHAIIYKEEDFVSRVNEITCGKGVEVVYDSVGKDTFEGSLACLKPRGYMVNFGQSSGTPDPVPLSALAPKSLFLTRPSMMQYTSTRDELLETAGEVFANVASGVLRVRVNHKYPLSEAAQAHADLENRRTTGSVVLIP</t>
  </si>
  <si>
    <t>Ghir_A07G016110.1</t>
  </si>
  <si>
    <t>XP_016743373.1</t>
  </si>
  <si>
    <t xml:space="preserve">PREDICTED: acid phosphatase 1-like [Gossypium hirsutum] </t>
  </si>
  <si>
    <t>sp|P27061|PPA1_SOLLC</t>
  </si>
  <si>
    <t>Acid phosphatase 1 OS=Solanum lycopersicum GN=APS1 PE=2 SV=1</t>
  </si>
  <si>
    <t>K20728|1|4e-50|169|thj:104814965|vegetative storage protein 2!K02866|2|4e-48|165|dosa:Os03t0332533-01|large subunit ribosomal protein L10e</t>
  </si>
  <si>
    <t>GO:0003993//acid phosphatase activity</t>
  </si>
  <si>
    <t>MARKIVLILALTCLCIGLAAADWNILNPIWNINARQDSLKNYCESWRINVELNNIREFDVVPQECVAHIKKYMTSSQYDADCQRAIEEVTLYLSRCCSLKGDGKDAWIFDVDDTLISTIPYFKKHGFGGEKVNSSSLEAWMEESKAPALDHTFKLFHDIKDRGMKIFLVSSRKETLRSPTVDNLINVGYHGWSRLFLRGFEDEYMHVEQYKSQVRKTLMDQGYRIWGIVGDQWSSLKGLPEAKRTFKLPNSIYYMS</t>
  </si>
  <si>
    <t>Ghir_A07G017950.1</t>
  </si>
  <si>
    <t>Ghir_A07G017950.1;Ghir_A07G017950.2</t>
  </si>
  <si>
    <t>XP_016743469.1</t>
  </si>
  <si>
    <t>PREDICTED: cytochrome b561 and DOMON domain-containing protein At5g35735-like [Gossypium hirsutum]</t>
  </si>
  <si>
    <t>sp|Q9FKH6|B561P_ARATH</t>
  </si>
  <si>
    <t>Cytochrome b561 and DOMON domain-containing protein At5g35735 OS=Arabidopsis thaliana GN=At5g35735 PE=2 SV=1</t>
  </si>
  <si>
    <t>At5g47530</t>
  </si>
  <si>
    <t>KOG4293</t>
  </si>
  <si>
    <t>Predicted membrane protein, contains DoH and Cytochrome b-561/ferric reductase transmembrane domains</t>
  </si>
  <si>
    <t>K03189|1|3e-07|57.4|nta:107825029|urease accessory protein</t>
  </si>
  <si>
    <t>GO:0055114//oxidation-reduction process</t>
  </si>
  <si>
    <t>MEKTRKLVLFSCLLLVSFLASSSAQTCLNHSFSNRQYANCSDLPALNCFLHWTYDEAAGTVEVAFRHTGTTSSRWSAWGINPSGPTMLNTQALVAYVNSSGIPHAFTTSIDSMNPSMQQSALSFQVPSLSAEFENNEMRIFAVMRISESLLATNQVWQEGPVSNDQLMIHPTSGDNMRSAASVNFLTGQSGGTSSGSSRTRRRNVHGVLNTVSWGILMPFGAITARYMKVFKSADPAWFYLHVACQTSAYAVGVAGWATGIRLGSDSAGVTHNPHRNIGITLFCLGTLQVFALLLRPNKDHKYRLYWNIYHHSVGYAVIILSIINIFDGFDILKPDDHWERIYIGILIFLGVVATLLEGFTWYIVLRRKNRGSETDKRSHSINGANGVNGFGARGQDV</t>
  </si>
  <si>
    <t>Ghir_A07G021710.1</t>
  </si>
  <si>
    <t>Ghir_A07G021710.1;Ghir_D07G021780.1</t>
  </si>
  <si>
    <t>XP_016746885.1</t>
  </si>
  <si>
    <t xml:space="preserve">PREDICTED: cytochrome b5-like [Gossypium hirsutum] </t>
  </si>
  <si>
    <t>sp|P49098|CYB5_TOBAC</t>
  </si>
  <si>
    <t>Cytochrome b5 OS=Nicotiana tabacum PE=2 SV=1</t>
  </si>
  <si>
    <t>At2g32720</t>
  </si>
  <si>
    <t>KOG0537</t>
  </si>
  <si>
    <t>Cytochrome b5</t>
  </si>
  <si>
    <t>C</t>
  </si>
  <si>
    <t>Energy production and conversion</t>
  </si>
  <si>
    <t>K10534|1|2e-20|90.5|vcn:VOLCADRAFT_76569|nitrate reductase (NAD(P)H) [EC:1.7.1.1 1.7.1.2 1.7.1.3]</t>
  </si>
  <si>
    <t>GO:0046872//metal ion binding;GO:0020037//heme binding</t>
  </si>
  <si>
    <t>MGGERKVYTLAEVSQHNHAKDCWLVIEGKVFDVTKFLEDHPGGDDVLLSSTGKDATDDFEDVGHSSSARAMMDEFYVGDIDTSTIPSKRKYTPPKQPHYEQDKTSEFVIKLLQFLVPLLILGLAFGIRSYTKTPASS</t>
  </si>
  <si>
    <t>Ghir_A07G024330.1</t>
  </si>
  <si>
    <t>&gt;Ghir_A07G024330.2</t>
  </si>
  <si>
    <t>XP_016712898.1</t>
  </si>
  <si>
    <t xml:space="preserve">PREDICTED: glucose-6-phosphate 1-dehydrogenase, cytoplasmic isoform [Gossypium hirsutum] </t>
  </si>
  <si>
    <t>sp|P37830|G6PD_SOLTU</t>
  </si>
  <si>
    <t>Glucose-6-phosphate 1-dehydrogenase, cytoplasmic isoform OS=Solanum tuberosum GN=G6PDH PE=2 SV=1</t>
  </si>
  <si>
    <t>At5g40760</t>
  </si>
  <si>
    <t>KOG0563</t>
  </si>
  <si>
    <t>Glucose-6-phosphate 1-dehydrogenase</t>
  </si>
  <si>
    <t>K00036|1|0.0|1063|gab:108489820|glucose-6-phosphate 1-dehydrogenase [EC:1.1.1.49 1.1.1.363]</t>
  </si>
  <si>
    <t>GO:0006006//glucose metabolic process;GO:0006098//pentose-phosphate shunt</t>
  </si>
  <si>
    <t>GO:0004345//glucose-6-phosphate dehydrogenase activity;GO:0050661//NADP binding</t>
  </si>
  <si>
    <t>MGSGEWCLQKRDSLRSDSFSGNENVPETGCLSIIVLGASGDLAKKKTFPALFHLYCQGFLPPDEVHIFGYARTKISDDDLRNRIRGYLVNDRSASPSEDVSKFLQLIQYVSGSYDGAQGFQLLDKEITKHEISKSSQEGSSRRLFYLALPPSVYPSVCRMIRKYCMNKSDLGGWTRIVVEKPFGKDLDSAEQLSSQIGELFDEPQIYRIDHYLGKELVQNLLVLRFANRFFLPLWNRDNIDNVQIVFREDFGTEGRGGYFDEYGIIRDIIQNHLLQVLCLVAMEKPVSLKPEHIRDEKVKVLQSVLPIKDEEVVLGQYEGYRDDPTVPNHSNTPTFATVILRIHNERWEGVPFILKAGKALNSRKAEIRVQFKDVPGDIFKCQKQGRNEFVIRLQPSEAMYMKLTVKQPGLEMSTVQSELDLSYRQRYQGVTIPEAYERLILDTIRGDQQHFVRRDELKAAWEIFTPLLHRIDNGEMKPIPYRTGSRGPAEADELSAKAGYVQTHGYIWIPPTL</t>
  </si>
  <si>
    <t>Ghir_A08G002910.1</t>
  </si>
  <si>
    <t>XP_017626504.1</t>
  </si>
  <si>
    <t xml:space="preserve">PREDICTED: NADPH--cytochrome P450 reductase 2-like [Gossypium arboreum] </t>
  </si>
  <si>
    <t>sp|Q9SUM3|NCPR2_ARATH</t>
  </si>
  <si>
    <t>NADPH--cytochrome P450 reductase 2 OS=Arabidopsis thaliana GN=ATR2 PE=1 SV=1</t>
  </si>
  <si>
    <t>At4g30210</t>
  </si>
  <si>
    <t>KOG1158</t>
  </si>
  <si>
    <t>NADP/FAD dependent oxidoreductase</t>
  </si>
  <si>
    <t>K00327|1|0.0|1480|gab:108469906|NADPH-ferrihemoprotein reductase [EC:1.6.2.4]</t>
  </si>
  <si>
    <t>GO:0050661//NADP binding;GO:0050660//flavin adenine dinucleotide binding;GO:0003958//NADPH-hemoprotein reductase activity;GO:0010181//FMN binding</t>
  </si>
  <si>
    <t>GO:0016021//integral component of membrane;GO:0005789//endoplasmic reticulum membrane</t>
  </si>
  <si>
    <t>MEPSSSSSGSMKVSPLDLMSAIIKAKMDPSNASADSAAEMATMLLENKEFVMILTTSIAVLVGCVVVLVWRRSFSQKPKQITPPKPLIVKDRGDEVDDGKKKVTIFFGTQTGTAEGFAKALVEEAKARYDKATFKVVDLDDYAADDDEYEEKMKKESLAFFFLATYGDGEPTDNAARFYKWFTEGKERGEWLQNMKYGVFGLGNRQYEHFNKVAKVVDEILTEQGAKRLVPVGLGDDDQCIEDDFTAWRESVWPELDQLLRDDDDATTVSTPYTAAVLEYRVVFYDPANAPVKDKNWNNANGHTVYDAQHPCRSNVAVRKELHTPASDRSCTHLEFDIAGTGLSYETGDHVGVYCENLDEVVEEALRLLGLSPDTYFSVHTDKEDGTSLGGSSLPPPFPPCTLRTALAKYADLLSSPKKSALLALAAHASDPTEADRLRHLASPAGKDEYAQWMGASQRSLLEVMAEFPSAKPPLGVFFAAIAPRLQPRYYSISSSPRMAPSRIHVTCALVYEKTPTGRIHKGVCSTWMKNSTPLDNCHDCSWAPIFVRQSNFKLPSNTKVPIIMIGPGTGLAPFRGFLQERLALKEAGADLGPSVLFFGCRNRKMDYIYEDELNNFVNSGALSELVVAFSREGPTKEYVQHKMMEKALDIWNMISEGGYLYVCGDAKGMAKDVHRTLLTILQEQGCLDSSKAESMVKNLHTTGRYLRDVW</t>
  </si>
  <si>
    <t>Ghir_A08G007500.1</t>
  </si>
  <si>
    <t>Ghir_A08G007500.1;Ghir_A08G007500.2;Ghir_A08G007500.3;Ghir_A08G007500.4</t>
  </si>
  <si>
    <t>XP_016739470.1</t>
  </si>
  <si>
    <t>PREDICTED: GDSL esterase/lipase At1g54790-like [Gossypium hirsutum]</t>
  </si>
  <si>
    <t>sp|Q3ECP6|GDL22_ARATH</t>
  </si>
  <si>
    <t>GDSL esterase/lipase At1g54790 OS=Arabidopsis thaliana GN=At1g54790 PE=2 SV=1</t>
  </si>
  <si>
    <t>K10396|1|1e-147|440|cic:CICLE_v10000365mg|kinesin family member 5!K01206|2|5e-110|331|lang:109336872|alpha-L-fucosidase [EC:3.2.1.51]</t>
  </si>
  <si>
    <t>GO:0016788//hydrolase activity, acting on ester bonds</t>
  </si>
  <si>
    <t>MALLYILHSLLKLAFLCSFWPTVSPLSLNYPAVFNFGDSNSDTGGLVAGKAFPMTQFNGETYFHEPSGRFCDGRLIIDFLMEAMEFPYMNPYLESVGSPNFQTGCNFATGGSTILPANAASTNPFSFNLQLSQFFRFKNRALTLLSKDKQLQSYLPAEDDFNKALYMFDIGQNDLDGVFYFSASDEQVVAFISKLITELNYGMKRLYDAGARNFWVHNTGPLGCLPRIIATFGRKPSNLDEYGCVASHNRAATVFNKKLHDMCLQFLAQSPEANITYVDIYSIKLNLISNYSLYGFQQPLAVCCGYGGPPLNFDTRIACGVTKDLNGGIVTANPCNNTAEYINWDGTHYTEAANRFVADEILTGNYSDSPHLRNSPLLT</t>
  </si>
  <si>
    <t>Ghir_A08G009510.1</t>
  </si>
  <si>
    <t>XP_016679796.1</t>
  </si>
  <si>
    <t>PREDICTED: heparanase-like protein 3 [Gossypium hirsutum]</t>
  </si>
  <si>
    <t>sp|Q9FZP1|HPSE3_ARATH</t>
  </si>
  <si>
    <t>Heparanase-like protein 3 OS=Arabidopsis thaliana GN=At5g34940 PE=2 SV=2</t>
  </si>
  <si>
    <t>K07964|1|0.0|1135|ghi:107898765|heparanase [EC:3.2.1.166]</t>
  </si>
  <si>
    <t>GO:0016798//hydrolase activity, acting on glycosyl bonds</t>
  </si>
  <si>
    <t>GO:0016020//membrane</t>
  </si>
  <si>
    <t>MGFCFWVCFICLLNFYSLSFVSSQADASAEGTVFIDGKAPIGRIDDDFICATLDWWPPEKCDYGTCSWGLAGLLNLDLNKNLFLNAVKAFSPLKIRLGGTLQDKVIYDTDDNQLPCTSFVKNTSEMFGFTQGCLPMNRWDDLNSFFQKAGAKVIFGLNALAGRTIAPDGSAVGAWNYTNAESFMQYTVDKNYTIHGWELGNELCGSGVGTRVSADQYAADTAALQSIVQKIYQNVDLKPLIITPGGFYDLDWFTEYIDKTTKSLDVVTHHIYNLGPGVDDHLVEKILDPSILEGVSGTFSGLHNIIKNSTTSAAAWVGEAGGAYNSGHNLVTNAFVFSFWYLDQLGMASKYDTKTYCRQSLVGGNYGLLNTTNFEPNPDYYSALLWHRLMGRNVLSTSFTGTDKIRSYTHCAKQSKGITLLLINLNNSTTVRAKLAFNSTMSLQHKHRSRISHHKHKIHKTTIIKLPQGIDGKIRREEYHLTAKGGNLQSQSILLNGNILSVNSSGIIPHLEPLHVKSAKPIMVAPLSIVFTHMPDVTVPACKVQP</t>
  </si>
  <si>
    <t>Ghir_A08G013810.1</t>
  </si>
  <si>
    <t>Ghir_A08G013810.1;Ghir_D08G014670.1</t>
  </si>
  <si>
    <t>XP_016722176.1</t>
  </si>
  <si>
    <t>PREDICTED: K(+) efflux antiporter 2, chloroplastic-like [Gossypium hirsutum]</t>
  </si>
  <si>
    <t>sp|O65272|KEA2_ARATH</t>
  </si>
  <si>
    <t>K(+) efflux antiporter 2, chloroplastic OS=Arabidopsis thaliana GN=KEA2 PE=1 SV=2</t>
  </si>
  <si>
    <t>At1g01790</t>
  </si>
  <si>
    <t>KOG1650</t>
  </si>
  <si>
    <t>Predicted K+/H+-antiporter</t>
  </si>
  <si>
    <t>P</t>
  </si>
  <si>
    <t>Inorganic ion transport and metabolism</t>
  </si>
  <si>
    <t>GO:0006813//potassium ion transport</t>
  </si>
  <si>
    <t>GO:0015299//solute:proton antiporter activity</t>
  </si>
  <si>
    <t>MDFACSFKSSTSFRGSEGTSYRILDPLCHRFRCKNFGYNVFDSKIGLKTRSLNKTRKSLVYSGCLSSNLVFRGKFDSHLCCAYSSTSFYGLRDVLKVRGVRSRRQGNNSLAYAVGNGENVEFVENNDENSSGTVSNGLGEEERNESNEVETPTVDELRELLQKAMRKLEVARLNSRMFEEKAQRISEAAIALKDEAAHARIDVNRRLDMIQDILNEERVAKEAVLEATMALSLAKARHQVAIESQKEGNDFPERSGESDVEIDVREDNGPLLAAQDEVIKCKETLENCEAELSHLRSKKYELHNEAHRLNEVAEKAEMDAFKAEEDVAHIMLLAEQAVAFELEATQCMHDAEMALQKAEKSLSTSTGEAVHGKVLGEEAVVEEGEITQGASDAVTVEREKDDTVVVELEPKEDILSEKARKSSEDHELVDEESDRENGMLGLESLKEAEIEAEKSKNVQPKKPETPKDLTRESSPTSTPKSLLNKSSRFFSASFFSFSVDGTEFTPASTAQDLVESARKQIPKLVVGILLFGAGAAFYANRAERNSQLLQQPDVIATSIEEVSANAKPLIRQIQKIPKRLKKLVATFPHQEMNEEEASLLDVLWLLLASVIFVPVFQKLPGGSPVLGYLAAGILIGPYGLSIIRHVHGTKAIAEFGVVFLLFNIGLELSVERLSSMKKYVFGLGTAQVLVTAVAVGLVAHFVAGHPSPAAIVIGNGLALSSTAVVLQVLQERGESTSRHGRATFSVLLFQDLAVVVLLILIPLISPNSSKGGVGFGAIAEALGLAAVKAAVAITAIIAGGRLLLRPIYKQIAENKNAEIFSANTLLVILGTSVLTARAGLSMALGAFLAGLLLAETEFALQVESDIAPYRGLLLGLFFMTVGMSIDPKLLLSNFPAIAGALGLLIGGKTILVALVGKLCGISIISAIRVGLLLAPGGEFAFVAFGEAVNQGIMSSQLSSLLFLVVGISMALTPWLAAGGQLIASRFELVDVRSLLPVESETDDLHDHIIICGFGRVGQIIAQLLSERLIPFVALDVRSDRVAMGRALDLPVYFGDSGSPEVLHNVGAERACAAAITLDSPGGNYRTVWALSKHFPNVKTFVRAHDVDHGLNLEKAGATAVVPETVEPSLQLAAAVLSQAKIPSSEIAATINEFRSRHLRELTELYQDDGIPLNYGFGVMSKSKAQQSDSSDDNNVTLGNVKDSQE</t>
  </si>
  <si>
    <t>Ghir_A08G014710.1</t>
  </si>
  <si>
    <t>Ghir_A08G014710.1;Ghir_A08G014710.2</t>
  </si>
  <si>
    <t>XP_016716672.1</t>
  </si>
  <si>
    <t>PREDICTED: palmitoyl-protein thioesterase 1-like isoform X1 [Gossypium hirsutum]</t>
  </si>
  <si>
    <t>At3g60340</t>
  </si>
  <si>
    <t>KOG2541</t>
  </si>
  <si>
    <t>Palmitoyl protein thioesterase</t>
  </si>
  <si>
    <t>IO</t>
  </si>
  <si>
    <t>Lipid transport and metabolism;Posttranslational modification, protein turnover, chaperones</t>
  </si>
  <si>
    <t>K01074|1|0.0|689|ghi:107929689|palmitoyl-protein thioesterase [EC:3.1.2.22]</t>
  </si>
  <si>
    <t>GO:0098599//palmitoyl hydrolase activity</t>
  </si>
  <si>
    <t>MASPSQSTNFPTIIFILFSFVLIRTINAVPFIVLHGISDKCSGHGVTRFTKLLSSWSNSQGYCVEIGDGSWDSWTMPLLEQTSIACEKVKNMTELSQGYNMVGLSQGSLIGRGIIEFCDGGPPVKNFISLAGPHAGIASIPFCESTVICIFLDSLIKSEVYSNFVQEHLAPSGYLKIPTDITDYLKGCRFLPKLNNEIKGARNSTYKERFASLQNLVLIMFEDDTVLVPKETSWFGYYPDGAFDPILPAQETELYKEDWIGLKTLDEAGKVKFVNVSGSHLKISESDMKKYIVPYLGDHPSTESSSYEWLWRVWYLTKDVIGLNEDQPLLHTTY</t>
  </si>
  <si>
    <t>Ghir_A08G016010.1</t>
  </si>
  <si>
    <t>XP_016716325.1</t>
  </si>
  <si>
    <t>PREDICTED: bifunctional pinoresinol-lariciresinol reductase 2-like [Gossypium hirsutum]</t>
  </si>
  <si>
    <t>sp|E6Y2X0|PILR2_LINUS</t>
  </si>
  <si>
    <t>Bifunctional pinoresinol-lariciresinol reductase 2 OS=Linum usitatissimum GN=PLR_Lu2 PE=1 SV=1</t>
  </si>
  <si>
    <t>K21568|1|0.0|646|ghi:107929420|pinoresinol/lariciresinol reductase [EC:1.23.1.1 1.23.1.2 1.23.1.3 1.23.1.4]</t>
  </si>
  <si>
    <t>MAMKSKVLIVGGTGYLGKRLVKASLAQGHETYVLHREEIGVDIEKVQMLLSFKQQGAHLVTGSLNDHQSLVKVVKLIDVVICAISGVHIRSHQILLQLKLVDAIKEAGNVKRFLPSEFGTDPARMENAMEPGRVTFDDKMVVRSAIEEAGIPFTYISANCFAGYFLGGLCQPGFILPSREQVRLLGDGNQKAIYVDEDDIATYSIKTIDDPRTLNKTVYIRPPQNILSQREVVQIWEKLIGKELLKSFISEQEFLAIMKEQDYAEQVGLTHYYHVCYEGCLANFEIGDGAEEASKLYPEVKYTTVEEYMTRYL</t>
  </si>
  <si>
    <t>Ghir_A08G022610.1</t>
  </si>
  <si>
    <t>XP_017626569.1</t>
  </si>
  <si>
    <t xml:space="preserve">PREDICTED: probable aminopyrimidine aminohydrolase, mitochondrial isoform X1 [Gossypium arboreum] </t>
  </si>
  <si>
    <t>sp|F4KFT7|TENAC_ARATH</t>
  </si>
  <si>
    <t>Bifunctional TH2 protein, mitochondrial OS=Arabidopsis thaliana GN=TH2 PE=1 SV=1</t>
  </si>
  <si>
    <t>SPBP8B7.18c</t>
  </si>
  <si>
    <t>KOG2598</t>
  </si>
  <si>
    <t>Phosphomethylpyrimidine kinase</t>
  </si>
  <si>
    <t>HK</t>
  </si>
  <si>
    <t>Coenzyme transport and metabolism;Transcription</t>
  </si>
  <si>
    <t>K22911|1|0.0|1137|gab:108469949|thiamine phosphate phosphatase / amino-HMP aminohydrolase [EC:3.1.3.100 3.5.99.-]</t>
  </si>
  <si>
    <t>GO:0016787//hydrolase activity</t>
  </si>
  <si>
    <t>MRLLFFFFSLPNQNPLPTRPIPPPSPLVTAAAAAAAYSNSEIDGLASRFWIKFRRESVLSLYSPFVVCLASGSLEIDTFRHCIAQDVHFLKAFAQAYELAEDCADDDDAKLAISKLRKGVLEALKLHNSFVQEWGLDFVKECPVNSATLKYTEFVLATASGKVEGLKAPGKLDTPFEKTKIAAYTLGAMTPCMRLYAFLGKELEAVLDPNEHDHPYKKWIGNYSSEGFQATTLQTEDLLDKLSVSLTGEELNIIEKLYHQAMKLEIEFFYAQTLTQPTVIPLTKEHDPARNRLMIFSDFDLTCTVVDSSAILAEIAIVTAPKSDQNQPEGQITRMSSSELRNTWGELSQQYTEEYEQCIESMLPSDKEEFNYETLHTALEKLSDFEKRANSRVIESGVLKGLNFEDIKRAGERLILQDGCTNFLQKIVKDENLNANVHLLSYCWCGDLIRAAFSSARGLDVVNIHANELSFQESVSTGEIIMEVQSPIDKIEAFNKIIQGCSDDKRNLTVYIGDSVGDLLCLLKADIGIVIGSSSSLRTVGDHYGVSFVPLFPGLVKKQKEYGADGSCCIWKGQSGILYTASGWDDIHALFFGH</t>
  </si>
  <si>
    <t>Ghir_A08G024060.1</t>
  </si>
  <si>
    <t>XP_016714950.1</t>
  </si>
  <si>
    <t>PREDICTED: peroxidase A2-like [Gossypium hirsutum]</t>
  </si>
  <si>
    <t>sp|Q42578|PER53_ARATH</t>
  </si>
  <si>
    <t>Peroxidase 53 OS=Arabidopsis thaliana GN=PER53 PE=1 SV=1</t>
  </si>
  <si>
    <t>K00430|1|0.0|669|ghi:107928271|peroxidase [EC:1.11.1.7]</t>
  </si>
  <si>
    <t>MASFHMITTLLFLLTIMLGASNAQLSATFYAKTCPNMSTIVSNVLQQAQGNDIWIFPKIVRLHFHDCFVHGCDASLLLNGTDGEKTATPNLSTEGYEVIDDIKTALEKACPRVVSCADVLALAAQISVSLGGGPTWQVPLGRRDSLTAHREGTGSIPTGHESLANIATLFKSVGFDSTDLVALSGVHTFGRARCAAFMDRLYNFNNKTGKTDPTLNATYANTLKQRCPKGGDTRSLIDLDEQSSLTFDNKYFSNLQNQRGLLQTDQELFSTKGAETVAIVNRFASSQSQFFSSFAKAMIKMGNLNPLTGTNGEIRLDCKKVN</t>
  </si>
  <si>
    <t>Ghir_A08G024260.1</t>
  </si>
  <si>
    <t>XP_016692072.1</t>
  </si>
  <si>
    <t>PREDICTED: leucine-rich repeat receptor-like protein kinase PXC2 [Gossypium hirsutum]</t>
  </si>
  <si>
    <t>sp|Q00874|DR100_ARATH</t>
  </si>
  <si>
    <t>DNA damage-repair/toleration protein DRT100 OS=Arabidopsis thaliana GN=DRT100 PE=2 SV=2</t>
  </si>
  <si>
    <t>At1g33590</t>
  </si>
  <si>
    <t>KOG0619</t>
  </si>
  <si>
    <t>FOG: Leucine rich repeat</t>
  </si>
  <si>
    <t>R</t>
  </si>
  <si>
    <t>General function prediction only</t>
  </si>
  <si>
    <t>K13420|1|3e-58|208|cann:107859916|LRR receptor-like serine/threonine-protein kinase FLS2 [EC:2.7.11.1]</t>
  </si>
  <si>
    <t>MKKNNHLSPSLPWTTPFIILSILTVHSIKITSAACHVDDGKGLLAFKSGITQDPSGMLSSWKSGTDCCNWAGINCRENNRVTTISLYGQVDKPDSYLTGTISSSLVKVQNLDGIYFVNLRNISGPFPDLLFGLPKLLYVYIENSKLSGPLPVNIGKLKQLGALSLEGNRFTGSIPSSISELTQLTELVLGKNEFSGHFPAGIKQIRNLSYLSLEQNKLMGTIPDIFKSFTDLRILRLSHNEFSGKIPESILSLAPKLAYLELGHNRLSGQIPSYLGKFKALDTLDLSWNSFTGVVPKTFSNLTKIFNLDLSHNSLNDPFPQMNVKGIESLDLSYNNFHLKEIPKWVTSSPIIYSLKLAKCGIKMNLDTWKPAETYFYDYIDLSENEITGSPVDLLNRTDFLVEFKAAGNKLKFDLGKLRIVKTLKELDISRNLVYGKVPAAITGFNKLNVSYNHLCGQLPKNKFPVSSLWETIVCVDLHYRLVNCSWFNKCLWKCH</t>
  </si>
  <si>
    <t>Ghir_A09G002450.1</t>
  </si>
  <si>
    <t>XP_017612065.1</t>
  </si>
  <si>
    <t>PREDICTED: beta-glucuronosyltransferase GlcAT14B-like [Gossypium arboreum]</t>
  </si>
  <si>
    <t>sp|Q9LFQ0|GT14B_ARATH</t>
  </si>
  <si>
    <t>Beta-glucuronosyltransferase GlcAT14B OS=Arabidopsis thaliana GN=GLCAT14B PE=2 SV=1</t>
  </si>
  <si>
    <t>At5g15050</t>
  </si>
  <si>
    <t>KOG0799</t>
  </si>
  <si>
    <t>Branching enzyme</t>
  </si>
  <si>
    <t>K20891|1|0.0|894|gab:108457483|beta-glucuronosyltransferase [EC:2.4.1.-]</t>
  </si>
  <si>
    <t>GO:0008375//acetylglucosaminyltransferase activity</t>
  </si>
  <si>
    <t>MKRLRSYYMQFRHNNNQAMERKWIFPLAVGSIVSLFLLFLTTLTSFDGSPFLFFYRSSAVTGGSSPFVENQLKPIPISTLPPSPRFAYLISGSAGDGRMLKRTLLALYHPLNQYVVHLDREASSEERLDLEKFVKDHPVLNKVGNVRMIVKANLVTYRGPTMVANTLHAAAILLKKGGDWDWFINLSASDYPLVTQDDLLHTFSYLPRDLNFIDHTSNIGWKEFQRAKPIIIDPGLYSMRKADVFWVTQKRSVPTAFKLFTGSAWMALSRPFVDYCIWGWDNLPRTVLMYYANFLSSPEGYFHTVICNAQEFRNTTVNSDLHFISWDNPPKQHPHLLRLADMQRMIDSNAPFARKFPRDDPVLDKIDSEILSRGPDMFTPGGWCVGSGKNGTDPCTLIGNRSVIRPGPGAKRLEKLISSLLSIDNFRPRQCK</t>
  </si>
  <si>
    <t>Ghir_A09G008910.1</t>
  </si>
  <si>
    <t>XP_016668920.1</t>
  </si>
  <si>
    <t>PREDICTED: hexokinase-1-like [Gossypium hirsutum]</t>
  </si>
  <si>
    <t>sp|Q9SEK2|HXK1_TOBAC</t>
  </si>
  <si>
    <t>Hexokinase-1 OS=Nicotiana tabacum GN=HXK1 PE=2 SV=1</t>
  </si>
  <si>
    <t>At2g19860</t>
  </si>
  <si>
    <t>K00844|1|0.0|945|ghi:107889104|hexokinase [EC:2.7.1.1]</t>
  </si>
  <si>
    <t>MGKLTVCVAVVCGVAVAAAAAVVIHRKMKKSGKWVKAMEIVKEFEESCRTPISKLKQVADAMTVEMHAGLASEGGSKLKMLITYVDSLPTGNEKGLFYALDLGGTNFRVLRVLLGGKDGGILKQQFKEVSIPPNKMTGSSAELFDYIAAELAKFVAQEEDDFKPTSGRPRELGFTFSFPVMQTSIASGTLLRWTKGFSIDETVGQDVVAELTKALERQGLEMRVSALVSLLCNNDVVVSVILGTGSNAAYVERAQAIPKWHGLLPKSGEMVINMEWGNFRSSHLPLTEYDQALDAESLNPGEQIYEKVISGMYLGEIFRRVLCRMAEEAFFGDVVPPKLKEPFILGTPVMSAMHHDTSPDLKVVANNLKDILEISNTSLKMRKVIVQLCDIVATRGARLSAAGLLGILKKMGRDTIKEGEKQKTVIAMDGGLYEHYEEYRNSLENCLKELLGEEVCKTIKIEHSNDGSGIGAALLSASHSQYLEDES</t>
  </si>
  <si>
    <t>Ghir_A09G010930.2</t>
  </si>
  <si>
    <t>XP_016669076.1</t>
  </si>
  <si>
    <t xml:space="preserve">PREDICTED: protein STRICTOSIDINE SYNTHASE-LIKE 3-like [Gossypium hirsutum] </t>
  </si>
  <si>
    <t>sp|Q8VWF6|SSL3_ARATH</t>
  </si>
  <si>
    <t>Protein STRICTOSIDINE SYNTHASE-LIKE 3 OS=Arabidopsis thaliana GN=SSL3 PE=2 SV=1</t>
  </si>
  <si>
    <t>At1g08470</t>
  </si>
  <si>
    <t>KOG1520</t>
  </si>
  <si>
    <t>Predicted alkaloid synthase/Surface mucin Hemomucin</t>
  </si>
  <si>
    <t>K21407|1|0.0|800|gab:108457065|adipocyte plasma membrane-associated protein</t>
  </si>
  <si>
    <t>GO:0009058//biosynthetic process</t>
  </si>
  <si>
    <t>GO:0016844//strictosidine synthase activity</t>
  </si>
  <si>
    <t>MTPIGFLGLLFLLLALYCGIDPFKHSAISEFPDFESYKVDLPPWELVPTDRDKDNLLQKSEIKFLNQVQGPESMAFDPLGRGPYTGVADGRVLFWDGQNWKDFAYASSNRSEICNPKPSPQSYLPNEHICGRPLGLRFDKNTGDLYIADAYLGLFKVGPEGGLATPLVTEVDGVPLRFTNDLDIDDEGNIYFTDSSSKFQRRNFMQLVFSSENSGRLLKYNLYTKETAVLVRNLQFPNGVSLSKDGSFLIFCEGCPGRLLKYWLKGEKAGSTEVFAILPGFPDNVRTNKEGEFWVAIHCRRFTYAHIMGLYPKLRKFILKLPISAKIQYLLQIGGKLHGIVVKYSPDGKLLQVLEDSEGKVVKAVSEVEERDGKLWLGSVLMPFVAVYNLA</t>
  </si>
  <si>
    <t>Ghir_A09G013320.1</t>
  </si>
  <si>
    <t>Ghir_A09G013320.1;Ghir_A09G013320.4;Ghir_A09G013320.5;Ghir_D09G012840.1;Ghir_D09G012840.2;Ghir_D09G012840.3;Ghir_D09G012840.4</t>
  </si>
  <si>
    <t>&gt;Ghir_A09G013320.2 &gt;Ghir_A09G013320.3 &gt;Ghir_A09G013320.6 &gt;Ghir_A09G013320.7</t>
  </si>
  <si>
    <t>XP_016669491.1</t>
  </si>
  <si>
    <t xml:space="preserve">PREDICTED: serine/threonine-protein kinase Nek6-like isoform X2 [Gossypium hirsutum] </t>
  </si>
  <si>
    <t>sp|Q9LT35|NEK6_ARATH</t>
  </si>
  <si>
    <t>Serine/threonine-protein kinase Nek6 OS=Arabidopsis thaliana GN=NEK6 PE=3 SV=1</t>
  </si>
  <si>
    <t>At3g20860</t>
  </si>
  <si>
    <t>KOG0589</t>
  </si>
  <si>
    <t>K08857|1|0.0|1339|ghi:107889538|NIMA (never in mitosis gene a)-related kinase 1/4/5 [EC:2.7.11.1]</t>
  </si>
  <si>
    <t>MESDNGDGKSKMDYELIEQIGRGAFGAAYLVLHKLEKKKYVLKKIRLAKQTEKFKRTAHQEMELIAKLNNPYIVEYKDAWVDKGNNICIVTSYCEGGDMAELIKKARGMHFPEEKICKWMTQLLLAVDYLHSNRVLHRDLKCSNIFLTKDNDIRLGDFGLAKLLNTEDLASSVVGTPNYMCPELLADIPYGYKSDIWSLGCCMFEIAAHHPAFRAPDMAGLINKINRSSISPLPILYSSSLKQIIKSMLRKNPEHRPNAAELLRHPHLQPHLLRCRNLSSVYLPIKPTNSPKEKTPKKSLSRKHGIGKDREVKDVGVSNGQENTHTFRRMADVLLSSSSCEQPASTASMEDNLVTKRVDPTSCAVEMLNSISDSKEMSTDSEVSVSNVDKQAESNSIPQKDAHVVSTSEMAFDSHHDDQEEPTSEPSRKLPEADMMTVSKKDAETLCDMQVLEAAKDVLDLPVLGRSEDSSKLTISSISYDDKNGFLDDGSSSTVYETDVEQRCSSNKTSSPNAKTGADTSYLSSESNAAPPCKDEVGATSETNTCSILTEKDGGRPVQLTASDVSLLSRLTALSSDEIKSAWENPSQKRADALESLLELCARLLKQDKIDELAGILRPFGDEVASSRETAIWLTKSLMSAQNLNGGT</t>
  </si>
  <si>
    <t>Ghir_A09G017520.1</t>
  </si>
  <si>
    <t>XP_017607553.1</t>
  </si>
  <si>
    <t>PREDICTED: pyruvate decarboxylase 2 [Gossypium arboreum]</t>
  </si>
  <si>
    <t>sp|O82647|PDC1_ARATH</t>
  </si>
  <si>
    <t>Pyruvate decarboxylase 1 OS=Arabidopsis thaliana GN=PDC1 PE=2 SV=1</t>
  </si>
  <si>
    <t>At4g33070</t>
  </si>
  <si>
    <t>KOG1184</t>
  </si>
  <si>
    <t>Thiamine pyrophosphate-requiring enzyme</t>
  </si>
  <si>
    <t>EH</t>
  </si>
  <si>
    <t>Amino acid transport and metabolism;Coenzyme transport and metabolism</t>
  </si>
  <si>
    <t>K01568|1|0.0|1240|gab:108453774|pyruvate decarboxylase [EC:4.1.1.1]</t>
  </si>
  <si>
    <t>GO:0000287//magnesium ion binding;GO:0016831//carboxy-lyase activity;GO:0030976//thiamine pyrophosphate binding</t>
  </si>
  <si>
    <t>MDTKIGSLDNCKPASNDVCSPVNGTVSTIQGSVSPAVVNCSEATLGRHLARRLVQIGVNDVFSVPGDFNLTLLDHLIAEPGLNLIGCCNELNAGYAADGYARSRGVGACVVTFTVGGLSVLNAIAGAYSESLPLICIVGGPNSNDYGTNRILHHTVGLPDFSQELRCFQTVTCYQAVVNNLEDAHDMIDTAISTALKESKPVYISIGCNLAAIPHPTFAREPVPFVLSPKLSNKMGLEAAVEAAAEFLNKAVKPVLVGGPKLRVAKACEAFVELVDAGGYAVAVMPSGKGLVPEHHPHFIGTYWGAVSTAFCAEIVESADAYLFAGPIYNDYSSVGYSLLLKKEKAIIVQPDRVIIGNGPAFGCVLMKDFLRELAKRLKHNNTAFENYHRIFVPEGQPLKAAPKEPLRVNVLFQHIQKMLSGETAVIAETGDSWFNCQKLKLPSGCGYEFQMQYGSIGWSVGATLGYAQAVPEKRVIACIGDGSFQVTAQDVSTMLRCGQKTIIFLINNGGYTIEVEIHDGPYNVIKNWNYTALVDAIHNGEGKCWTTKVFCEEELIEAIETATGAKKDCLCFIEVIVHKDDTSKELLEWGSRVSAANSRPPNPQ</t>
  </si>
  <si>
    <t>Ghir_A09G021710.1</t>
  </si>
  <si>
    <t>XP_017612112.1</t>
  </si>
  <si>
    <t xml:space="preserve">PREDICTED: peptidyl-prolyl cis-trans isomerase FKBP62-like [Gossypium arboreum] </t>
  </si>
  <si>
    <t>sp|Q9FJL3|FKB65_ARATH</t>
  </si>
  <si>
    <t>Peptidyl-prolyl cis-trans isomerase FKBP65 OS=Arabidopsis thaliana GN=FKBP65 PE=1 SV=1</t>
  </si>
  <si>
    <t>At5g48570</t>
  </si>
  <si>
    <t>KOG0543</t>
  </si>
  <si>
    <t>FKBP-type peptidyl-prolyl cis-trans isomerase</t>
  </si>
  <si>
    <t>K09571|1|0.0|1129|gab:108457507|FK506-binding protein 4/5 [EC:5.2.1.8]</t>
  </si>
  <si>
    <t>MEDDFEFPTASNMEEDEMDIPEDDPVSPILKVGGEKEIGKNGLKKKLVKEGEGWENPSSGDEVEVHYTGTLLDGTKFDSSRDRGTPFKFKLGQGQVIKGWDEGIKTMKKGENAIFTIPAELAYGESGSPPTIPPNATLQFDVELLSWTSVKDICKDGGIFKKILVEGEKWENPKDLDEVFVKYEACLEDGTLISKSDGVEFTVGDGYFCAALAKAVKTMKKGEKVLLTVKPQYGFGEDGRPATGGDCAVPPNATLHITLELVSWKSVSDITKDKRVLKKIVKEGEGYERPNDGTVVQVKLIGKLPDGKIFIKKGYDEEPFEFKIDEEQVIDGLDKAVKTMKKGENALITIQPEYAFGSSESHQELAVVPANSTVYYEVEMVSFVKEKESWEMDTPQKIEAAGKKKEEGNALIKAGKFERASKRYEKAVSFIEYDSSFNDEEKKQAKLLKVNCNLNNAASKLKHKDYKQAAKLCTKVLELDSGNVKALYRRAQAYIQLVDLDLAEADIKKALEIDPDNRDVKLEYRVLKEKIKEYNKRDAQFYGNIFAKMNKSAGKREAAPMAIDSKA</t>
  </si>
  <si>
    <t>Ghir_A09G022240.1</t>
  </si>
  <si>
    <t>Ghir_A09G022240.1;Ghir_D09G021510.1</t>
  </si>
  <si>
    <t>XP_012487057.1</t>
  </si>
  <si>
    <t xml:space="preserve">PREDICTED: endochitinase PR4-like [Gossypium raimondii] </t>
  </si>
  <si>
    <t>sp|Q9M2U5|CHI5_ARATH</t>
  </si>
  <si>
    <t>Endochitinase EP3 OS=Arabidopsis thaliana GN=EP3 PE=1 SV=1</t>
  </si>
  <si>
    <t>At3g54420</t>
  </si>
  <si>
    <t>KOG4742</t>
  </si>
  <si>
    <t>Predicted chitinase</t>
  </si>
  <si>
    <t>K01183|1|0.0|549|gra:105800450|chitinase [EC:3.2.1.14]</t>
  </si>
  <si>
    <t>GO:0006032//chitin catabolic process;GO:0005975//carbohydrate metabolic process;GO:0016998//cell wall macromolecule catabolic process</t>
  </si>
  <si>
    <t>GO:0004568//chitinase activity;GO:0008061//chitin binding</t>
  </si>
  <si>
    <t>MATSTMKTSFIAIILAEMVAGMVKAQCGNTCSATECCSRFGFCGTGDDFCGVNCRGGPCVNNGISIADIVTQEFFDGILNQAASTCVGRSFYSRGVFLDALNSFTQFARIGSVEDSRREIAAFFAHATHETGSFCHIEEDGGASKDYCDETKTDYPCNPSKGYYGRGPLQLTWNYNYGPAGSDIGFNGLDAPETVANDPLISFKAAIWFWMNNVAGVMNQGFGATIRAINGDLECNGVDPTKVQSRINYYTQYCSQLGVAPGDNLSC</t>
  </si>
  <si>
    <t>Ghir_A09G023880.1</t>
  </si>
  <si>
    <t>Ghir_A09G023880.1;Ghir_D09G023070.1</t>
  </si>
  <si>
    <t>XP_016715192.1</t>
  </si>
  <si>
    <t>PREDICTED: serine/threonine-protein kinase BLUS1-like [Gossypium hirsutum]</t>
  </si>
  <si>
    <t>sp|O23304|BLUS1_ARATH</t>
  </si>
  <si>
    <t>Serine/threonine-protein kinase BLUS1 OS=Arabidopsis thaliana GN=BLUS1 PE=1 SV=1</t>
  </si>
  <si>
    <t>At4g14480</t>
  </si>
  <si>
    <t>KOG0582</t>
  </si>
  <si>
    <t>Ste20-like serine/threonine protein kinase</t>
  </si>
  <si>
    <t>K08835|1|0.0|607|pmum:103324138|serine/threonine-protein kinase OSR1/STK39 [EC:2.7.11.1]</t>
  </si>
  <si>
    <t>MKPLMVYEQEGHHHHPKVQFPLDSDSYKIVDEIGIGVSAIVYKAECIPLNSTTVAIKSIDLDQFKVDFDNIRRETKIMTLLSHPNILNAHCSFTVGRRLWVVMPFMSGGSLQSIISSSFPDGLSEQCIAIVLKETLNALSYLHNQGHLHRDIKAGNILMDSNGSVKLADFGVSASVYESSSGYGSGSSTSSSPMMLTDMTGTPYWMAPEVIHSHTGYSFKADIWSFGITALELAHGRPPLSHLPPSKSLIMKITKRFRFSDYEDSINKGKSKKFSKAFKDMVASCLDQDPSKRPSTDKLLRHPFFKSSKGSDFLVKHVLHGLPSVEERFRVGKILRKNDVDDDDEDDVEGESGSELVKQRRISGWNFNEDGFELDPVFPTEARDDSVVKQVRFGGETIILEKGTSESSLNLNSPEAESSLVSSTTTPPCEEQQTENTFNAETMVGGLMALKKSLDDQRQKVSELINLFGGEVMNKEDQMVQLIEKLRMELETERQKNFELEMELEFLKFQISGASNTDEND</t>
  </si>
  <si>
    <t>Ghir_A10G012890.1</t>
  </si>
  <si>
    <t>XP_017647672.1</t>
  </si>
  <si>
    <t>PREDICTED: serine/threonine-protein kinase BLUS1-like [Gossypium arboreum]</t>
  </si>
  <si>
    <t>K08835|1|0.0|951|gab:108487839|serine/threonine-protein kinase OSR1/STK39 [EC:2.7.11.1]</t>
  </si>
  <si>
    <t>MAYEQEDHPKLQFPLDSNSYNITAEIGAGVCSKVYTAQCLPINSTVVAIKSIDLDQSNADFRNFVGRETNTLSLLSHPNILNPHCSFTAGNRLWLVMPFMSGGSLESIISSSSPNGIQEQCIAIILKETLTALSYLHSQGHLHRDIKASNILLDDNGRVKLADFGVSSSFYKSSSVYRLGSSPFSQYWIAPEVIHSHKDYNFKADIWSFGVTALDSTKKFSETFQDMVASCLRKDPAIRPTADELLKHPFFESCSGTSEFLAENLLPGLPSVEERFRAASKILEEGVGCDPNGDWASGLLLNRRISSIIEGNGNEDEEFEVHDPVFPVESTQAVIPCDDDGEEQHPATGGRGNEVNAETMVNELMALMTSLDDQKEKVKKIINQLGAKTIDREDELEKENARVRLELEREKEQNLKLIQVINEEDQLLHQNERLRLELENEKLRLELEKLKMHISATSNTTTDDNN</t>
  </si>
  <si>
    <t>Ghir_A10G015080.1</t>
  </si>
  <si>
    <t>Ghir_A10G015080.1;Ghir_A10G015080.2</t>
  </si>
  <si>
    <t>XP_017621144.1</t>
  </si>
  <si>
    <t>PREDICTED: cationic peroxidase 1-like [Gossypium arboreum]</t>
  </si>
  <si>
    <t>sp|P22195|PER1_ARAHY</t>
  </si>
  <si>
    <t>Cationic peroxidase 1 OS=Arachis hypogaea GN=PNC1 PE=1 SV=2</t>
  </si>
  <si>
    <t>K00430|1|0.0|656|gab:108465331|peroxidase [EC:1.11.1.7]</t>
  </si>
  <si>
    <t>MASKTCSPSNKLRFLLGMVLFLLMNMATAQLSSTFYSTTCPKALSTIKSAVNSAVSNEARMGASLLRLHFHDCFVNGCDGSILLDDTANMTGEKTAVPNSNSARGFEVIDTIKSQVESLCPGVVSCADIVAVAARDSVVALGGPSWIVLLGRRDSTTASLSAANSNIPAPTLNLSGLITAFSNKGFTAKEMVALSGSHTIGQARCTTFRTRIYNETNIDSTFATSLRANCPSNGGDNSLSPLDTTSSTSFDNAYFKNLQGQKGLLHSDQQLFSGGSTDSQVNAYSSNLGSFTTDFANAMVKMGNLSPLTGTSGQIRTNCRKAN</t>
  </si>
  <si>
    <t>Ghir_A10G018530.1</t>
  </si>
  <si>
    <t>XP_016677079.1</t>
  </si>
  <si>
    <t xml:space="preserve">PREDICTED: germin-like protein subfamily T member 2 isoform X1 [Gossypium hirsutum] </t>
  </si>
  <si>
    <t>sp|Q9LMC9|GLT2_ARATH</t>
  </si>
  <si>
    <t>Germin-like protein subfamily T member 2 OS=Arabidopsis thaliana GN=At1g18980 PE=2 SV=1</t>
  </si>
  <si>
    <t>GO:0030145//manganese ion binding;GO:0045735//nutrient reservoir activity</t>
  </si>
  <si>
    <t>MSAMVSLLFHLLCCLTVFWLLPLPSHSADPDPLQDFCVANLSASISVNGFPCKPASEVTSDDFFFDGFTQEGNTTNAFSSFLTPGNVLSFPGLNTLGISMNRVDFAPGGINPPHSHPRASEVGVVIEGKLLVGFVTTNNVYYSKVLTAGHMFAIPRGLVHFQLNVGDGEALAYTAFNSHLPGAAIVPLNLFASSIPNEVLTKTFQVDADLINTIKSKFRS</t>
  </si>
  <si>
    <t>Ghir_A10G021140.2</t>
  </si>
  <si>
    <t>XP_016722024.1</t>
  </si>
  <si>
    <t xml:space="preserve">PREDICTED: general transcription factor IIF subunit 2-like [Gossypium hirsutum] </t>
  </si>
  <si>
    <t>At1g75510</t>
  </si>
  <si>
    <t>KOG2905</t>
  </si>
  <si>
    <t>Transcription initiation factor IIF, small subunit (RAP30)</t>
  </si>
  <si>
    <t>K03139|1|7e-172|478|gab:108488540|transcription initiation factor TFIIF subunit beta [EC:3.6.4.12]</t>
  </si>
  <si>
    <t>GO:0006367//transcription initiation from RNA polymerase II promoter</t>
  </si>
  <si>
    <t>GO:0005674//transcription factor TFIIF complex</t>
  </si>
  <si>
    <t>MENKDNYLETSKAERSVWLMKCPGLVSRSLKAPQLSSSSSTSSASPSQAVAKVILSIDPRVSSDDNDSSSPQFTMELVGTETGMYRSAIPWNMTKDFVPMSVFSETSQGKLAVEGKILNKFDMRPHDENIENYGKLCRERTNQSMNKSRQIQVIDNDNGTHMRPMPGMIIAAVFNEKKKAPAKTSDTKRTRRDRGEMEDIMFKLFERQSNWTLRQLIQETDQPEQFLKDILKDLCIYNNKGTNQGSYELKPEYKKATDGTNP</t>
  </si>
  <si>
    <t>Ghir_A10G022440.1</t>
  </si>
  <si>
    <t>Ghir_A10G022440.1;Ghir_D10G024610.1</t>
  </si>
  <si>
    <t>XP_016731651.1</t>
  </si>
  <si>
    <t xml:space="preserve">PREDICTED: elicitor-responsive protein 1-like [Gossypium hirsutum] </t>
  </si>
  <si>
    <t>sp|Q0JHU5|ERG1_ORYSJ</t>
  </si>
  <si>
    <t>Elicitor-responsive protein 1 OS=Oryza sativa subsp. japonica GN=ERG1 PE=1 SV=1</t>
  </si>
  <si>
    <t>At3g55470</t>
  </si>
  <si>
    <t>KOG1030</t>
  </si>
  <si>
    <t>Predicted Ca2+-dependent phospholipid-binding protein</t>
  </si>
  <si>
    <t>K01803|1|3e-48|166|sbi:8057784|triosephosphate isomerase (TIM) [EC:5.3.1.1]!K12486|3|2e-11|64.7|lsv:111893507|stromal membrane-associated protein!K03511|4|4e-10|61.6|apro:F751_1873|DNA polymerase kappa [EC:2.7.7.7]</t>
  </si>
  <si>
    <t>MAVGILEVFLVSAKGLQDSDFLGDMDPYVIIQYKGQERKSSTARGDGSIPSWNEKFTFKVEYPGSGGDYKLVLKIMDKDTFSSDDFVGQATIFVKDLLAIGADEGSAELHPTKHSVVNAEQRYCGEIVVGLTFTKKEENDEAEYGGWRESDY</t>
  </si>
  <si>
    <t>Ghir_A10G023200.1</t>
  </si>
  <si>
    <t>XP_016742255.1</t>
  </si>
  <si>
    <t>PREDICTED: 7-deoxyloganetic acid glucosyltransferase-like [Gossypium hirsutum]</t>
  </si>
  <si>
    <t>sp|U3U992|UGT8_CATRO</t>
  </si>
  <si>
    <t>7-deoxyloganetic acid glucosyltransferase OS=Catharanthus roseus GN=UGT709C2 PE=1 SV=1</t>
  </si>
  <si>
    <t>At1g22360</t>
  </si>
  <si>
    <t>KOG1192</t>
  </si>
  <si>
    <t>UDP-glucuronosyl and UDP-glucosyl transferase</t>
  </si>
  <si>
    <t>GC</t>
  </si>
  <si>
    <t>Carbohydrate transport and metabolism;Energy production and conversion</t>
  </si>
  <si>
    <t>K22706|1|1e-83|269|pmum:103319663|(R)-mandelonitrile beta-glucosyltransferase [EC:2.4.1.354]!K00699|3|5e-72|238|spen:107013955|glucuronosyltransferase [EC:2.4.1.17]!K13030|5|7e-67|225|bdi:100843904|cyanohydrin beta-glucosyltransferase [EC:2.4.1.85]</t>
  </si>
  <si>
    <t>GO:0008152//metabolic process</t>
  </si>
  <si>
    <t>GO:0016758//transferase activity, transferring hexosyl groups</t>
  </si>
  <si>
    <t>MEQDRSSQSRPPHVLVFVFPFPLQGHINSMIKLAELLAIAGFKLTFLNSHHNHERLTITDGLPLDHPRSGNWFLDMLEDTMELKMKGSLREVIMGFLSLVLDFAKELGIPIIIFRTSSPRSFWVSYSIPDIIQAGELPINGSEDMDRLITTVPGMETYLRCRDLPTFCRKLDIEDSIMKLVVKQTRKSLQADALILNTAEELDGPILSQIRTKCPRVYAVGPLHAQLNTRLNAKHGESYDHFSNTLWEVDKSCIFWLNKQPNRSVIYVSFGSITSTSREQLVELWYGLLNSKTKFLLVVRPNSVIGKDGEGEDVVMELMEKSKDRGYIVNWAPQEAVLNHPAVGGFFTHNGWNSTLESIVAGVPMICWPQFADQHVNSRVVSEVWKIGLDMKDVCDSKIVEKMVNDVMVDRKEEFAKSASEMAKVTNQCVNVGGSSYSNLDCLIEDIRIMSLKTHKK</t>
  </si>
  <si>
    <t>Ghir_A11G001920.1</t>
  </si>
  <si>
    <t>XP_016709825.1</t>
  </si>
  <si>
    <t>PREDICTED: uncharacterized protein LOC107924065 [Gossypium hirsutum]</t>
  </si>
  <si>
    <t>MATNNNNTKEDDRRAGAEIVYGAEDCYRHSVELLQELGFPKGVLPLKDLEECGRVRETGFVWMKQKAPYEHFFEGTNSRVSYSAEVTAYVEKFKMKKMTGVKSKQVFLWVPVTEMSMEDGSGDKIYFKTPMGIGKSFPATGFMTEEEKKKYSEDKKSDD</t>
  </si>
  <si>
    <t>Ghir_A11G002040.1</t>
  </si>
  <si>
    <t>XP_017608951.1</t>
  </si>
  <si>
    <t>PREDICTED: uncharacterized protein LOC108454858 [Gossypium arboreum]</t>
  </si>
  <si>
    <t>MATLSIGIASSAPAATTFFSTKTKRTHFKLNISCVQWDPEGILGKPGSGHLARLEFKRRLERDAEAREAFEQHLREEKERRRALRQSRELPDTAEETIEYFLDTEAQEIEFEIARLRHRLDEDFFSHLKFEIGQIRFAVSKTEDMEDRLIELEALQKALQEGTEAYDKMQAELITAKKSLTKILSSKDIKATLLEMVEGNELNRSLLTLLDENIANANMDNQKQAAAFMEKIRAAVLKYLTV</t>
  </si>
  <si>
    <t>Ghir_A11G007540.1</t>
  </si>
  <si>
    <t>XP_017627122.1</t>
  </si>
  <si>
    <t>K20891|1|0.0|894|gab:108470363|beta-glucuronosyltransferase [EC:2.4.1.-]</t>
  </si>
  <si>
    <t>MKKLRTYYAQFRHNSNQAMERKWILPLALGSIVSLFLLFLTTLTSFDGSPFLFFYHPSAVLGGSSPFVESQLKPIPVSTLPPPPRFAYLISGSAGDGLMLRRTLLALYHPLNQYVVHLDREASSEERLDLEKFVKDHKVFNKFRNVRMIVKANLVTYRGPTMVANTLHAAAILLKEGGDWDWFINLSASDYPLVTQDDLLHTFSYLPRDLNFIDHTSNIGWKEFHRAKPIIIDPGLYSLKKADVFWVTQRRSVPTAFKLFTGSAWMALSRSFIDYCIWGWDNLPRTVLMYYANFLSSPEGYFHTVICNAQKFRNTTVNSDLHFISWDNPPKQHPHYLRLNDMQRMINSNAPFARKFPRDDPAALDKIDSDLLSRGPDMFTPGGWCVGSGKNGSDPCSVIGNTTVIKPGPGATRLETLISALLSDNNFRPRQCK</t>
  </si>
  <si>
    <t>Ghir_A11G009980.1</t>
  </si>
  <si>
    <t>XP_016708350.1</t>
  </si>
  <si>
    <t xml:space="preserve">PREDICTED: late embryogenesis abundant protein Lea14-A [Gossypium hirsutum] </t>
  </si>
  <si>
    <t>sp|P46518|LEA14_GOSHI</t>
  </si>
  <si>
    <t>Late embryogenesis abundant protein Lea14-A OS=Gossypium hirsutum GN=LEA14-A PE=2 SV=1</t>
  </si>
  <si>
    <t>GO:0009269//response to desiccation</t>
  </si>
  <si>
    <t>MSQLLEKAKDFVVDKVANIKKPEASVSDVDLKHVSRECVEYGAKVSVSNPYSHSIPICEISYNFRSAGRGIASGTIPDPGSLKASDTTMLDVPVKVPYNILVSLVKDIGADWDIDYELELGLTIDLPIVGNFTIPLSQKGEIKLPTLSDIF</t>
  </si>
  <si>
    <t>Ghir_A11G012370.1</t>
  </si>
  <si>
    <t>XP_016708905.1</t>
  </si>
  <si>
    <t>PREDICTED: desiccation-related protein PCC13-62-like [Gossypium hirsutum]</t>
  </si>
  <si>
    <t>sp|P22242|DRPE_CRAPL</t>
  </si>
  <si>
    <t>Desiccation-related protein PCC13-62 OS=Craterostigma plantagineum PE=2 SV=1</t>
  </si>
  <si>
    <t>K15255|1|6e-27|112|nsy:104233171|ATP-dependent DNA helicase PIF1 [EC:3.6.4.12]!K01206|2|5e-17|85.9|smo:SELMODRAFT_441539|alpha-L-fucosidase [EC:3.2.1.51]</t>
  </si>
  <si>
    <t>MAIRTCFFAFLLLLLPLEFIAVMGVTPPLPLPECRPIVAVDRDQVQFALNLEFLEAEFFLYGALGTGLDDIAPSLALGGPPPVGGRKANLDPVIRTIIEEFAYQEIGHLRAITESVGGVPRPRLNISAGAFATLLDQAMNTTLSPPFNPYTNSLNYLLASYVIPYVGLVGYVGTIPNLVGRTNRALAASLLGVESGQDAVIRTLLYLRANETVKPYGVTVAGFTDRISEIRNRLGRCGMKDEGLIVPMQLGAENRTTSNILSADADSLSYSRTQAEILRIIYGTGDESRPGGFLPDGGRGRIAMGFLATRN</t>
  </si>
  <si>
    <t>Ghir_A11G022220.1</t>
  </si>
  <si>
    <t>XP_016683554.1</t>
  </si>
  <si>
    <t>PREDICTED: serine hydroxymethyltransferase 1, mitochondrial [Gossypium hirsutum]</t>
  </si>
  <si>
    <t>sp|P50433|GLYM_SOLTU</t>
  </si>
  <si>
    <t>Serine hydroxymethyltransferase, mitochondrial OS=Solanum tuberosum PE=2 SV=1</t>
  </si>
  <si>
    <t>At4g37930</t>
  </si>
  <si>
    <t>KOG2467</t>
  </si>
  <si>
    <t>Glycine/serine hydroxymethyltransferase</t>
  </si>
  <si>
    <t>E</t>
  </si>
  <si>
    <t>Amino acid transport and metabolism</t>
  </si>
  <si>
    <t>K00600|1|0.0|1075|ghi:107901893|glycine hydroxymethyltransferase [EC:2.1.2.1]</t>
  </si>
  <si>
    <t>GO:0006545//glycine biosynthetic process;GO:0035999//tetrahydrofolate interconversion</t>
  </si>
  <si>
    <t>GO:0008168//methyltransferase activity;GO:0004372//glycine hydroxymethyltransferase activity;GO:0030170//pyridoxal phosphate binding</t>
  </si>
  <si>
    <t>MAMAMALRRLSSSIDKPLRPFFNAPSLYYMSSLPNEAVYEKEKPGVTWPKQLNAPLETVDPEIADIIELEKARQWKGLELIPSENFTSVSVMQAVGSIMTNKYSEGYPGARYYGGNEYIDMAETLCQKRALEAFRLDPEKWGVNVQPLSGSPSNFQVYTALLKPHDRIMALDLPHGGHLSHGYQTDTKKISAVSIFFETMPYRLNENTGYIDYDQLEKSATLFRPKLIVAGASAYARLYDYARIRKVCDKQKAIMLADMAHISGLVAAGVIPSPFEYADVVTTTTHKSLRGPRGAMIFFRKGVKGINKQGKEVLYDYEDKINQAVFPGLQGGPHNHTITGLAVALKQATTPEYKAYQEQVLSNCSKFAQTLAAKGYELVSGGTENHLVLVNLKNKGIDGSRVEKVLEAVHIAANKNTVPGDVSAMVPGGIRMGTPALTSRGFVEEDFVKVAEYFDAAVNLAVKIKTETTGTKLKDFVATLQSAHFQSEVAKLRHDVEEYAKQFPTIGFDKETMKYKN</t>
  </si>
  <si>
    <t>Ghir_A12G002420.1</t>
  </si>
  <si>
    <t>Ghir_A12G002420.1;Ghir_A12G008200.1</t>
  </si>
  <si>
    <t>YP_009132975.1</t>
  </si>
  <si>
    <t xml:space="preserve">ribosomal protein L14 (chloroplast) [Hibiscus syriacus] </t>
  </si>
  <si>
    <t>sp|Q2L941|RK14_GOSHI</t>
  </si>
  <si>
    <t>50S ribosomal protein L14, chloroplastic OS=Gossypium hirsutum GN=rpl14 PE=3 SV=1</t>
  </si>
  <si>
    <t>AtCh058</t>
  </si>
  <si>
    <t>KOG0901</t>
  </si>
  <si>
    <t>60S ribosomal protein L14/L17/L23</t>
  </si>
  <si>
    <t>K02874|1|6e-69|206|gab:11540250|large subunit ribosomal protein L14</t>
  </si>
  <si>
    <t>GO:0006412//translation</t>
  </si>
  <si>
    <t>GO:0019843//rRNA binding;GO:0003735//structural constituent of ribosome</t>
  </si>
  <si>
    <t>GO:0009536//plastid;GO:0015934//large ribosomal subunit;GO:0009507//chloroplast</t>
  </si>
  <si>
    <t>MCIRVIGASNRRYAHIGDVIVAVIKEAVPNTPLERSEVIRAVIVRTRKELKRDNGMIIRYDDNAAVVIDQEGNPKGTRIFGAIARELRQLNFTKIVSLAPEVL</t>
  </si>
  <si>
    <t>Ghir_A12G005780.1</t>
  </si>
  <si>
    <t>Ghir_A12G005780.1;Ghir_D12G005770.1</t>
  </si>
  <si>
    <t>XP_016701879.1</t>
  </si>
  <si>
    <t>PREDICTED: protein C2-DOMAIN ABA-RELATED 1-like [Gossypium hirsutum]</t>
  </si>
  <si>
    <t>sp|Q9FHP6|CAR1_ARATH</t>
  </si>
  <si>
    <t>Protein C2-DOMAIN ABA-RELATED 1 OS=Arabidopsis thaliana GN=CAR1 PE=1 SV=1</t>
  </si>
  <si>
    <t>At5g37740</t>
  </si>
  <si>
    <t>K01537|1|1e-52|184|jcu:105638585|Ca2+-transporting ATPase [EC:3.6.3.8]!K12486|2|8e-46|158|pda:103724055|stromal membrane-associated protein</t>
  </si>
  <si>
    <t>MENLLGLLRIHVQRGVNLAVRDVFTSDPYVVIRMGKQKLKTRVIKKNVNPEWNEDLTLSIVDLSLPVKLTVYDRDTFSLDDKMGDAEFEIGPLVNAVKMRLEGLPNGTIITKVQPSRENCLSQESCIIWNNGKVVQDMFLRLRNVETGEVELQLEWIHVPGSRGL</t>
  </si>
  <si>
    <t>Ghir_A12G007650.1</t>
  </si>
  <si>
    <t>XP_016711156.1</t>
  </si>
  <si>
    <t>PREDICTED: PI-PLC X domain-containing protein At5g67130-like isoform X1 [Gossypium hirsutum]</t>
  </si>
  <si>
    <t>sp|Q93XX5|Y5713_ARATH</t>
  </si>
  <si>
    <t>PI-PLC X domain-containing protein At5g67130 OS=Arabidopsis thaliana GN=At5g67130 PE=1 SV=1</t>
  </si>
  <si>
    <t>GO:0008081//phosphoric diester hydrolase activity</t>
  </si>
  <si>
    <t>MTCFMDHRDLSRATATGYLFLLLLFSSFINIWSSCSNGSCQVVDSCSHSTDCGPGLFCGNCPALGKTQPFCIRGQATIPTSVIGGLPFNKYSWLVTHNSFSIVGAPALPGVQRFTFYNQEDTVTNQLKNGVRGLMLDMYDFNGDIWLCHSFRGQCFNFTAFQPAINTLREVEAFLSKNPSEIVTIIIEDYVHTPKGLTKLFKNAGLDKYWFPVSKMPKKGEDWPTVTEMVKANHRLLVFTSVASKEEEEGIAYQWKYLLENEGVQPGSCPNRKESQPFNSKTASLFLMNYFPTYPVEDEACKEHSARLADRIRTCYKAAGSMMPNFLAVNFYLRSDGGGVFYDLDSMSGQRLCGCNTIAACQAGAPFGSCKNISMPTPSPMTNSVGSFSGPVQFSTSTSTVYHPNHLMIALFSFPWMISLFF</t>
  </si>
  <si>
    <t>Ghir_A12G007720.1</t>
  </si>
  <si>
    <t>XP_017637796.1</t>
  </si>
  <si>
    <t>PREDICTED: cysteine proteinase COT44-like [Gossypium arboreum]</t>
  </si>
  <si>
    <t>sp|Q9FMH8|RD21B_ARATH</t>
  </si>
  <si>
    <t>Probable cysteine protease RD21B OS=Arabidopsis thaliana GN=RD21B PE=1 SV=1</t>
  </si>
  <si>
    <t>At5g43060_1</t>
  </si>
  <si>
    <t>K01365|1|1e-120|353|mdm:103420719|cathepsin L [EC:3.4.22.15]</t>
  </si>
  <si>
    <t>MKSKIPSSRYAHRAGDNLPDSVNWRDHGAVSRVKDQGSCGSCWAFSAIAAVEGINKIVSGELISLSEQELVDCDRSYDAGCNGGLMDYAFQFIIDNGGIDTEKDYPYLGFNNQCDPTKKNAKVVSIDGYEDVPNNENALKKAVAHQPVSIAIEAGGRAFQLYESGVFNGECGLALDHGVVAVGYGSDDNGQDYWIVRNSWGSNWGENGYIRMERNINANTGKCGIAMEASYPVKNGANIIQPYYNESTENISSA</t>
  </si>
  <si>
    <t>Ghir_A12G010390.1</t>
  </si>
  <si>
    <t>XP_016709651.1</t>
  </si>
  <si>
    <t>PREDICTED: palmitoyl-protein thioesterase 1-like [Gossypium hirsutum]</t>
  </si>
  <si>
    <t>K01074|1|0.0|698|ghi:107923947|palmitoyl-protein thioesterase [EC:3.1.2.22]</t>
  </si>
  <si>
    <t>MASRLQPTTLLFIFFITLILIPTRHAIPFIVLHGIGDKCSNRGISEFTEVLSDWSKSQGYCVEIGDGSWDSWTMPLSEQTSIVCEKVKKMSELSNGYNIVGLSQGNLIGRGVIEFCDGGPPVKNFISLGGPHAGTASIPFCGSAVICILLDSLIKFGIYSDYLQEHLAPSGYLKIPTDMSDYLKGCRFLPKLNNEINGMRNSTYKERLASLQNLVLIMFEDDTVLIPKETAWFSYFPDGAFEPVLPVQAAKLYKEDWIGLKTLDEAGKVKFVNVSGNHLQISTSDMKKYMVPYLEYQTPAPTGQTPTEASSYQWFSKVGHFFKDLIGLSEDQPLLHTVY</t>
  </si>
  <si>
    <t>Ghir_A12G013060.1</t>
  </si>
  <si>
    <t>Ghir_A12G013060.1;Ghir_A12G013060.2;Ghir_A12G013060.3;Ghir_A12G013060.4</t>
  </si>
  <si>
    <t>XP_016727170.1</t>
  </si>
  <si>
    <t>PREDICTED: glucan endo-1,3-beta-D-glucosidase-like isoform X1 [Gossypium hirsutum]</t>
  </si>
  <si>
    <t>sp|Q94G86|ALL9_OLEEU</t>
  </si>
  <si>
    <t>Glucan endo-1,3-beta-D-glucosidase OS=Olea europaea GN=OLE9 PE=1 SV=1</t>
  </si>
  <si>
    <t>K19892|1|1e-21|93.6|ppp:112279214|glucan endo-1,3-beta-glucosidase 4 [EC:3.2.1.39]!K22832|2|2e-20|86.3|egu:105046653|1,3-beta-glucanosyltransferase GAS1 [EC:2.4.1.-]!K03006|4|3e-20|88.6|fve:105350341|DNA-directed RNA polymerase II subunit RPB1 [EC:2.7.7.6]</t>
  </si>
  <si>
    <t>MKCGRQLLALPFLHLAFSLLLCFGACPVFLCYKMGVVLLHADARRHGNGRNSNQKASSGGENTWCIAKPSTENFRLNGNINYSCSQKGVDCKPIQPGGTCYRPNTIVSHASYAMNLFYKVAGKNSWNCHFNGTGIIISENPSIGSCNYPM</t>
  </si>
  <si>
    <t>Ghir_A12G015390.1</t>
  </si>
  <si>
    <t>XP_017635145.1</t>
  </si>
  <si>
    <t xml:space="preserve">PREDICTED: aldehyde dehydrogenase family 2 member B4, mitochondrial-like [Gossypium arboreum] </t>
  </si>
  <si>
    <t>sp|Q9SU63|AL2B4_ARATH</t>
  </si>
  <si>
    <t>Aldehyde dehydrogenase family 2 member B4, mitochondrial OS=Arabidopsis thaliana GN=ALDH2B4 PE=1 SV=1</t>
  </si>
  <si>
    <t>At3g48000</t>
  </si>
  <si>
    <t>KOG2450</t>
  </si>
  <si>
    <t>Aldehyde dehydrogenase</t>
  </si>
  <si>
    <t>K00128|1|0.0|1097|gab:108477187|aldehyde dehydrogenase (NAD+) [EC:1.2.1.3]</t>
  </si>
  <si>
    <t>MTAASRISSFLSRSLLSKGRICGVGRSVACSYTTAAALEKPFTPSIKVNYTKLLINGNFVDSASGKTFPTYDPRTGDVIAHVAEGDAEDINRAVSAARKAFDEGPWPKMTAYERSRILFRFADLIDQHTEELATLETWDNGKPYEQAAKIELPMISRLIRYYAGWADKIHGLTVPADSPHLVQTIHEPIGVAGQIIPWNFPLLMFGWKVGPALACGNTVVIKTAEQTPLSALYAAKLLHEAGLPPGVLNVVSGFGPTAGAALATHMQVDKLAFTGSTETGKIVLELAAKSNLKPVTLELGGKSPFIVCKDADVDKAVELAHFALFFNQGQCCCAGSRTYVHESVYDEFLEKAKARALKRSVGDPFVAGIEQGPQIDSEQFEKIMRYIRSGVESGATLETGGERIGDKGFYIQPTVFSNVKEDMLIAKDEIFGPVQSILKFKDINEVIRRANTTSYGLAAGVFTQDIDTANTLTRALKVGTVWINCYDVFDAAIPFGGYKMSGQGREKGIHCLSNYLQVKAVVTPLKDPAWI</t>
  </si>
  <si>
    <t>Ghir_A12G017980.1</t>
  </si>
  <si>
    <t>XP_016706018.1</t>
  </si>
  <si>
    <t>PREDICTED: protein ASPARTIC PROTEASE IN GUARD CELL 1-like [Gossypium hirsutum]</t>
  </si>
  <si>
    <t>sp|Q9LS40|ASPG1_ARATH</t>
  </si>
  <si>
    <t>Protein ASPARTIC PROTEASE IN GUARD CELL 1 OS=Arabidopsis thaliana GN=ASPG1 PE=1 SV=1</t>
  </si>
  <si>
    <t>At1g25510</t>
  </si>
  <si>
    <t>K22683|1|0.0|1001|ghi:107920705|aspartyl protease family protein [EC:3.4.23.-]</t>
  </si>
  <si>
    <t>GO:0006508//proteolysis;GO:0030163//protein catabolic process</t>
  </si>
  <si>
    <t>MGFLFALLFAGCFFFTAPFVGCSRSLLQTPQPTTALDVAEALVKTKNVISFDPTKKPAFTPLDQSFSASSPSSSPSSISLQIHPRVSIHKSSHLDYKALTLSRLQRDSARVSSLVTRLNLAVNGISRSDLKPLDTGLEFGAEDLEGPIVSGSSQGSGEYFSRVGIGKPPSQVYMVLDTGSDVNWVQCAPCADCYQQSDPIFEPSLSSSYSPLKCDTQQCKYLDDSECRNDRTCVYEVSYGDGSYTVGDFVTETITLGSDSVNNVAIGCGHNNEGLFVGAGGLLGLGGGPLSFTSQLNASSFSYCLVDRDSDSASTLEFDSSFPPNTITAPLIRNHQLDTFYYIGLTGISVGGELLPIPESAFQMDESGNGGIIVDSGTAVTRLQSDTYNVLRDAFAKGTKNLPSADSVALFDTCYNLSTKSSVDVPTLSLHFPEGKVLPLPAKNYMIPVDSVGTFCFAFAPTSSSLSIIGNVQQQGTRVGFDLGNSRVGFVPNKC</t>
  </si>
  <si>
    <t>Ghir_A12G020810.1</t>
  </si>
  <si>
    <t>XP_016721204.1</t>
  </si>
  <si>
    <t xml:space="preserve">PREDICTED: glutamate dehydrogenase 2-like [Gossypium hirsutum] </t>
  </si>
  <si>
    <t>sp|Q38946|DHE2_ARATH</t>
  </si>
  <si>
    <t>Glutamate dehydrogenase 2 OS=Arabidopsis thaliana GN=GDH2 PE=1 SV=1</t>
  </si>
  <si>
    <t>At5g07440</t>
  </si>
  <si>
    <t>KOG2250</t>
  </si>
  <si>
    <t>Glutamate/leucine/phenylalanine/valine dehydrogenases</t>
  </si>
  <si>
    <t>K00261|1|0.0|851|gab:108476560|glutamate dehydrogenase (NAD(P)+) [EC:1.4.1.3]</t>
  </si>
  <si>
    <t>GO:0006520//cellular amino acid metabolic process</t>
  </si>
  <si>
    <t>GO:0016639//oxidoreductase activity, acting on the CH-NH2 group of donors, NAD or NADP as acceptor</t>
  </si>
  <si>
    <t>MNALAGTSRNFRLASRLLGLDSKLEKSLLIPFREIKVECTIPKDDGTLVSYVGFRIQHDNARGPMKGGIRYHPEVDPDEVNALAQLMTWKTAVADIPYGGAKGGIGCSPRDLSKSELERLTRVFTQKIHDLIGIHTDVPAPDMGTNAQTMAWILDEYSKFHGHSPAVVTGKPIDLGGSLGREAATGRGVVYATEALLAEYWKAVKGLTFIIQGFGNVGSWVARLIHERGGKVIAVSDVTGAVKNQNGIDIPQLLKHKEATGSLTGFSGGDSLDPSELLVHECDVLVPCALGGVLNRENAAHVKAKFIIEAANHPSDPEADEILSKKGVIILPDIYANAGGVTVSYFEWVQNIQGFMWDEDKVNKELKRYMTQAFHNIKTMCQTHHCNLRMGAFTLGVNRVARATLLRGWEA</t>
  </si>
  <si>
    <t>Ghir_A12G021150.1</t>
  </si>
  <si>
    <t>Ghir_A12G021150.1;Ghir_D12G021150.1</t>
  </si>
  <si>
    <t>&gt;Ghir_A12G021150.5 &gt;Ghir_A12G021150.6 &gt;Ghir_A12G021150.7</t>
  </si>
  <si>
    <t>XP_017634337.1</t>
  </si>
  <si>
    <t xml:space="preserve">PREDICTED: trehalose-phosphate phosphatase A [Gossypium arboreum] </t>
  </si>
  <si>
    <t>sp|O64896|TPPA_ARATH</t>
  </si>
  <si>
    <t>Trehalose-phosphate phosphatase A OS=Arabidopsis thaliana GN=TPPA PE=1 SV=1</t>
  </si>
  <si>
    <t>At5g51460</t>
  </si>
  <si>
    <t>KOG1050</t>
  </si>
  <si>
    <t>Trehalose-6-phosphate synthase component TPS1 and related subunits</t>
  </si>
  <si>
    <t>K01087|1|0.0|786|gab:108476600|trehalose 6-phosphate phosphatase [EC:3.1.3.12]</t>
  </si>
  <si>
    <t>GO:0005992//trehalose biosynthetic process</t>
  </si>
  <si>
    <t>GO:0004805//trehalose-phosphatase activity</t>
  </si>
  <si>
    <t>MDLKSNHTAPVLADPAPISKSRLVASSLLQYSSPAPVFSPNLLLTVPRKKTGILDDVRASSWLDAMKSSSPRHTSTRDYNHEIVSADTDVAYRTWMAKYPSALSSFEQITNFAKGKRIALFLDYDGTLSPIVDNPDFAFMSIDMRAAVAKVAKYFPTAIISGRSRDKVYDFVGLTDLYYAGSHGMDIMGPVRESSDDPPNCIRSTDKQGKGVKLFQPASEFLPMIDEVFNSLVNSTKEIKGAKVENNKFCVSVHYRNVDEKNWKTVAECVHDVIRNYPRLRLSHGRKVLEVRPVIDWDKGKALTFLLESLGLSNHDDVLPIYVGDDRTDEDAFKVLREGNLGYGILVSSAPKESNAFFSLRDPQEVMEFLKSLVNWKKTSVL</t>
  </si>
  <si>
    <t>Ghir_A12G021390.1</t>
  </si>
  <si>
    <t>Ghir_A12G021390.1;Ghir_D12G021410.1</t>
  </si>
  <si>
    <t>KHG12902.1</t>
  </si>
  <si>
    <t>hypothetical protein F383_16835 [Gossypium arboreum]</t>
  </si>
  <si>
    <t>sp|Q8VXZ5|XG113_ARATH</t>
  </si>
  <si>
    <t>Arabinosyltransferase XEG113 OS=Arabidopsis thaliana GN=XEG113 PE=2 SV=1</t>
  </si>
  <si>
    <t>K20784|1|0.0|1133|ghi:107947359|arabinosyltransferase [EC:2.4.2.-]</t>
  </si>
  <si>
    <t>GO:0016740//transferase activity</t>
  </si>
  <si>
    <t>MRGWRNAVQETAASKPLFLTIYATVILGTVVSSFYVFSAIYSPTASPTRSISSSWLLAPPLSQTFHDSLNLADGVSLSSNISQPSQHRSNKLRPIWEAPSRTSKMPRLKSFRLTKELVAQRAKDNVIIVTFGNFAFMDFILTWVKHLTDLGVSNLLVGAMDTKLLNALYWKGIPVFDMGSHISTDDVGWVLLINAILPFGFELLMCDTDMVWLKVLVLCLDQVVPTVVDDRLADWKQVGAAYNIGIFHWRPTPPAKKLAKEWIDMLLADDRIWDQNGFNELVRRQTGPAFDDESGIFYSYDGNLKLGILPESIFCSGHTYFVQALHQQFRLQPYALHTTFQYAGTEGKRHRLREAMVFFDPPEYYDAPGGFLSFRPSISKSLLLDGEHNLESHFSLINYQMRQIRSALALASVLNRTLVMPPLWCRLDRLWFPHPGALLGSMTRQPFLCPLDHVFEVNVMLRDLPAEEFGPAINIREYSFLNNPFLPQRVRESWLDVQLCQEGTEDCHASSNTSRPGLLRFPKRSSEETTREEKFRKRVKQYVGIWCCVENHIPGHIYYDMYWDEKPGWKPVPPKTPEDDHPPF</t>
  </si>
  <si>
    <t>Ghir_A12G026730.1</t>
  </si>
  <si>
    <t>&gt;Ghir_A12G026730.2</t>
  </si>
  <si>
    <t>XP_016731502.1</t>
  </si>
  <si>
    <t>PREDICTED: probable NADH dehydrogenase [ubiquinone] 1 alpha subcomplex subunit 5, mitochondrial [Gossypium hirsutum]</t>
  </si>
  <si>
    <t>sp|Q9FLX7|NDUA5_ARATH</t>
  </si>
  <si>
    <t>Probable NADH dehydrogenase [ubiquinone] 1 alpha subcomplex subunit 5, mitochondrial OS=Arabidopsis thaliana GN=At5g52840 PE=1 SV=1</t>
  </si>
  <si>
    <t>At5g52840</t>
  </si>
  <si>
    <t>KOG3365</t>
  </si>
  <si>
    <t>NADH:ubiquinone oxidoreductase, NDUFA5/B13 subunit</t>
  </si>
  <si>
    <t>K03949|1|9e-119|336|ghi:107942361|NADH dehydrogenase (ubiquinone) 1 alpha subcomplex subunit 5</t>
  </si>
  <si>
    <t>GO:0022904//respiratory electron transport chain</t>
  </si>
  <si>
    <t>GO:0016651//oxidoreductase activity, acting on NAD(P)H</t>
  </si>
  <si>
    <t>GO:0005743//mitochondrial inner membrane</t>
  </si>
  <si>
    <t>MFLRLVSRPLLARFKETTGIVGLDVVPNAREVLIGLYDKTLKDIQAVPEDEGYRKAVESFTLHRLKVCQEEEDWEMIEKRLGCGQVEELIEEARDELTLVGKMIEWVPWGVPDDYRCEIIENDAAIPKHVPQHRPGPLPEEFYKTLEAVSKKDEPKITSGEPQIKE</t>
  </si>
  <si>
    <t>Ghir_A12G026830.1</t>
  </si>
  <si>
    <t>Ghir_A12G026830.1;Ghir_D12G026920.1</t>
  </si>
  <si>
    <t>XP_017635100.1</t>
  </si>
  <si>
    <t xml:space="preserve">PREDICTED: probable polygalacturonase isoform X2 [Gossypium arboreum] </t>
  </si>
  <si>
    <t>sp|A7PZL3|PGLR_VITVI</t>
  </si>
  <si>
    <t>Probable polygalacturonase OS=Vitis vinifera GN=GSVIVT00026920001 PE=1 SV=1</t>
  </si>
  <si>
    <t>K01184|1|2e-33|134|gmx:100820332|polygalacturonase [EC:3.2.1.15]</t>
  </si>
  <si>
    <t>GO:0004650//polygalacturonase activity</t>
  </si>
  <si>
    <t>MEFSKKSQVFETLISAIFLLELLRPNVAEFRAVGLATSTITFRALNCRKHSAVLTDFGGIGDGKTSNTKAFEAAIMNLSQVAPDGGAQLIVPPGKWLTGSFNLTSHFTLFVHKDAVILGSQDESEWPPVALLPSYGRGRDAPSGRLSSLIFGTNLTDVVITGNNGTIDGQGSYWWKLFRDNKMTVTRPYMIEIMYSKQVQISNLTLVNSPSWNVHPIYSSDIIIQHLTVFAPVDSPNTDGIDPDSCTNTRIEDSFIVSGDDCIAVKSGWDEYGIKFNMPTKQLVIRRFACISPSSATIALGSEMSGGIEDVRVEDVTAINTESGVRIKTGVGRGAYVKDVYVRNMTLNTMKYVFWMTGDYGSHPDAEFDQNAFPVIKGINYRDIVADNVTQSAQLDGIGKHPFTDICISNVNIKLAAKPKGVQWNCSDVQGVTNRVSPEPCNLLPRKEIDCPVAKDRLPIEDVQLKTCSISGNF</t>
  </si>
  <si>
    <t>Ghir_A13G008000.1</t>
  </si>
  <si>
    <t>&gt;Ghir_A13G008000.2</t>
  </si>
  <si>
    <t>XP_016674236.1</t>
  </si>
  <si>
    <t>PREDICTED: cytochrome b5-like [Gossypium hirsutum]</t>
  </si>
  <si>
    <t>sp|Q9FDW8|CYB5A_ARATH</t>
  </si>
  <si>
    <t>Cytochrome b5 isoform A OS=Arabidopsis thaliana GN=CB5-A PE=1 SV=1</t>
  </si>
  <si>
    <t>At1g26340</t>
  </si>
  <si>
    <t>K13379|1|1e-27|109|pavi:110750369|reversibly glycosylated polypeptide / UDP-arabinopyranose mutase [EC:2.4.1.- 5.4.99.30]!K10534|2|7e-21|91.7|vcn:VOLCADRAFT_76569|nitrate reductase (NAD(P)H) [EC:1.7.1.1 1.7.1.2 1.7.1.3]</t>
  </si>
  <si>
    <t>MPTLTKLYTMQEAAQHNTKDDCWIVIDGKVYDVTSYLDEHPGGDDVVLESTGKDATDDFEDAGHSKSAKVLLQSFCIGELDTSSPIIPELEISSKKEAVKYSEKLMDLTKQYWTIPVAIVGISVVVGFLYLHKK</t>
  </si>
  <si>
    <t>Ghir_A13G016380.1</t>
  </si>
  <si>
    <t>Ghir_A13G016380.1;Ghir_D13G017120.1;Ghir_D13G017130.1</t>
  </si>
  <si>
    <t>XP_016694684.1</t>
  </si>
  <si>
    <t>PREDICTED: feruloyl CoA ortho-hydroxylase 1-like [Gossypium hirsutum]</t>
  </si>
  <si>
    <t>sp|Q9C899|F6H2_ARATH</t>
  </si>
  <si>
    <t>Feruloyl CoA ortho-hydroxylase 2 OS=Arabidopsis thaliana GN=F6'H2 PE=1 SV=1</t>
  </si>
  <si>
    <t>At1g55290</t>
  </si>
  <si>
    <t>KOG0143</t>
  </si>
  <si>
    <t>Iron/ascorbate family oxidoreductases</t>
  </si>
  <si>
    <t>QR</t>
  </si>
  <si>
    <t>Secondary metabolites biosynthesis, transport and catabolism;General function prediction only</t>
  </si>
  <si>
    <t>K06892|1|0.0|734|ghi:107911341|feruloyl-CoA ortho-hydroxylase [EC:1.14.11.-]</t>
  </si>
  <si>
    <t>GO:0046872//metal ion binding;GO:0016491//oxidoreductase activity</t>
  </si>
  <si>
    <t>MAPTLADPFNDSSALINFVINQGNGVKGLSELGLKALPKQYIQPLEERMCMNSIVPQGSIPIIDMSNWEDPNVAKSICDAASAWGFFQIVNHDVPVEVLENVKDATYNFFRLPAEVKNKYSKEHSSSNNVRFGTSFTPQAEKALEWKDYLSLFYVSEEEASALWPPVCRQQVLDYMKKSELVIKQLLQVLMKGLNVNEIDAAKESLLMGSMRTNLNYYPKCPNPELTVGVGRHSDVSTLTILLQDEIGGLFVRGNKGDDWIHVPPIKGSLVINVGDALQIMSNGRYRSVEHRVVANGSKNRISVPIFVNPRPADMIGPLPELATNGEKPIYKQVLYSDYVKHFFRKAHDGKKTVEFAEL</t>
  </si>
  <si>
    <t>Ghir_A13G023570.1</t>
  </si>
  <si>
    <t>Ghir_A13G023570.1;Ghir_D13G024300.1</t>
  </si>
  <si>
    <t>XP_016730313.1</t>
  </si>
  <si>
    <t>PREDICTED: histidine-containing phosphotransfer protein 1-like [Gossypium hirsutum]</t>
  </si>
  <si>
    <t>sp|Q9SAZ5|AHP3_ARATH</t>
  </si>
  <si>
    <t>Histidine-containing phosphotransfer protein 3 OS=Arabidopsis thaliana GN=AHP3 PE=1 SV=2</t>
  </si>
  <si>
    <t>At5g39340</t>
  </si>
  <si>
    <t>KOG4747</t>
  </si>
  <si>
    <t>Two-component phosphorelay intermediate involved in MAP kinase cascade regulation</t>
  </si>
  <si>
    <t>K14490|1|3e-113|321|ghi:107941268|histidine-containing phosphotransfer peotein</t>
  </si>
  <si>
    <t>GO:0009736//cytokinin-activated signaling pathway;GO:0000160//phosphorelay signal transduction system;GO:0016310//phosphorylation</t>
  </si>
  <si>
    <t>GO:0009927//histidine phosphotransfer kinase activity;GO:0004871//signal transducer activity;GO:0043424//protein histidine kinase binding</t>
  </si>
  <si>
    <t>GO:0005737//cytoplasm;GO:0005634//nucleus;GO:0005622//intracellular</t>
  </si>
  <si>
    <t>MAASSTDPTQQLNDYIRTMHDQGILDDNFDQLLALRREQNPRFINELISMFTNDAEAYIAEITNALSLTEVDFSTIISKLHQLKGSTSGIGGHRMYQACCELRVAADDGDKGRCDELFLRVKEEFNTLKQCLDSISQMRSNIISNGTRSRRRRPL</t>
  </si>
  <si>
    <t>Ghir_D01G000720.1</t>
  </si>
  <si>
    <t>Ghir_D01G000720.1;Ghir_D01G000720.2</t>
  </si>
  <si>
    <t>XP_016715752.1</t>
  </si>
  <si>
    <t>PREDICTED: probable quinone oxidoreductase [Gossypium hirsutum]</t>
  </si>
  <si>
    <t>sp|Q6WAU0|PULR_MENPI</t>
  </si>
  <si>
    <t>(+)-pulegone reductase OS=Mentha piperita PE=1 SV=1</t>
  </si>
  <si>
    <t>At1g49670_2</t>
  </si>
  <si>
    <t>KOG1196</t>
  </si>
  <si>
    <t>Predicted NAD-dependent oxidoreductase</t>
  </si>
  <si>
    <t>K07119|1|0.0|1284|ghi:107928951|uncharacterized protein</t>
  </si>
  <si>
    <t>GO:0008270//zinc ion binding;GO:0016491//oxidoreductase activity</t>
  </si>
  <si>
    <t>MELKPGLSALITGGASGIGKALSLALAGKGLFVTIVDFAEEKGKEVACLVEKENSRFHEKLEFPSAIFVKCDVTNPRDISLAFEKHVATYGGLDVCINSAGINNPVPFQNDQSDGAKTWRHTINVNLVAVIDCTRLAIKTMQALQKPGVIINTGSYAGLFPFFLDPIYSGSKGGVVLFTRSLTPYKREGIRVNVLCPEVVRTEMGEKLDPKYVSLMGGFVPMELVVKGAFELITDESRAGSCLWISNRRGMVYWPIPSEEAKYSLRSSTSSRSNKISFQAPLSSQLPQNFKKLVVHTWSQNFRDATHIISAPLRLPLESDQVLLKVIYAGVNAGDVNFSAGRYFQGTKKDPGFEAVGIIAAIGDSVRNLEVGTPAAVMTIGCYAEFMKVPSKQILPIPRPDPEVVALLTSGLTASIALEELGQMKSGKVVLVTAAAGGTGQFAVQLAKLAGNKVVATCGGKEKARLLKEFGVDRVIDYKTEDIKTAFKEFPKGVDIVYECVGGNMFDLCLDALAIRGRLIVIGMISQYQGKDGWKPLNYPGLVEKLLAKSQTVAGFVLTHYSRLMQKHLIRLFQLYSSGKFKVVIDPKRFSGLHSVSDAVEHLHSGKSTGKVVVCMDPSFEHQMAKL</t>
  </si>
  <si>
    <t>Ghir_D01G002190.1</t>
  </si>
  <si>
    <t>XP_012452440.1</t>
  </si>
  <si>
    <t xml:space="preserve">PREDICTED: photosynthetic NDH subunit of lumenal location 5, chloroplastic [Gossypium raimondii] </t>
  </si>
  <si>
    <t>K03768|1|0.0|530|ghi:107933119|peptidyl-prolyl cis-trans isomerase B (cyclophilin B) [EC:5.2.1.8]</t>
  </si>
  <si>
    <t>MASSLTTLSNVGLLSSPRTPPKNQPISTSCNSFNFPRTLSLSPKISSSSSSFSGSFRFPRFNSPQTNNHRVRRSVRATAEVAPIQSKITNKVFFDVSIGNPVGKLAGKIVIGLYGDDVPQTTENFRALCTGEKGFGYKGSAFHRVIKDFMIQGGDFDKGNGTGGKSIYGRTFKDENFKLSHAGPGVVSMANAGPNTNGSQFFICTVKTPWLDQRHVVFGQVLEGMDTVKLIESQETDRGDRPRKKVVISDCGELPMSET</t>
  </si>
  <si>
    <t>Ghir_D01G004140.1</t>
  </si>
  <si>
    <t>&gt;Ghir_D01G004140.2</t>
  </si>
  <si>
    <t>NP_001314210.1</t>
  </si>
  <si>
    <t>K12450|1|0.0|1392|ghi:107928094|UDP-glucose 4,6-dehydratase [EC:4.2.1.76]</t>
  </si>
  <si>
    <t>MSSYTPKNILITGAAGFIASHVANRLIRNYPDYKIVVLDKLDYCSNLKNLLPSKSSPNFKFVKGDIGSADLVNYLLITESIDTIMHFAAQTHVDNSFGNSFEFTKNNIYGTHVLLEACKVTGQIRRFIHVSTDEVYGETDEDAVVGNHEASQLLPTNPYSATKAGAEMLVMAYGRSYGLPVITTRGNNVYGPNQFPEKLIPKFILLAMRGKTLPIHGDGSNVRSYLYCEDVAEAFEVILHKGEVGHVYNIGTKKERRVIDVAKDICKLFSMDPETSIKFVENRPFNDQRYFLDDEKLKNLGWSEQTVWEEGLKKTIEWYTQNPEWWGDVSGALLPHPRMLMMPGGRHFDSEEGKGTSFASGPNQTRMVVPTFKTSSSTQKPALKFLIYGRTGWIGGLLGQLCEKQGIPFEYGRGRLEDRSSLMADIQNIKPTHVFNAAGVTGRPNVDWCESHKTETIRTNVAGTLTLADVCREHGLLMMNFATGCIFEYDAGHPEGSGIGYKEEDKPNFTGSFYSKTKAMVEELLKEYDNVCTLRVRMPISSDLNNPRNFITKIARYNKVVNIPNSMTILDELLPISIEMAKRNLNGIWNFTNPGVVSHNEILEMYKAYIDPKFQWVNFTLEEQAKVIVAPRSNNEMDASKLKNEFPDLLPIKESLIKYVFEPNKRT</t>
  </si>
  <si>
    <t>Ghir_D01G004750.1</t>
  </si>
  <si>
    <t>Ghir_D01G004750.1;Ghir_D01G004750.2</t>
  </si>
  <si>
    <t>XP_012456093.1</t>
  </si>
  <si>
    <t xml:space="preserve">PREDICTED: rab3 GTPase-activating protein non-catalytic subunit isoform X2 [Gossypium raimondii] </t>
  </si>
  <si>
    <t>At3g14910</t>
  </si>
  <si>
    <t>KOG2727</t>
  </si>
  <si>
    <t>Rab3 GTPase-activating protein, non-catalytic subunit</t>
  </si>
  <si>
    <t>U</t>
  </si>
  <si>
    <t>Intracellular trafficking, secretion, and vesicular transport</t>
  </si>
  <si>
    <t>K19937|1|0.0|927|gra:105777375|Rab3 GTPase-activating protein non-catalytic subunit</t>
  </si>
  <si>
    <t>GO:0043087//regulation of GTPase activity</t>
  </si>
  <si>
    <t>MSKRSHHHLTELGCIACEDLTEFGAGKEGWLAPDAGTTVLCALDAHSLAIANRSVVLIIGWSDSDEPRVKIRPELSPIEAERITAIEWLVFDDIKVIAIGTSRGFLLMYSLRGDLIHRQMVYHGQIIKLRVRGTKKDLMQDISSEDVCVVMPGVIARFDGSDIRSMLQRWFQETHSRFWDEKSNKDLEDDGNSDNRLPYQIWNVNKYGSCVDAAITGIMPPPLMELQSSQRYYCAVTIGDDAVISAFRLSEDRKRSLVGVILSKVMPVTFSTIASFSKMIWRSEPTPTSKPEEKLQSFARASSLTCLKDYPRKGEKLTLSPSGTLAAITDSLGRILLLDTRALVVVRIWKGYRDANCFFMEMLVNRDDKRASSSYHVPGKSDYCLCLAIHAPRKGIIEVWQMRTGPRVLAIQCAKGCRLLQPTYRFGSLSDSPYVPLEVFLLNGDSGQLSVLNRFLN</t>
  </si>
  <si>
    <t>Ghir_D01G007130.1</t>
  </si>
  <si>
    <t>&gt;Ghir_D01G007130.2</t>
  </si>
  <si>
    <t>KJB13630.1</t>
  </si>
  <si>
    <t xml:space="preserve">hypothetical protein B456_002G085600 [Gossypium raimondii] </t>
  </si>
  <si>
    <t>K03098|1|8e-09|57.8|pxb:103955959|apolipoprotein D and lipocalin family protein</t>
  </si>
  <si>
    <t>MMMRGMTAKNFDPVRYSGRWFEVASLKRGFAGQGQEDCHCTQGVYTFDMKTPAIQVDTFCVHGGPDGYITGIRGKVQCLSDEDLVKNETDLEKQEMIKEKCYLRFPTLPFIPKEPYNVIATDYDNFSLVSGAKDTSFIQIYSRTPNPGHEFIEKYKSYLSNYGYDPSKIKDTPQDCQVMSNSQLAAMMSMPGMQQALTNEFPDLELKAPVAFNPFTSVFDTLKKLLELYFK</t>
  </si>
  <si>
    <t>Ghir_D01G009870.1</t>
  </si>
  <si>
    <t>XP_012464302.1</t>
  </si>
  <si>
    <t xml:space="preserve">PREDICTED: glucan endo-1,3-beta-glucosidase 12-like [Gossypium raimondii] </t>
  </si>
  <si>
    <t>sp|Q8VYE5|E1312_ARATH</t>
  </si>
  <si>
    <t>Glucan endo-1,3-beta-glucosidase 12 OS=Arabidopsis thaliana GN=At4g29360 PE=1 SV=1</t>
  </si>
  <si>
    <t>K19891|1|2e-112|344|bna:106401262|glucan endo-1,3-beta-glucosidase 1/2/3 [EC:3.2.1.39]</t>
  </si>
  <si>
    <t>GO:0042973//glucan endo-1,3-beta-D-glucosidase activity;GO:0004553//hydrolase activity, hydrolyzing O-glycosyl compounds</t>
  </si>
  <si>
    <t>MALHLFHLLLFLLLSPLSYVSSVGINYGTLGNNLPSPKKVAQLLQSTLIDKVKIYDTNPDILEAFSNTGIDLIVAVENYHVANISKDAAAADDWFATRVQPFIPATSIVAVCVGNEYLTSDDNLDPDALVQAMQNLHAVLLKRGLDRKIKVTTPHSMAVLASSFPPSASTFATKLIPTMSSIVGFLADTGAPFMVNAYPYFAYRDNPSTVDLEYALLGNSTGVHDPKGYIYHNMLDAQIDAVRSAIDAIGFGNLSMKITVSESGWPSKGDSEDTAATPNNAKTYNTRLIERAQSNKGTPMKPKDNIEIFVFALFNENKKPGGASERNFGIFNGDGSKVYEVDLSCEFCSNGGAFEKMSTSGQVRGPSVWCVAKPHADEKVLQTVLDFCCGPGGVDCREVYESGKCFEPDKLHAHASYAMNAYYQMHGRNYWNCDFKGTGLVTFSDPSYGTCRYRQQ</t>
  </si>
  <si>
    <t>Ghir_D01G015540.1</t>
  </si>
  <si>
    <t>XP_016706531.1</t>
  </si>
  <si>
    <t>PREDICTED: 21 kDa protein-like [Gossypium hirsutum]</t>
  </si>
  <si>
    <t>sp|P17407|21KD_DAUCA</t>
  </si>
  <si>
    <t>21 kDa protein OS=Daucus carota PE=2 SV=1</t>
  </si>
  <si>
    <t>K01051|1|1e-19|91.3|atr:18423933|pectinesterase [EC:3.1.1.11]</t>
  </si>
  <si>
    <t>GO:0004857//enzyme inhibitor activity</t>
  </si>
  <si>
    <t>MPIGMNIKHPLSPLFLTFLFFYLHPIPTLCSANYDANTTTPSNATDFIRISCSATLYPDLCFASLSGYANAIQQDPARLARTAIGVSLSRARHMVAFVSNLSREADYGADPRASSALHDCFSNMGDAVDEIRGSLNEMRRLVNPGSESFRFQMGNVQTWMSAALTDEETCTDGFEDVGDGPMKTAVCERAANVKKFTSNALALANSYAEKGTHKLLNEKNV</t>
  </si>
  <si>
    <t>Ghir_D01G019830.1</t>
  </si>
  <si>
    <t>ABO41851.1</t>
  </si>
  <si>
    <t>putative protein disulfide isomerase [Gossypium hirsutum]</t>
  </si>
  <si>
    <t>K09580|1|0.0|1006|ghi:107922505|protein disulfide-isomerase A1 [EC:5.3.4.1]</t>
  </si>
  <si>
    <t>MARSVCVWFALAAIVCSLSAISAEESSESKEFVLTLDHSNFTDTVSKHDFIVVEFYAPWCGHCKHLAPEYEKAASILSKHDPPIFLAKVDADDEANKDLASQYDVKGYPTLQILRNGGKNVQEYKGPREADGIVEYLKKQSGPASVEIKLTEDASNLIDDKKIVIVGVFPKFSGEEFESYMALAEKLRSDYDFGHTLDAKHLPRGESSVVGPLVRLFKPFDELVVDFKDFKPEALEKFIEESSIPLVTLFNKDPSNHPFVAKFYNCPNAKAMLFADLSTEGFDSLQSKYREVAEQYKGKGISFLLGDVEASQAAFQYFGVEESQVPLIIIQSDDGKKYFKPNLKADDIAPWVKDFKEGKVAPYVKSEPIPKENNEPVKVVVADTLQDMVFKSGKNVLLEFYAPWCGHCKKLAPILDEVAVHYEKDADVLIAKLDATSNDILDENFDVRGYPTVYFRSANGNITPYEGDRTKEDIVDFIEKNRDKTVHQESLKDEL</t>
  </si>
  <si>
    <t>Ghir_D02G005480.1</t>
  </si>
  <si>
    <t>XP_012480780.1</t>
  </si>
  <si>
    <t xml:space="preserve">PREDICTED: exopolygalacturonase-like [Gossypium raimondii] </t>
  </si>
  <si>
    <t>sp|P49062|PGLR1_ARATH</t>
  </si>
  <si>
    <t>Exopolygalacturonase clone GBGE184 OS=Arabidopsis thaliana GN=PGA3 PE=2 SV=1</t>
  </si>
  <si>
    <t>K01213|1|0.0|867|gra:105795640|galacturan 1,4-alpha-galacturonidase [EC:3.2.1.67]</t>
  </si>
  <si>
    <t>MAAFAIVMMVCLVLIHGGQCKGLFNAAEALHKAKDAENGDIGPDVKAFNVLDYGAKPDGKTDTSINFRRTFEAACNFHGDAMMVIPEGEFLMGPVLFSGPCSNPSLLIIQVNGIVKAQSNMAYYRGGGDDTDWITFQAIDGLIVSGRGTFHGQGSQVWGFNDCARKSNCVRLPATLKFIKVTDAIIRGIKSIDPKGFHIMISMSRNFRIFSVDLQAPGDSPNTDGIHMSKSDLVKISKTVIATGDDCVSMIHGSTNISIKKVICGPGHGFSIGSLGHYDDEADVSGIIVKNCSLRETDNGVRIKTYKTDSPSKASGIIFQDLIMTRVRNPIIIDQEYGNTKYSQPSKVRISDVHYINIRGTSASKVAVDLLCSASNPCQGIHLDNVNLQYAGPPNDDMPFSSNCRNARVAYHGFQSPPPCR</t>
  </si>
  <si>
    <t>Ghir_D02G006000.1</t>
  </si>
  <si>
    <t>ABW82529.1</t>
  </si>
  <si>
    <t>class III peroxidase [Gossypium hirsutum]</t>
  </si>
  <si>
    <t>K00430|1|0.0|668|ghi:107908372|peroxidase [EC:1.11.1.7]</t>
  </si>
  <si>
    <t>MAKCFVLLFLCLVMVSINVANTMNETCVDDISIVLQIDLYKNSCPEAESIIYSWVENAVSQDSRMAASLLRLHFHDCFGCDGSVLLDDTEDFTGEKTALPNLNSLRGFEVIDAIKSELESVCPQTVSCADILATAARDSVVISGGPSWEVEMGRKDSLGASKEAATNNIPGPNSTVPMLVAKFQNVGLSFNDMIALSGAHTLGMARCSTFSSRLQGSNGPDIDLDFLQNLQQLCSQTDGNSRLARLDLVSPATFDNQYYINLLSGEGLLPSDQALVTDDYQTRQLVLSYAEDPLAFFEDFKNSMLKMGSLGVLTGTDGQIRGNCRVVN</t>
  </si>
  <si>
    <t>Ghir_D02G007330.1</t>
  </si>
  <si>
    <t>XP_012482459.1</t>
  </si>
  <si>
    <t xml:space="preserve">PREDICTED: alcohol dehydrogenase class-P-like [Gossypium raimondii] </t>
  </si>
  <si>
    <t>sp|P06525|ADH1_ARATH</t>
  </si>
  <si>
    <t>Alcohol dehydrogenase class-P OS=Arabidopsis thaliana GN=ADH1 PE=1 SV=2</t>
  </si>
  <si>
    <t>At1g77120</t>
  </si>
  <si>
    <t>KOG0022</t>
  </si>
  <si>
    <t>Alcohol dehydrogenase, class III</t>
  </si>
  <si>
    <t>Q</t>
  </si>
  <si>
    <t>Secondary metabolites biosynthesis, transport and catabolism</t>
  </si>
  <si>
    <t>K18857|1|0.0|781|gra:105797077|alcohol dehydrogenase class-P [EC:1.1.1.1]</t>
  </si>
  <si>
    <t>MSTAGQVIRCKAAVAWESGKPLSIEEVEVAPPQKDEVRIKILFTSLCHTDVYFWDAKGQNPLFPRILGHEAGGIVESVGEGVTDLKPGDHVLPIFTGECKECPHCLSEESNMCDLLRINTDRVGMINDGKSRFSINGKPIYHFLGTSTFSEYTVVHVGQVAKINPHAPLDKVCVLSCGMSTGFGATVNVAKPKKGQSVAIFGLGAVGLAAAEGARVSGASRIIGIDLNPSRFEQAKKFGVTEFVNPKDYNKPVQEVIVEMTGGGVDRSVECTGSIQAMISAFECVHDGWGVAVLVGVPNKDDAFKTHPVNLLNERTLKGTFFGNYKPRSDIPAVVEKYMNKELELDKFITHTVPFSEINKAFELMLAGEGLRCVIRMDA</t>
  </si>
  <si>
    <t>Ghir_D02G013240.1</t>
  </si>
  <si>
    <t>XP_016693391.1</t>
  </si>
  <si>
    <t>PREDICTED: UDP-glucose 6-dehydrogenase 5-like [Gossypium hirsutum]</t>
  </si>
  <si>
    <t>K00012|1|0.0|992|ghi:107910136|UDPglucose 6-dehydrogenase [EC:1.1.1.22]</t>
  </si>
  <si>
    <t>MVKICCIGAGYVGGPTMAVIALKCPEIQVAVVDISVPRISAWNSDTLPIYEPGLDEVVKKCRGKNLFFSSDVEKHVSEADIVFVSVNTPTKTQGLGAGKAADLTYWESAARMIADVSKSNKIVVEKSTVPVKTAEAIEKILTHNSKGINFQILSNPEFLAEGTAIQDLFEPDRVLIGGRETPEGQKAIKALRDVYAHWVPMDRIICTNLWSAELSKLAANAFLAQRISSVNAMSALCEATGADVSQVSHAVGKDTRIGPKFLNASVGFGGSCFQKDILNLVYICECNGLPEVANYWKQVIKVNDYQKARFVNQIVSSMFNTVSGKKIAILGFAFKKDTGDTRETPAIDVCKGLLGDKAMLSIYDPQVSEEQIQRDLSMNKFDWDHPVHLQPMSPSSMKQVSVVWDAYAATKDAHGICILTEWDEFKTLDYQKIYDNMQKPAFVFDGRNIVDVAKLREIGFIVYSIGKPLDEWLKDMPAVA</t>
  </si>
  <si>
    <t>Ghir_D02G016110.1</t>
  </si>
  <si>
    <t>XP_012479280.1</t>
  </si>
  <si>
    <t xml:space="preserve">PREDICTED: probable pectate lyase 5 [Gossypium raimondii] </t>
  </si>
  <si>
    <t>sp|Q9FXD8|PLY5_ARATH</t>
  </si>
  <si>
    <t>Probable pectate lyase 5 OS=Arabidopsis thaliana GN=At1g67750 PE=2 SV=2</t>
  </si>
  <si>
    <t>K01728|1|0.0|845|gra:105794575|pectate lyase [EC:4.2.2.2]</t>
  </si>
  <si>
    <t>GO:0045490//pectin catabolic process</t>
  </si>
  <si>
    <t>GO:0030570//pectate lyase activity;GO:0046872//metal ion binding</t>
  </si>
  <si>
    <t>MAIPLSFFLLLFPLLAPTFVFSSPVQDPEQVVQQVNESIRNATMARRSLGFLSCGTGNPIDDCWRCDHHWEKNRQKLADCAIGFGKHAIGGRDGKIYVVTDPSDHDPVNPKPGNLRYAVIQDEPLWIIFARDMTIKLKEELLMNSFKTIDGRGVSVHISGGPCITVQYVTNIIIHGINIHDCKRGGNAYVRDSPTHYGWRTISDGDGVSIFGGSHVWVDHCSLSNCNDGLIDAIHGSTAITISNNYLTHHNKVMLLGHSDTYKQDKNMQVTIAFNHFGEGLVQRMPRCRHGYFHVVNNDYTHWEMYAIGGSADPTINSQGNRFLAPNDADNKEVTKHEDAPQSQWKHWNWRSEGDLMLNGAFFTASGTGASSSYAKASSLGARPSSLVSSLTAGAGALVCKKGSHC</t>
  </si>
  <si>
    <t>Ghir_D02G016230.1</t>
  </si>
  <si>
    <t>&gt;Ghir_D02G016230.2 &gt;Ghir_D02G016230.3</t>
  </si>
  <si>
    <t>XP_016692845.1</t>
  </si>
  <si>
    <t xml:space="preserve">PREDICTED: paramyosin-like [Gossypium hirsutum] </t>
  </si>
  <si>
    <t>sp|Q5XVA8|Y3905_ARATH</t>
  </si>
  <si>
    <t>Uncharacterized protein At3g49055 OS=Arabidopsis thaliana GN=At3g49055 PE=2 SV=1</t>
  </si>
  <si>
    <t>MTSAGDEEVDAVLSDVESDEPVPIVIKDPSREDVSVEKFREILAELDREKQAREAAENSKSELQVSFNRLKALAHEAIKKRDECGRQRDEALREKEEALRSNDNLTAQLAEANKIKDEVTKQREDLAKQLEEASKGKDGLRSEIETSAHMLVSGIEKISGKVNNFKNFSAGGLPRSQKYTGLPSVAYGVIKRTNEIVEELVKQIETTTKSRNEAREQIEQRNYEIAIEVSQLEATISGLRDEVAKKTNIIENLEKNIAEKDGKIGEIEKEMSEKINLAEDELMELRNLSSEYDDKLKIWQMRMELQRQLLVDQLNFVSRIHEIIYDVIKIVDADNMDQSDVSESFFLPQETDSEENIRACLAGMESIYELTGILAVKTKDLVEEKNREVKSLNETVARLIKEKEHIGSLLRSALSRRMVSENKSKTNELFQTAENGLREAGIDFKFSNLIGDGNKAEDPGSDQDEIYTLAGALENIVKTSQLEIIELQHSVEELRAESSVLKEHVEAQAKELNQRMHRIEELEEKERVANESVEGLMMDIAAAEEEITRWKSAAEQEAAAGRAVEQEFLAQLSAVKLELEEAKQAMLESEKKLKFKEETAAAAMAARDAAEKSLKLADMRASRLRERVEELTFQLEEFETREDSRGRNGPRYVCWPWQWLGLDFVGFHKPETQQQSSNEMELSEPLSEPLL</t>
  </si>
  <si>
    <t>Ghir_D02G016990.2</t>
  </si>
  <si>
    <t>XP_016692733.1</t>
  </si>
  <si>
    <t>PREDICTED: aldehyde dehydrogenase family 2 member B7, mitochondrial-like [Gossypium hirsutum]</t>
  </si>
  <si>
    <t>sp|Q8S528|AL2B7_ARATH</t>
  </si>
  <si>
    <t>Aldehyde dehydrogenase family 2 member B7, mitochondrial OS=Arabidopsis thaliana GN=ALDH2B7 PE=1 SV=2</t>
  </si>
  <si>
    <t>At1g23800</t>
  </si>
  <si>
    <t>K00128|1|0.0|874|ghi:107909633|aldehyde dehydrogenase (NAD+) [EC:1.2.1.3]</t>
  </si>
  <si>
    <t>MTAYERSKVLFRFADLLDKHIEELATLETWDNGKPYEQSAKIELPMISRIIRYYAGWADKIHGLTIPADGPHLVQTIHEPIGVAGQIIPWNFPLLMFAWKVGPALACGCTIVLKSAEQTPLSALYAAKLLHEAGLPPGVLNVVSGFGPTAGAALASHMDVDKLAFTGSSETGKIVLELASKSNLKPVILELGGKSPFIVCKDADVDKAVELAHFALFFNQGQCCSAGSRTYVHEDVHDEFIEKAKARALKRSVGDPFKAGVEQGPQIDSEQFEKILRYIRSGIESGAILITGGDRLGSKGFYIQPTVFTNVKEDMLIAQDEIFGPVQSILKFRDMDEVIRRANSTRYGLAAGVFTNDLDTANTLSRALKVGTVWINCYDVFDAAIPFGGYKMSGQGREKGVHCLSNYLQVKAIVAPLKNPAWI</t>
  </si>
  <si>
    <t>Ghir_D03G004960.1</t>
  </si>
  <si>
    <t>XP_016740953.1</t>
  </si>
  <si>
    <t>PREDICTED: PR domain zinc finger protein 2-like [Gossypium hirsutum]</t>
  </si>
  <si>
    <t>GO:0004386//helicase activity</t>
  </si>
  <si>
    <t>GO:0000502//proteasome complex</t>
  </si>
  <si>
    <t>MGGCATKPKVLKGDEPEIPAPAPSKEAVPEPKEAALAVAADGEKKVEADEVAKDKDVIDDDAIDDQSNKRRSLSNLFQEKEKGTAESDTTPSEPMKNDTPESALQESSEIAKQESLEPVSIPSGNIESAQAVPKAVAAAAAVVNVPETQSKETSAGEKKDEMLVAN</t>
  </si>
  <si>
    <t>Ghir_D03G005670.1</t>
  </si>
  <si>
    <t>&gt;Ghir_D03G005670.2</t>
  </si>
  <si>
    <t>XP_016728918.1</t>
  </si>
  <si>
    <t>PREDICTED: protein CDI-like [Gossypium hirsutum]</t>
  </si>
  <si>
    <t>sp|Q9XIP8|CDI_ARATH</t>
  </si>
  <si>
    <t>Protein CDI OS=Arabidopsis thaliana GN=CDI PE=2 SV=1</t>
  </si>
  <si>
    <t>MTSANGNASQVTNNGDVRKPFKIFIGYDPREDQAYEVCRHSILKRTSIPVEITPIVQSDLRAKGLYWRSRDQFESTEFSFTRFLTPYLANYDGWAMFVDCDFLYLADIKELTELINDKYAVMCVHHDYFPKEKTKMDGAVQTVYPRKNWSSMVLYNCGHPKNKGLKPEVVNNQTGAFLHRFQWLDDNEIGSVPCVWNFLEGHNEVVENDPKTYPKAIHYTRGGPWFEAWKTCEFADLWLKEMEEYMKKKSNVS</t>
  </si>
  <si>
    <t>Ghir_D03G011890.1</t>
  </si>
  <si>
    <t>Ghir_D03G011890.1;Ghir_D03G011890.2</t>
  </si>
  <si>
    <t>ACZ05614.1</t>
  </si>
  <si>
    <t>vacuolar invertase 2 [Gossypium hirsutum]</t>
  </si>
  <si>
    <t>sp|P80065|INVB_DAUCA</t>
  </si>
  <si>
    <t>Beta-fructofuranosidase, soluble isoenzyme I OS=Daucus carota GN=INV*DC4 PE=1 SV=2</t>
  </si>
  <si>
    <t>At1g62660</t>
  </si>
  <si>
    <t>KOG0228</t>
  </si>
  <si>
    <t>Beta-fructofuranosidase (invertase)</t>
  </si>
  <si>
    <t>K01193|1|0.0|1274|ghi:107949664|beta-fructofuranosidase [EC:3.2.1.26]</t>
  </si>
  <si>
    <t>GO:0004575//sucrose alpha-glucosidase activity</t>
  </si>
  <si>
    <t>MEASYDPEQNPPLHAPLLDRSSPRTRRFAAIFACLVSLLLLLALIINQAQQPFEKVQPRGVAEGVSAKSNPSLLNQVPFNWTNAMFSWQRSAYHFQPQKNWMNDPNGPLYHKGWYHLFYQYNPYSAIWGNITWGHAVSRDLIHWLYLPLALVPDHWYDIKGVWTGSATILADGQIIMLYTGETNESVQVQNLAYPANVSDPLLLHWLKYPGNPVMVPPPGVKPDDFRDPTTAWLGPDGTWRLTMGSKFDTTIGISLVYHTTNFRDYELLDGVLHAVPGTGMWECVDFYPVAINGSVALDTSSLGPGIKHVLKASLDNTKVDHYAIGTYDPITDKWTPDNPEEDVGIGLKVDYGRYYASKTFFDQHKQRRVLWGWINETDTETADLKKGWASLQTIPRTVLYDNKTGTNLLQWPVEEVESLRLNSTMFKEVLVEPGSVVPLDIGTTTQLDILAEFEIEPLIPSTTNEIDNCGDGAVDRSTYGPFGLLVIADASLSELTPIYFRPLNASDGSLKTYFCSDETRSSKASDVFKQVYGGKVPVLDDENYNMRVLVDHSIVESFAQGGRTVISSRIYPTEAIYGAARLFLFNNATGVNVKATLKIWELNSAFIRPFPFERDSV</t>
  </si>
  <si>
    <t>Ghir_D03G016780.1</t>
  </si>
  <si>
    <t>XP_016716096.1</t>
  </si>
  <si>
    <t>PREDICTED: uncharacterized protein LOC107929230 [Gossypium hirsutum]</t>
  </si>
  <si>
    <t>sp|Q9FZD9|DUF3_ARATH</t>
  </si>
  <si>
    <t>DUF724 domain-containing protein 3 OS=Arabidopsis thaliana GN=DUF3 PE=1 SV=1</t>
  </si>
  <si>
    <t>K08486|1|4e-07|55.1|psom:113306450|syntaxin 1B/2/3</t>
  </si>
  <si>
    <t>MSKRGRYDLDSIPQDPPYLQPGALVEIQPPEFGYESPWHIATIVQRATPISSNRFVVRFTHLFQDQKTGNRPLRMISLGDIRPHPPPQRPRKFENGDHADAYHNNSWWDGEIVQELMNGNYLFRFASDYQWPKYVEFEVNQLRLHRTWLHGHWIPPLEASEIAVEEVQREEEPTKKTMEMEEYNERALVEVANDEDGPNRAWYAAIIVTPVGNKRYLIQYTTMRTDDNSGFFGKVMDTLHIRPRPPDIEVPDQFVMLDQVDAFYKGGWWKGVIIKVLSDDSKYHVYLATHEEMEFKHSELRLHQDWIDGKWTKPSPGVHL</t>
  </si>
  <si>
    <t>Ghir_D03G018270.1</t>
  </si>
  <si>
    <t>XP_016721518.1</t>
  </si>
  <si>
    <t>PREDICTED: uncharacterized protein LOC107933742 [Gossypium hirsutum]</t>
  </si>
  <si>
    <t>K07456|1|1e-55|209|pavi:110766748|DNA mismatch repair protein MutS2</t>
  </si>
  <si>
    <t>MSPPSLIGPPELRHPTPPKPETTVVTTTTKVPSDPFMDLMLANFNEANNTPSMGFTENKSATYLATGNPCLDFFFHVVPNSPPDSIKEMLGRAWNFDPLMTLKLICNLRGVRGTGKSDKEGFYTAAFWLHDHHPKTLACNLDSFVNFGYFKDLPEILYRMLEGYTVRQVQKHDWLMRKQGKFREGSRCYSKKQKVEKSKPTGAKNPNLEKAKARDLRKEKKISMAKKVIERYSRDPDFRFLFECVSDLFAACLKSDMEFLKSNETRKIGLAAKWCPSIDSSFDKSTLLCESISRKIFSRENYPEYEGIDEEHYAYRVRDRLRKDVLVPLRKVLELPEVYIGANKWDSIPYNRVASMAMKFYKEKFLKHDKDRFSKYLEDVKAGKSTIAAGALLPHEIIAELNKADDEQVEQVAELQWQRMVNDLLQKGKLRNCMAVSDVSGSMHGIPMEVSVALGVLVSDLSEKPWKGKLITFSESPKLILVEGENLKEKTEFVRDMEWGGNTDFQKVFDLILKVVVEGNLKPEQMIKRLFVFSDMEFDQASMSPWETDYDVIVKKFTQRGYGDVIPQIVFWNLRHSRATPVPATQKGVALVSGFSKNLLKMFLDEDGDINPVAVMEAAISGEEYQKLVVLD</t>
  </si>
  <si>
    <t>Ghir_D04G004650.1</t>
  </si>
  <si>
    <t>XP_016722214.1</t>
  </si>
  <si>
    <t>K16297|1|0.0|1004|ghi:107934321|serine carboxypeptidase-like clade II [EC:3.4.16.-]</t>
  </si>
  <si>
    <t>MFLALQLLHSHSSSFNMANNTQILNLISMALLLLFVSNSEGYSAAEEEADRISALPGQPKVSFPQFSGYVTVNKVAGRALFYWLTESPNSPSSKPLVIWLNGGPGCSSVAYGASEEIGPFRINKSASGLYLNKFSWNNVANLLFLETPAGVGFSYTNRSSDLLDTGDRRTAMDSLEFLIRWLDRFPRYKNREVYITGESYAGHYVPQLARQIMVYNKKSKHPINLKGIMVGNAVTDNYYDNLGTVTYWWSHAMISDKTYQQLINTCDFRRQKESNECESLYSYAMDQEFGNIDQYNIYAPPCNNSDGNRFTRHSMRLPHRPHSIFRQLSGYDPCTEKYAEIYYNRPDVQKALHANTTGIRYKWTACSEVLNRNWNDTDGSVLPIYKEIIAGGLRVWVFSGDVDSVVPVTATRYSLAQLKLSTKIPWYPWYVKKQVGGWTEVYEGLTFATVRGAGHEVPLFKPRAALQLFKSFLSGEPLPKA</t>
  </si>
  <si>
    <t>Ghir_D04G004710.1</t>
  </si>
  <si>
    <t>XP_012460343.1</t>
  </si>
  <si>
    <t xml:space="preserve">PREDICTED: biotin carboxyl carrier protein of acetyl-CoA carboxylase 2, chloroplastic-like [Gossypium raimondii] </t>
  </si>
  <si>
    <t>sp|Q9LLC1|BCCP2_ARATH</t>
  </si>
  <si>
    <t>Biotin carboxyl carrier protein of acetyl-CoA carboxylase 2, chloroplastic OS=Arabidopsis thaliana GN=BCCP2 PE=2 SV=1</t>
  </si>
  <si>
    <t>K02160|1|0.0|511|gra:105780508|acetyl-CoA carboxylase biotin carboxyl carrier protein</t>
  </si>
  <si>
    <t>GO:0006633//fatty acid biosynthetic process</t>
  </si>
  <si>
    <t>GO:0003989//acetyl-CoA carboxylase activity</t>
  </si>
  <si>
    <t>GO:0009941//chloroplast envelope;GO:0009570//chloroplast stroma;GO:0009317//acetyl-CoA carboxylase complex;GO:0009507//chloroplast</t>
  </si>
  <si>
    <t>MASSLSFPCPKISSFLKTNQQTQAHKGSLSLPPTSNFNSKSCLSFGSSIRVPAFSASQWPNDGKQTTVFASHTQLNEVAAEKSSNSVAVVDMKPKVALPEEDDKRSAEKAIPDAAAISEFMAQVSDLVKLVDSRDITELQLKQSDCELVIRKKEALQQPESASPIVMPQYVPQPTFQTPAPAAPVAAPAPANPPLSTVGSSHPPLKCPMAGTFYRSPAPGEPPFVKVGDKVQKGQVVCIIEAMKLMNEIEADQSGTVTEILVEDGKSVSVDMPLFVIVG</t>
  </si>
  <si>
    <t>Ghir_D04G007500.1</t>
  </si>
  <si>
    <t>XP_016746424.1</t>
  </si>
  <si>
    <t>PREDICTED: ferritin-3, chloroplastic-like [Gossypium hirsutum]</t>
  </si>
  <si>
    <t>sp|Q948P6|FRI3_SOYBN</t>
  </si>
  <si>
    <t>Ferritin-3, chloroplastic OS=Glycine max PE=2 SV=1</t>
  </si>
  <si>
    <t>At3g11050</t>
  </si>
  <si>
    <t>KOG2332</t>
  </si>
  <si>
    <t>Ferritin</t>
  </si>
  <si>
    <t>K00522|1|0.0|536|ghi:107955205|ferritin heavy chain [EC:1.16.3.2]</t>
  </si>
  <si>
    <t>GO:0006879//cellular iron ion homeostasis;GO:0006826//iron ion transport</t>
  </si>
  <si>
    <t>GO:0004322//ferroxidase activity;GO:0008199//ferric iron binding</t>
  </si>
  <si>
    <t>MLLTAAPAFSLVNPQVEHQGLPLFSSVPSAQSSSSFLRLSSPSSGVGSAVVFASKGSENKPLTGVVFEPFEEVKKELNLVPTLPQVSLARQKFSEECEAAINQQINVEYSICYGYHAMFAYFDRDNVALEGFAKFFNELSLRDRGQAEKLMRYQNKRGGRVQLLEISLPLSEFDHGVKGHALHAMEFALSMEKIANARLLHLHRIALRNHDAQLADFVESEFLSMQVEAIKKIAEHVSQLRRVGAGHGVWHFNQMLLREGGIA</t>
  </si>
  <si>
    <t>Ghir_D04G015570.1</t>
  </si>
  <si>
    <t>XP_016680014.1</t>
  </si>
  <si>
    <t>PREDICTED: bifunctional epoxide hydrolase 2-like [Gossypium hirsutum]</t>
  </si>
  <si>
    <t>K08726|1|3e-128|374|dzi:111281598|soluble epoxide hydrolase / lipid-phosphate phosphatase [EC:3.3.2.10 3.1.3.76]!K10144|2|6e-78|244|mdm:103405733|RING finger and CHY zinc finger domain-containing protein 1 [EC:2.3.2.27]</t>
  </si>
  <si>
    <t>MEKIQHSHVQVQGLKLHVAQIGTGPKVVLFLHGFPEIWYSWRHQMIAVANAGFRAVAFDCRGYGLSDHPPEPEKANFNDLTDEVVALLDSLAIDKAFLVGKDFGAFSAFMVAVTHPERVLGVITLGIPFLIPGSLEPGRAEADFGRFDVKTVVRNIYILFCRSELQVAGDNEEIMDLVDPSTPLPPWFTEEDLDVYATSYQNSGFRNALQVPYRCIQLDCGITNPKVIAPSLLIMGEKDYVMKFPGMEDYMRKGIVKQFMPNLDITFMPEGNHFVQEQLPEQVNELILTFLNKNSST</t>
  </si>
  <si>
    <t>Ghir_D04G018430.1</t>
  </si>
  <si>
    <t>XP_016679492.1</t>
  </si>
  <si>
    <t>PREDICTED: basic blue protein-like [Gossypium hirsutum]</t>
  </si>
  <si>
    <t>sp|P00303|BABL_CUCSA</t>
  </si>
  <si>
    <t>Basic blue protein OS=Cucumis sativus PE=1 SV=1</t>
  </si>
  <si>
    <t>K01426|1|9e-18|82.4|jcu:105643773|amidase [EC:3.5.1.4]!K03006|2|2e-11|64.3|cmos:111442818|DNA-directed RNA polymerase II subunit RPB1 [EC:2.7.7.6]!K04733|3|5e-09|57.4|ppp:112289991|interleukin-1 receptor-associated kinase 4 [EC:2.7.11.1]</t>
  </si>
  <si>
    <t>GO:0009055//electron transfer activity</t>
  </si>
  <si>
    <t>GO:0046658//anchored component of plasma membrane</t>
  </si>
  <si>
    <t>MAQARGGAMAVAAATVVLCLLLSHFELAQAATYTVGGTGGWAFNVAGWTKNKRFKAGDTLVFKYNPSIHNVVAVNRAGYSSCTTPKGAKVYQSGKDQIKLVKGQNYFICNYSGHCQAGMKIAVTAA</t>
  </si>
  <si>
    <t>Ghir_D05G011870.1</t>
  </si>
  <si>
    <t>&gt;Ghir_D05G011870.2</t>
  </si>
  <si>
    <t>XP_016688872.1</t>
  </si>
  <si>
    <t xml:space="preserve">PREDICTED: shikimate O-hydroxycinnamoyltransferase isoform X2 [Gossypium hirsutum] </t>
  </si>
  <si>
    <t>K13065|1|0.0|780|ghi:107906402|shikimate O-hydroxycinnamoyltransferase [EC:2.3.1.133]</t>
  </si>
  <si>
    <t>MKEALSKALVPFYPMAGRLKRDEDGRIEIDCNGEGVLFVEAETNSVIDDFGDFAPTLELRQLIPTVDYSGGISTYPLLVLQVTYFKCGGASLGVGMQHHAADGYSGLHFINTWSDMVRGLDLTIPPFIDRTLLRARDPPQPVFHHVEYQPPPAMKIPPQSTGPESTAISIFKLTRDQLNALKAKCKEDGNDVNYSSYEMLSGHVWRSVCKARGLEDDQGTKLYIATDGRARLRPPLPPGYFGNVIFTATPIAVAGDLLSKPTWYAASRIHDALVRMDDEYLRSALDYLELQPDLSALVRGAHTFRCPNLGITSWVRLPIHDADFGWGRPIFMGPGGIPYEGLSFVIPSPNNDGSLSVAISLQTEHMKVFEKLFYDI</t>
  </si>
  <si>
    <t>Ghir_D05G019450.1</t>
  </si>
  <si>
    <t>XP_016687612.1</t>
  </si>
  <si>
    <t>K00430|1|0.0|716|ghi:107905464|peroxidase [EC:1.11.1.7]</t>
  </si>
  <si>
    <t>MAYFKVAFGFLVTAFLSAAVSLAHPGLGFGWGGVGAPGGQSGAPSYGLFPQFYQFSCPQAEDIVMSVLEKAIAKEPRMAASLLRLHFHDCFVQGCDASILLDNSATIVSEKNSLPNRNSVRGFEVIDEIKARLEEACPQTVSCADILAMAARGSTVLSGGPSWELPLGRRDSKTASLSTSNNNIPPPNSTLQNLITLFQRQGLDEVDLVALSGGHTIGVARCATFKQRLYNQNGNNLPDQTLERTYYYGLKSVCPKSGGDNNISPLDFGSPVKFDNLYFKLILWGKGLLNSDEVLLTGNVGNTMELVKAYAKDENLFFKQFAKSMIKMGNISPLTGFNGEVRKNCRLVN</t>
  </si>
  <si>
    <t>Ghir_D05G020110.1</t>
  </si>
  <si>
    <t>XP_016687533.1</t>
  </si>
  <si>
    <t>PREDICTED: pathogenesis-related protein 5-like [Gossypium hirsutum]</t>
  </si>
  <si>
    <t>sp|P28493|PR5_ARATH</t>
  </si>
  <si>
    <t>Pathogenesis-related protein 5 OS=Arabidopsis thaliana GN=At1g75040 PE=1 SV=1</t>
  </si>
  <si>
    <t>K04733|1|4e-68|232|lsv:111880421|interleukin-1 receptor-associated kinase 4 [EC:2.7.11.1]</t>
  </si>
  <si>
    <t>MGNWPIINTITFYVVPHIIPILLASNHLNPSHFLLKSLLLHKAVMAISSGIYLLFLLNFFSFGTIFSSATSFTLENRCSFTVWPGSLTANGPPLGDGGFVLAPGSSSRLQPPPGWSGRFWGRTGCNFDNSGSGKCVTGDCGGALKCNGGGIPPVSLIEFTLNGHDNKDFYDISLVDGYNMAVAVKAVGGTGTCQYAGCVNDLNTNCPAELQMMDSGSVVACKSACAAFNMPEYCCTGAHGTPQTCSPTKYSQLFKNACPTAYSYAYDDATSTMTCTGADYLITFCPTS</t>
  </si>
  <si>
    <t>Ghir_D05G023950.1</t>
  </si>
  <si>
    <t>XP_012445910.1</t>
  </si>
  <si>
    <t xml:space="preserve">PREDICTED: protein disulfide-isomerase-like [Gossypium raimondii] </t>
  </si>
  <si>
    <t>K09580|1|0.0|1003|gra:105769678|protein disulfide-isomerase A1 [EC:5.3.4.1]</t>
  </si>
  <si>
    <t>MARSVSVWFALSAILCSVTAISAEQSSETKDFVLTLDHSNFTDTVSKRKFIVVEFYAPWCGHCKNLAPEYEKAASILSKHDPPVILAKVDANEEANKYLANEYEVRGYPTLRILRNGGKNVQEYKGPREADGIVEYLKKQSGPASAELKSAEDASNLIDGKKIVVVGVFPKFSGEEFENYMALAEKLRSDYEFSHTLDAKHLPRGESSVTGPVVRLFKPFDELFVDFEDFNVEALEKFVAESSMPLVTLFNKDPSNHPFVIKFYNSPNAKAMLFANLSVEGIDSLTSKYREVAEQYKGQGIGFLLGDLEASQAAFQYFGVQESQVPLIIIQNNDGKKYLKPNLLANDIAPFVKDYKEGKVPPYLKSEPIPEENKEPVKVVVADTFEDMVFKSGKNVLLEFYAPWCGHCKKLAPILDEVAVHYEKDDNVLIAKLDATANDIVGENFDVRGYPTIYFRSTSGNITPYEGNRTKEDIVNFIEKNRDKTAQQESAKDEL</t>
  </si>
  <si>
    <t>Ghir_D05G027700.1</t>
  </si>
  <si>
    <t>Ghir_D05G027700.1;Ghir_D05G027700.3</t>
  </si>
  <si>
    <t>&gt;Ghir_D05G027700.2</t>
  </si>
  <si>
    <t>XP_012447102.1</t>
  </si>
  <si>
    <t xml:space="preserve">PREDICTED: probable choline kinase 1 isoform X2 [Gossypium raimondii] </t>
  </si>
  <si>
    <t>K14156|1|0.0|708|ghi:107904919|choline/ethanolamine kinase [EC:2.7.1.32 2.7.1.82]</t>
  </si>
  <si>
    <t>MALKKNGFIPSSAPEELKKVLVAVASVWGDTIEDMEEFHVFPLKGAMTNEVFQINWPTNHGDLHQKVLVRVYGKGVEVFFNRDDEIRTFECMSESQGPRLLGRFSDGRIEEFIHARTLSVADLRDPEISSLIAAKLREFNNLDMPGPKNVLLWERLRTWLSQAKRFCSPSTAKEFGLDGLEEEISILEKELTQGYQEIGFCHNDLQYGNIMMDEETRVITLIDYEYASYNPVAYDLANHFCEMAANYHSETPHILDYSIYPDLEERQRFISAYLASSGNEYSDAEVEQLLSDAEKYTLANHLFWGLWGIISGHVNKIDFNYLEYARQRFQQYWLTKPLLLSS</t>
  </si>
  <si>
    <t>Ghir_D06G003440.1</t>
  </si>
  <si>
    <t>ABN13629.1</t>
  </si>
  <si>
    <t>blue copper-like protein [Gossypium hirsutum]</t>
  </si>
  <si>
    <t>sp|Q41001|BCP_PEA</t>
  </si>
  <si>
    <t>Blue copper protein OS=Pisum sativum PE=2 SV=1</t>
  </si>
  <si>
    <t>K04733|1|1e-13|72.4|ppp:112280981|interleukin-1 receptor-associated kinase 4 [EC:2.7.11.1]!K03006|2|4e-11|65.1|oeu:111368899|DNA-directed RNA polymerase II subunit RPB1 [EC:2.7.7.6]</t>
  </si>
  <si>
    <t>MASSSVGMACLGLVLCMVVVPSLATVYNVGDASGWATGVDFSSWASDKTFKVGDSLVFNYPTSHTVEEVSSSDYSACTVGKAISTDSTGATTINLKTGGTHYFICGVAGHCENGMKLAVKVESSSSSSSTDKPSTTSPSTTTTTKIPDSSSSWSLSPVLAFVTTWVALCVMMVVS</t>
  </si>
  <si>
    <t>Ghir_D06G004020.1</t>
  </si>
  <si>
    <t>Ghir_D06G004020.1;Ghir_D06G004020.2</t>
  </si>
  <si>
    <t>XP_016739420.1</t>
  </si>
  <si>
    <t xml:space="preserve">PREDICTED: 2,3-bisphosphoglycerate-dependent phosphoglycerate mutase-like [Gossypium hirsutum] </t>
  </si>
  <si>
    <t>sp|Q9SCS3|PGML4_ARATH</t>
  </si>
  <si>
    <t>Phosphoglycerate mutase-like protein 4 OS=Arabidopsis thaliana GN=At3g50520 PE=2 SV=1</t>
  </si>
  <si>
    <t>At1g22170</t>
  </si>
  <si>
    <t>KOG0235</t>
  </si>
  <si>
    <t>Phosphoglycerate mutase</t>
  </si>
  <si>
    <t>K01834|1|0.0|681|ghi:107949200|2,3-bisphosphoglycerate-dependent phosphoglycerate mutase [EC:5.4.2.11]</t>
  </si>
  <si>
    <t>GO:0006096//glycolytic process</t>
  </si>
  <si>
    <t>GO:0004619//phosphoglycerate mutase activity</t>
  </si>
  <si>
    <t>MAIAMLQQTVGGTLQLLSNSGTHCNVGNRSVRLLPKGFKLEVEFPKRAIYSSGKRKLNVIQASTSQTSVVGPLLAPSSSDTLDSHMKPNEVALILIRHGESLWNEKNLFTGCVDVPLTNKGVEEAIEAGHRISNIPVDMIYTSSLIRAQMAAMLAMTQHRRKKVPIILHNEDERARAWSKIYSEDTIEQSIPVITSWKLNERMYGELQGLNKQETADKFGHEKVHEWRRSYDIPPPNGESLDMCAQRAVAYFRDNIEPQLLSGKNILISAHGNSLRSIIMYLDKLTSQEVITLELSTGIPMLYIFKEGKFIRRGSPVAPTEAGVYAYTRIKKRRKRIWIGEKRK</t>
  </si>
  <si>
    <t>Ghir_D06G011250.1</t>
  </si>
  <si>
    <t>XP_016683236.1</t>
  </si>
  <si>
    <t>PREDICTED: chorismate mutase 2-like isoform X3 [Gossypium hirsutum]</t>
  </si>
  <si>
    <t>sp|Q9S7H4|CM2_ARATH</t>
  </si>
  <si>
    <t>Chorismate mutase 2 OS=Arabidopsis thaliana GN=CM2 PE=1 SV=1</t>
  </si>
  <si>
    <t>At5g10870</t>
  </si>
  <si>
    <t>KOG0795</t>
  </si>
  <si>
    <t>Chorismate mutase</t>
  </si>
  <si>
    <t>K01850|1|0.0|523|gra:105772760|chorismate mutase [EC:5.4.99.5]</t>
  </si>
  <si>
    <t>GO:0046417//chorismate metabolic process;GO:0009073//aromatic amino acid family biosynthetic process</t>
  </si>
  <si>
    <t>GO:0004106//chorismate mutase activity</t>
  </si>
  <si>
    <t>MAKAEHNNVTLGMVRDSLIRQEDTIVYSLIERARFPLNPPTYDPSYASIPGFSGSLLEFFVKQTEAVQAKAGRYDNPEEHPFFPDNLPPSLVPHYKYPEVLHPAAMSININKLIWDMYFNKLLPSFVSPGDDENYALTAARDLECLQAISRRIHYGKLVAEVKFRDERKDYEPAIRAQDRFTLTNLLTFTNVEEAVKKRVAKKAMTFGQEVKLGDDGDKGKYKVDPAIVSGLYADWVIPLTKEVEIDYLLRRLN</t>
  </si>
  <si>
    <t>Ghir_D06G019840.1</t>
  </si>
  <si>
    <t>XP_016709742.1</t>
  </si>
  <si>
    <t>K09486|1|0.0|1801|ghi:107924006|hypoxia up-regulated 1</t>
  </si>
  <si>
    <t>MLFRLGIFLSLLSLFLIRSESAVSSIDLGSEWLKVAVVNLKPGQSPITIAINEMSKRKSPALVAFQSETRLLGEEAAGILARYPDKVFSNLRDMIGKPYQDVKRSADSMYLPFDVVEDSRGAAKIRVSSDVSYSVEELLGMILKYASNLAEFHSKVTVKDAVISVPPYFGQAERKGLLKAAEMAGINVISLINEHSGAALQYGIDKDFSNESRHVILYDMGSSSTYAALVFYSAYNSKEFGKTVSVNQFQVKDVRWDSELGGQNMELRLVEYFADEFNKQVGNGVDVRKHPKAMAKLKKQVKRTKEILSANTAAPISVESLYDDRDFRSTITREKFEELCADLWDKSLVPVKEVLKHSGLKADDIYAVELIGGATRVPKLQATLQEYFGRKDLDKHLDADEAIVLGSALHAANLSDGIKLNRKLGMVDGSSYGFVVELDGADLSKDEATRLLLVPRMKKLPSKIFKSINHGKDFEVSLAYDREDLLPPGITSPVFAHYAVSGLTDTAEKYSSRNLSAPIKTNLHFSLSRSGILSLDQADAVIQITEWIEVPKKNLTVENTTSASPNASVDNGANSTSVESNSNSESDGGVSNGSNSTVEEPSTTDLGTERKLKKRTFKIPLKIVEKTTGPGMPLSKESLAEAKRRLEALDKKDAERRRTAELKNNLEEYIYATKEKLETSEDFEKVSSNDERQSVIKKLDEVQEWLYTDGEDASASEFQDRLNSLKATADPIFFRFKELTARPEAVEVARQYLSDLKQTIRGWETEKPWLPKDRIDELSTSMDKLKTWLDEKEAEQKKTSGYSTPVFTSEEVYEKVFNLQDKAASIKRIPKPKPKVEKPVKNETETKSENTTSSEKDTSENDKPAGDSDSSTNEKVKGGSEPHDEL</t>
  </si>
  <si>
    <t>Ghir_D06G020020.1</t>
  </si>
  <si>
    <t>XP_012449541.1</t>
  </si>
  <si>
    <t xml:space="preserve">PREDICTED: metacaspase-9-like [Gossypium raimondii] </t>
  </si>
  <si>
    <t>sp|Q9FYE1|MCA9_ARATH</t>
  </si>
  <si>
    <t>Metacaspase-9 OS=Arabidopsis thaliana GN=AMC9 PE=1 SV=1</t>
  </si>
  <si>
    <t>At5g04200</t>
  </si>
  <si>
    <t>KOG1546</t>
  </si>
  <si>
    <t>Metacaspase involved in regulation of apoptosis</t>
  </si>
  <si>
    <t>DO</t>
  </si>
  <si>
    <t>Cell cycle control, cell division, chromosome partitioning;Posttranslational modification, protein turnover, chaperones</t>
  </si>
  <si>
    <t>K22684|1|0.0|640|gra:105772681|metacaspase-1 [EC:3.4.22.-]</t>
  </si>
  <si>
    <t>MSKGTKRAVLVGCNYPKTQFSLHGCINDVKAIRGVILDIGFKESDVNVLTDAPGSPVLPTGVNIKDALNRMVNKAKAGDILFFYFSGHGTRVPIFQPGQPFKQDEAIVACDLNLVTDVDFRRLVNRLPEGASFTILSDSCHSGGLIEKEKEQFGGQHMTTTVNTDKPKPSKAKAKSLTFDIIHSAIDTAAGILHDAANVGQKIFGIFGKDVSLKFHPHYVEGLMVLDPLEEDEGILLSGCEANETSYDLVLENKAFGAFTDAVVNVINQNLGVGISNRHLVAEAAKILKNNGFEQNPCLYCSDENTNTLFLGGFA</t>
  </si>
  <si>
    <t>Ghir_D07G001510.1</t>
  </si>
  <si>
    <t>XP_012480014.1</t>
  </si>
  <si>
    <t xml:space="preserve">PREDICTED: 40S ribosomal protein S3-3 [Gossypium raimondii] </t>
  </si>
  <si>
    <t>sp|Q9FJA6|RS33_ARATH</t>
  </si>
  <si>
    <t>40S ribosomal protein S3-3 OS=Arabidopsis thaliana GN=RPS3C PE=1 SV=1</t>
  </si>
  <si>
    <t>At5g35530</t>
  </si>
  <si>
    <t>KOG3181</t>
  </si>
  <si>
    <t>40S ribosomal protein S3</t>
  </si>
  <si>
    <t>K02985|1|1e-174|483|gra:105795065|small subunit ribosomal protein S3e</t>
  </si>
  <si>
    <t>GO:0003735//structural constituent of ribosome;GO:0003723//RNA binding</t>
  </si>
  <si>
    <t>GO:0015935//small ribosomal subunit</t>
  </si>
  <si>
    <t>MAAAAQISKKRKFVADGVFFAELNEVLTRELAEDGYSGVEVRVTPMRTEIIIRATRTQNVLGEKGRRIRELTSVVQKRFKFPENSVELYAEKVNNRGLCAIAQAESLRYKLLGGLAVRRACYGVLRFVMESGAKGCEVIVSGKLRAQRAKSMKFKDGYMISSGHPVNEYIDSAVRHVLLRQGVLGIKVKIMLDWDPKGKQGPTTPLPDLVTIHPPKEDEVIKVEAPVPTEIELPPVA</t>
  </si>
  <si>
    <t>Ghir_D07G002910.1</t>
  </si>
  <si>
    <t>Ghir_D07G002910.1;Ghir_D07G002910.2</t>
  </si>
  <si>
    <t>XP_016744725.1</t>
  </si>
  <si>
    <t>PREDICTED: putative methyltransferase DDB_G0268948 isoform X2 [Gossypium hirsutum]</t>
  </si>
  <si>
    <t>At2g41380</t>
  </si>
  <si>
    <t>KOG3010</t>
  </si>
  <si>
    <t>Methyltransferase</t>
  </si>
  <si>
    <t>K08869|1|1e-11|67.8|apro:F751_5669|aarF domain-containing kinase</t>
  </si>
  <si>
    <t>MILHGMSALLAEIYNNVIATDTSPKQLEFATKLPNIRYQQTSPTMSLAELEQKVGAESSVDLVTIAQAVHWFDLPVFYKQVKWVLKKPHGIIAAWCYTTPEVNDSMDKVLERFYKNPYWDSARQMVDDKYKTIDFPFEAVDGEDSTGPFEFENERWMGLEDYFTYLRSWSAYQKGKEKGVELLSEHVVEEFKRAWGEDENGGQKLVKFPIYLRIGKVGA</t>
  </si>
  <si>
    <t>Ghir_D07G019990.1</t>
  </si>
  <si>
    <t>Ghir_D07G019990.1;Ghir_D07G019990.2</t>
  </si>
  <si>
    <t>XP_012489061.1</t>
  </si>
  <si>
    <t xml:space="preserve">PREDICTED: cytochrome P450 97B2, chloroplastic [Gossypium raimondii] </t>
  </si>
  <si>
    <t>sp|O48921|C97B2_SOYBN</t>
  </si>
  <si>
    <t>Cytochrome P450 97B2, chloroplastic OS=Glycine max GN=CYP97B2 PE=2 SV=1</t>
  </si>
  <si>
    <t>At4g15110</t>
  </si>
  <si>
    <t>KOG0157</t>
  </si>
  <si>
    <t>Cytochrome P450 CYP4/CYP19/CYP26 subfamilies</t>
  </si>
  <si>
    <t>QI</t>
  </si>
  <si>
    <t>Secondary metabolites biosynthesis, transport and catabolism;Lipid transport and metabolism</t>
  </si>
  <si>
    <t>K15747|1|1e-154|463|mis:MICPUN_59502|beta-ring hydroxylase [EC:1.14.-.-]</t>
  </si>
  <si>
    <t>GO:0004497//monooxygenase activity;GO:0016705//oxidoreductase activity, acting on paired donors, with incorporation or reduction of molecular oxygen;GO:0005506//iron ion binding;GO:0020037//heme binding</t>
  </si>
  <si>
    <t>MEAAVSSLHLSSPAIHGSLRTSDFMFLGVPKPPSFLNPKLKAFAAIRCQSTSTKEPKAKRNLLDNASNLLTNFLSGGSLGSMPVAEGAVSDLFGRPLFFSLYDWFLEHGSVYKLAFGPKAFVVVSDPIVVKHILRENAFSFDKGVLADILEPIMGKGLIPADLDTWNQRRRVIAPGFHALYLEAMVKVFTDCSGRTTEKFEKLLDGERSRGGDAIELDLEAEFSSLALDIIGLGVFNYDFGSVTKESPVIQAVYGTLFEAEHRSTFYIPYWKIPLARWVVPRQRKFHYDLKIINDCLDGLIRNAKDSRQEADVEKLQQRDYLNIKDASVLRFLVDMRGADVDDRQLRDDLMTMLIAGHETTAAVLTWAVFLLAQNPSKIKKAQAEVDSVLGQESPTFESIKKLEYIRLIIVESLRLYPQPPLLIRRALQEVVLPGGYKGDKDGYTIPAGTDIFISVYNLHRSPYFWDQPHDFVPERFQVQKESEGIEGWAGFDPSRSPGALYPNEIISDFAFLPFGGGPRKCVGDQFALMESTVALAMLLQKFDVELRGSPESVELVTGATIHTKNGLWCKLKRRSNGY</t>
  </si>
  <si>
    <t>Ghir_D07G021800.1</t>
  </si>
  <si>
    <t>Ghir_D07G021800.1;Ghir_D07G021800.2</t>
  </si>
  <si>
    <t>&gt;Ghir_D07G021800.4</t>
  </si>
  <si>
    <t>XP_016712162.1</t>
  </si>
  <si>
    <t>PREDICTED: transcriptional corepressor LEUNIG_HOMOLOG-like isoform X2 [Gossypium hirsutum]</t>
  </si>
  <si>
    <t>sp|O48847|LUH_ARATH</t>
  </si>
  <si>
    <t>Transcriptional corepressor LEUNIG_HOMOLOG OS=Arabidopsis thaliana GN=LUH PE=1 SV=1</t>
  </si>
  <si>
    <t>At2g32700</t>
  </si>
  <si>
    <t>KOG0266</t>
  </si>
  <si>
    <t>WD40 repeat-containing protein</t>
  </si>
  <si>
    <t>K14963|1|2e-52|182|cpep:111786170|COMPASS component SWD3!K21776|2|4e-34|140|bna:111198548|protein lin-54</t>
  </si>
  <si>
    <t>MAQSNWEADKMLDVYIHDYLLKRKLHASAKAFMTEGKVATDPVAIDAPGGFLFEWWSVFWDIFIARTNEKHSEAAAAYIESQQLKAREQQQLQMQQLQLMQHRNAQLQRRDPSHPALGGSVNTINSEGMIGQPSASVLAMKMYEERVKHPHSADSETSSALIDANRMALLKTQTNNQVQLLQGSPGNMSAALQQIQLRTPLTTDIKTEVSLGGNPKSLPMDPSSIYGQAILQPKSGLGGAVLNQGVPGLPLRGWPLTMQKPNLQTQNQFVLTSQQQHVLAQAQLQGNLGNSTTFVNAKVGQSVRNNGSICSPVPSSSPKMKMGQMSHSSSQQQDQLQQQQQQQQPSQQLQQNNRKRKQHSASGAANSTGTGNTGPSPSSPPSTHTPGDAITSATSLQHVNSVSKSMMYGADATAGLTSSSNLLEDMDRFDPLDENMESLLSHESDSRDIYGTIKQYPPEHPKESAKGFTFAEVGCIQTRNSEVTCCHFSSDGKVLASAGHDKKVVLWNMDTLKTESTPEEHKLVITEVRFRPNSSQLATASFDKSVRLWDAANPGYCVKAYNSHPSPVMSLDFHPKKTDLFCFCDNDNEIRYFNLNTFSCTRISKGGMAQVRFQPRIGHFLAAASDKVVSIFDVETDRQTLTFKGHSEIVNYICWDANGEYLASVSHNLVKIWSLVTGECIQELGSGGNQFHSCVFHPNYSTLLVIGGISSLELWNMAENKSMTISAHENIISALAQSPVTGMVASASHDSSVKLWK</t>
  </si>
  <si>
    <t>Ghir_D07G025050.1</t>
  </si>
  <si>
    <t>XP_012446504.1</t>
  </si>
  <si>
    <t xml:space="preserve">PREDICTED: short-chain dehydrogenase reductase 2a-like [Gossypium raimondii] </t>
  </si>
  <si>
    <t>sp|Q9SCU0|SDR2A_ARATH</t>
  </si>
  <si>
    <t>Short-chain dehydrogenase reductase 2a OS=Arabidopsis thaliana GN=SDR2a PE=3 SV=1</t>
  </si>
  <si>
    <t>At3g26760</t>
  </si>
  <si>
    <t>KOG0725</t>
  </si>
  <si>
    <t>Reductases with broad range of substrate specificities</t>
  </si>
  <si>
    <t>K09841|1|3e-75|236|bdi:100827045|xanthoxin dehydrogenase [EC:1.1.1.288]</t>
  </si>
  <si>
    <t>MLRSLARHFKFATNDLCSKNLRFYSAQPDGSATTRLQGKVALITGGASGLGKATAIEFVKNGAHVIIADIDPQVGQEAANALGPSARFVQCDVTMESQVAEAVQVAMEQHGKLDIMFNNAGIAGQAFPPSIAELDLEEFDRVMRINVRGMVAGIKHAARVMVPVGSGSILCTSSISGLMGGLGPHPYTIAKFTIPGIVKSVASELCQTGVRINCISPAPIPTPMVIRQIAEIYQGIPKEKVVEIINGVGELKGAKCEEIDVAKAALYLASDEAKYVTGHNLVVDGGFTSFKNLTFPSLSS</t>
  </si>
  <si>
    <t>Ghir_D08G002990.1</t>
  </si>
  <si>
    <t>XP_021810039.1</t>
  </si>
  <si>
    <t>NADPH--cytochrome P450 reductase 2 [Prunus avium]</t>
  </si>
  <si>
    <t>K00327|1|0.0|1182|pavi:110753437|NADPH-ferrihemoprotein reductase [EC:1.6.2.4]</t>
  </si>
  <si>
    <t>MEPSSSSSGSMKVSPLDLMSAIIKAKMDPSNASADSAAEMATMLLENKEFVMILTTSIAVLVGCVVVLVWRRSGSQKPKQITPPKPLIVKDREDEVDDGKKKVTIFFGTQTGTAEGFAKALVEEAKARYDKATFKVVDLDDYAADDDEYEEKMKKESLAFFFLATYGDGEPTDNAARFYKWFTEGKERGEWLQNMKYGVFGLGNRQYEHFNKVAKVVDEILTEQGAKRLVPVGLGDDDQCIEDDFTAWRESVWPELDQLLRDDDDATTVSTPYTAAVLEYRVVFYDPANAPELHTPASDRSCIHLEFDITGTGLSYETGDHVGVFCENLDEVVEEALRLLGLSPDTYFSVHSDKEDGTSLGGSSLPPPFPPCTLRTALARYADLLSLPKKSALLALAAHASDPTEADRLRHLASPAGKDEYAQWMVASQRSLLEVMAEFPSAKPPLGVFFAAIAPRLQPRYYSISSSPRMAPSRIHVTCALVYEKTPTGRIHKGVCSTWMKNSTPLDNSHDCSWAPIFVRQSNFKLPSNTKVPIIMIGPGTGLAPFRGFLQERLALKEAGADLGPSVLFFGCRNRKMDYIYEDELNNFVNSGALSELVVAFSREGPTKEYVQHKMMEKASDIWNMISEGGYLYVCGDAKGMARDVHRTLLAILQEQGCLDSSKAESMVKNLHTTGRYLRDVW</t>
  </si>
  <si>
    <t>Ghir_D08G009910.1</t>
  </si>
  <si>
    <t>XP_016696299.1</t>
  </si>
  <si>
    <t>K07964|1|0.0|1135|ghi:107912568|heparanase [EC:3.2.1.166]</t>
  </si>
  <si>
    <t>MGFCFWVCFISLLNFYSLSFVSSQADASAEGTVFIDGKAPIGRIDDDFICATLDWWPPEKCDYGTCSWGLAGLLNLDLNKNLFLNAVKAFSPLKIRLGGTLQDKVIYDTDDNQLPCTSFVKNTSEMFGFTQGCLPMNRWDDLNSFFQKAGAKVIFGLNALAGRTIASDGSAVGAWNYTNAESFMQYTVDKNYTIHGWELGNELCGSGVGTRVSADQYAADTAALQSIVQKIYQNVDLKPLIITPGGFYDSDWFTEYIDKTNKSLDVVTHHIYNLGPGVDDHLVGKILDPSVLEGVSGTFSGLHNIIKNSTTSAAAWVGEAGGAYNSGHNLVTNAFVFSFWYLDQLGMASKYDTKTYCRQSLVGGNYGLLNTTNFEPNPDYYSALLWHRLMGRNVLSTSFTGTDKIRSYTHCAKQSKGITLLLINLNNSTTVQAKLAFNSTMSLRHKHRSQISDHKHRIHKTTIIKLPQGIDGKIRREEYHLTAKDGNLQSQSMLLNGNILSVNSSGIIPHLEPLHVKSAKPIMVAPLSIMFTHMPDVTVPACKVQP</t>
  </si>
  <si>
    <t>Ghir_D08G010180.1</t>
  </si>
  <si>
    <t>XP_016686795.1</t>
  </si>
  <si>
    <t>PREDICTED: protein YLS3-like [Gossypium hirsutum]</t>
  </si>
  <si>
    <t>sp|O64864|YLS3_ARATH</t>
  </si>
  <si>
    <t>Protein YLS3 OS=Arabidopsis thaliana GN=YLS3 PE=2 SV=1</t>
  </si>
  <si>
    <t>MAALAFTPILMLLLLVASLPTSLSQDPITPGPTVSDCSPRLVALMPCAPFVQGNAPRPAQSCCDNLNQLYGLQPGCLCLLLNDTTLIAFPINRTLAQQLPVLCKLQANSSSCSGLPSPPGSSGSQVSLGTNHNSSVAGFGRSKAGRLKAQGLLAMVAAAVILCSRFALPYY</t>
  </si>
  <si>
    <t>Ghir_D08G012610.1</t>
  </si>
  <si>
    <t>&gt;Ghir_D08G012610.2 &gt;Ghir_D08G012610.4 &gt;Ghir_D08G012610.6</t>
  </si>
  <si>
    <t>XP_016693240.1</t>
  </si>
  <si>
    <t>PREDICTED: mitochondrial adenine nucleotide transporter ADNT1-like [Gossypium hirsutum]</t>
  </si>
  <si>
    <t>sp|O04619|ADNT1_ARATH</t>
  </si>
  <si>
    <t>Mitochondrial adenine nucleotide transporter ADNT1 OS=Arabidopsis thaliana GN=ADNT1 PE=1 SV=1</t>
  </si>
  <si>
    <t>At4g01100</t>
  </si>
  <si>
    <t>KOG0752</t>
  </si>
  <si>
    <t>Mitochondrial solute carrier protein</t>
  </si>
  <si>
    <t>K14684|1|0.0|723|ghi:107910014|solute carrier family 25 (mitochondrial phosphate transporter), member 23/24/25/41</t>
  </si>
  <si>
    <t>GO:0006839//mitochondrial transport;GO:0055085//transmembrane transport</t>
  </si>
  <si>
    <t>GO:0022857//transmembrane transporter activity</t>
  </si>
  <si>
    <t>GO:0005743//mitochondrial inner membrane;GO:0016021//integral component of membrane</t>
  </si>
  <si>
    <t>MASEDVKRSESAVSTIVNLAEEAKIASEGVKAPSHALLSICKSLVAGGVAGGVSRSAVAPLERLKILLQVQNPHSIKYNGTIQGLKYIWRTEGFRGMFKGNGTNCARIIPNSAVKFFSYEEASKGILYLYRQQSGNEDAKLTPLLRLGAGACAGIIAMSATYPMDMVRGRLTVQTEKSPHQYRGIFHALSTVLREEGPRALYKGWLPSVIGVVPYVGLNFAVYESLKDWLIKRKPLGLVEDSELGVTTRLACGAAAGTIGQTVAYPLDVIRRRMQMVGWKDAASVVTGDGKNKAPIEYNGMVDTFRKTVRYEGFGALYKGLVPNSVKVVPSIAIAFVTYELVKDVLGVELRISD</t>
  </si>
  <si>
    <t>Ghir_D08G023500.2</t>
  </si>
  <si>
    <t>XP_016680296.1</t>
  </si>
  <si>
    <t xml:space="preserve">PREDICTED: probable aminopyrimidine aminohydrolase, mitochondrial [Gossypium hirsutum] </t>
  </si>
  <si>
    <t>K22911|1|0.0|1170|ghi:107899221|thiamine phosphate phosphatase / amino-HMP aminohydrolase [EC:3.1.3.100 3.5.99.-]</t>
  </si>
  <si>
    <t>MAIPPKSVGAVIPTEDGLASRFWIKFRRESVLSLYSPFVICLASGSLEIDTFRHCIAQDVHFLKAFAQAYELAEDCADDDDAKLAISKLRKGVLEALKLHNSFVQEWGLGFVKECPINSATLKYTEFVLATASGKVEGLKAPGKLDTPFEKTKIAAYTLGAMTPCMRLYAFLGKELEALLDPNEHDHPHKKWIRNYSSEGFQATTLQTEDLLDKLSVSLTGEELNIIEKLYHQAMKLEIEFFYAQTLTQPTVIPLTKEHDPARDCLMIFSDFDLTCTVVDSSAILAEIAIVTAPKSDQNQPEGQITRMSSSELRNTWGELSQQYTEEYEQCIESMLPSKKEEFNYETLHTALEKLSDFEKRANSRVIESGVLKGLNFEDIKRAGERLILQDGCTNFLQKIVKDENLNANVHLLSYCWCGDLIRAAFSSGGLDVVNIHANELSFQESVSTGEIIMEVQSPIDKIEAFDKIIQGCSDDKRNLTVYIGDSVGDLLCLLKADIGIVIGSSSSLRTVGDQYGVSFVPLFPGLVKKQKEYGADGSCCIWKGQSGILYTASGWDDIHALFLGH</t>
  </si>
  <si>
    <t>Ghir_D08G024980.1</t>
  </si>
  <si>
    <t>NP_001313940.1</t>
  </si>
  <si>
    <t xml:space="preserve">peroxidase 53-like precursor [Gossypium hirsutum] </t>
  </si>
  <si>
    <t>K00430|1|0.0|667|ghi:107909128|peroxidase [EC:1.11.1.7]</t>
  </si>
  <si>
    <t>MASFHMITTLLFLLTIMLGASNAQLSATFYAKTCPNVSTIVSNVLQQAQGNDIWIFPKIVRLHFHDCFVHGCDASLLLNGTDGEKTATPNLSTEGYEVIDDIKTALEKACPRVVSCADVLALAAQISVSLGGGPKWQVPLGRRDSLTAHREGTGSIPTGHESLANIATLFKSVGLDSTDLVALSGVHTFGRARCAAFMDRLYNFNNITGKTDPTLNATYANTLKQRCPKGGDTKSLIDLDEQSSLTFDNKYFSNLQNRRGLLQTDQELFSTNGAETVAIVNRFASSQSQFFSSFAKAMIKMGNLNPLTGTNGEIRLDCKKVN</t>
  </si>
  <si>
    <t>Ghir_D08G025180.1</t>
  </si>
  <si>
    <t>XP_012478042.1</t>
  </si>
  <si>
    <t xml:space="preserve">PREDICTED: probable beta-1,3-galactosyltransferase 8 [Gossypium raimondii] </t>
  </si>
  <si>
    <t>sp|Q9C809|B3GT8_ARATH</t>
  </si>
  <si>
    <t>Probable beta-1,3-galactosyltransferase 8 OS=Arabidopsis thaliana GN=B3GALT8 PE=2 SV=1</t>
  </si>
  <si>
    <t>At1g33430</t>
  </si>
  <si>
    <t>KOG2288</t>
  </si>
  <si>
    <t>Galactosyltransferases</t>
  </si>
  <si>
    <t>K20855|1|0.0|816|gra:105793742|beta-1,3-galactosyltransferase 1/2/3/4/5/7/8 [EC:2.4.1.-]</t>
  </si>
  <si>
    <t>GO:0006486//protein glycosylation</t>
  </si>
  <si>
    <t>GO:0008378//galactosyltransferase activity</t>
  </si>
  <si>
    <t>GO:0016021//integral component of membrane;GO:0000139//Golgi membrane</t>
  </si>
  <si>
    <t>MRGKAVSGKAILVLCLASFLAGSLITSRTWTSQSHNNNHPIVNHVTASNKLGEFDHKLRKLGEGKAEDIMGEVSKTHKAIQSLEKTISNLEMELAVSRMSSVGNGVTLQKPRSYSNHTLQKAFVVIGINTAFSSRKRRDSLRQTWMPTGEKLKKLEKEKGIVIRFVIGHSATTGGVLDKALDKEEAEHKDFLRLNHVEGYHQLSTKTRLYFSTAVSMWDAEFYVKVDDDVHLNLGMLATTLAQYRSKPRVYIGCMKSGPVLSEKGVKYHEPEYWKFGEDGNKYFRHATGQIYGISKDLAAYISINSPILHRYANEDVSLGSWLIGLEVEHVDDRSMCCGTPPDCEWKAQAGNICVASFDWSCSGVCKSVEKMKYVHNSCGEGDSGIWKSDF</t>
  </si>
  <si>
    <t>Ghir_D09G002490.1</t>
  </si>
  <si>
    <t>XP_016673499.1</t>
  </si>
  <si>
    <t>PREDICTED: paired amphipathic helix protein Sin3-like 2 isoform X1 [Gossypium hirsutum]</t>
  </si>
  <si>
    <t>sp|Q9LFQ3|SNL2_ARATH</t>
  </si>
  <si>
    <t>Paired amphipathic helix protein Sin3-like 2 OS=Arabidopsis thaliana GN=SNL2 PE=1 SV=2</t>
  </si>
  <si>
    <t>At5g15020</t>
  </si>
  <si>
    <t>KOG4204</t>
  </si>
  <si>
    <t>Histone deacetylase complex, SIN3 component</t>
  </si>
  <si>
    <t>B</t>
  </si>
  <si>
    <t>Chromatin structure and dynamics</t>
  </si>
  <si>
    <t>K11644|1|3e-47|168|tcc:18601329|paired amphipathic helix protein Sin3a</t>
  </si>
  <si>
    <t>GO:0006355//regulation of transcription, DNA-templated</t>
  </si>
  <si>
    <t>GO:0005634//nucleus</t>
  </si>
  <si>
    <t>MKAESDGQDEMAGGVAAEGGGGGGERSTSSEATINAAERYMKEVMETFGDQEEKLVMFREIMNDFRTERTDIAGVVGRVKELFKGHNNLIEGFNFFLPKGYEITVDKHQPPPETLEFIRLVKERDESVYRRFMDVIFRYQREHMDLIKLCREVGALFSEDYPDLFVKFTRFLPPT</t>
  </si>
  <si>
    <t>Ghir_D09G003600.1</t>
  </si>
  <si>
    <t>XP_016672696.1</t>
  </si>
  <si>
    <t xml:space="preserve">PREDICTED: glucose-6-phosphate 1-dehydrogenase, cytoplasmic isoform-like [Gossypium hirsutum] </t>
  </si>
  <si>
    <t>K00036|1|0.0|1064|ghi:107892194|glucose-6-phosphate 1-dehydrogenase [EC:1.1.1.49 1.1.1.363]</t>
  </si>
  <si>
    <t>MGSGEWCLQKRDSFKSETLVGNETVPEIGCLSIIVLGASGDLAKKKTFPALFHLYCQGFLPPNEVHIFGYARTKISDDELRNRIRGYLVSERSASPSKDVSKFLQLIKYVSGSYDAAEGFQTLDKEISKHETSKNSLEGSSRRLFYLALPPSVYPSVCRMIRRYCMNKSNLGGWTRIVVEKPFGRDLGSAEELSSQIGELFDEPQIYRIDHYLGKELVQNLLVLRFANRFFLPLWNRDNIDNVQIVFREDFGTEGRGGYFDEYGIIRDIIQNHLLQVLCLVAMEKPVSLKPEHIRDEKVKVLQSVLPIKDEEVVLGQYEGYRDDPTVPDHSNTPTFATVILRIHNERWEGVPFILKAGKALNSRKAEIRVQFKDVPGDIFKCKKQGRNEFVIRLQPSEAMYMKLMVKQPGLEMSTVQSELDLSYRQRYQGVTIPEAYERLILDTIRGDQQHFVRRDELKAAWEIFTPLLHRIDNGEMNPIPYQAGSRGPAEADELLEKAGYVQTHGYIWIPPTL</t>
  </si>
  <si>
    <t>Ghir_D09G004500.1</t>
  </si>
  <si>
    <t>Ghir_D09G004500.1;Ghir_D09G004500.2;Ghir_D09G004500.4</t>
  </si>
  <si>
    <t>XP_016672546.1</t>
  </si>
  <si>
    <t>PREDICTED: uncharacterized protein LOC107892077 isoform X3 [Gossypium hirsutum]</t>
  </si>
  <si>
    <t>MVRSLLSGIIRAGSVGLVLVAGLSFAAMSIGNQSTARTKQQLEPLTALQEVLLASDNETDKSEENESKKGIHKDLLSPSEFNSTSTDNKLENDNVSYLVDGYTYNGNVASNTAPIQEDLQNVSALDGMPIGSGLTPISPKLPESEVAGGPFFAPSLRESDSNLDIDSPEATSETKDNLFNVKETIDTNLSDPINLDNDIDEGKLGSQGKENCNTSVDSSSSSSLTNEAVTMNFSVSSKFEPILEPHSLPIDNVKTIESFPSEGNLEVNNLNESVPSKITSMSAPAHPKDEQREIDYKEINDSKPVLESPIPRSSFSPAGIPAPSVVSAALQVHPGKVLIPAVVDQVQGQALAALQVLKVIEADAQPSDLCTRREYARWLVSGSGVLSRNSVSKVYPAMYIENVTELAFDDITPEDPDFSSIQGLAEAGLISSKLSNKDLLNDDLGPFYFSPESPLSRQDLVSWKMALEKRQLPEGDKKILYQISGFIDIDKINPDAWPAVVADMSAGEQGIIALAFGCTRLFQPNKPVTKAQVAVALATGEAFDLVNEELARIEAESMAEKAVSAHNALVAEVEKDVNASFEKELLIEKEKIDAVEKMAEEALHELERLKAEREAENMALMKDRAAIDSEMEALSRLRCEVEEQLESLMNNKVEISYEKEAINKLRKETEDESQEVVRLQHELEVERKALSMARAWAEDEAKRAREQAKALEEARERWERQGIKVVVDKDLQEETIAEVTWVNVGKKVEDEVEGTVTRSEALVKKLKALASEVKWKTREFISKIIQKIQYFISMLKEWASIASAKAGVLKDRAASSTRGSVQELQQSTAGFSSALKEGAKRVAGDCRKGVEKLTQRFRT</t>
  </si>
  <si>
    <t>Ghir_D09G008610.1</t>
  </si>
  <si>
    <t>XP_016672068.1</t>
  </si>
  <si>
    <t>K00844|1|0.0|1018|ghi:107891712|hexokinase [EC:2.7.1.1]</t>
  </si>
  <si>
    <t>MGKVTVCVAVVCGVAVTAAAAVVIHRKMKKSGKWVKAMEIVKEFEESCRTPISKLKQVADAMTVEMHAGLASEGGSKLKMLITYVDSLPTGDEKGLFYALDLGGTNFRVLRVLLGGKDGGILKQQFKEVSIPPNKMTGSSAALFDYIAAELAKFVAQEEDDFKSTSGRPRELGFTFSFPVMQTSIASGTLLRWTKGFSIDETVGQDVVAELTKALERQGLEMRVSALVNDTVGTLAGGKYANNDVVVSVILGTGSNAAYVERAQAIPKWHGLLPKSGEMVINMEWGNFRSSHLPLTEYDQALDAESLNPGEQIYEKVISGMYLGEIFRRVLCRMAKEAFFGDIVPPKLKEPFILGTPVMSAMHHDTSPDLKVVANNLKDILEISNTSLKMRTVIVQLCDIVATRGARLSAAGLLGILKKMGRDTIKEGEKQKTVIAMDGGLYEHYEEYRNSLENCLKELLGEEVFKTIKIEHSNDGSGIGAALLAASHSQYLEDES</t>
  </si>
  <si>
    <t>Ghir_D09G008800.1</t>
  </si>
  <si>
    <t>Ghir_D09G008800.1;Ghir_D09G008800.2</t>
  </si>
  <si>
    <t>XP_016672051.1</t>
  </si>
  <si>
    <t>PREDICTED: MAR-binding filament-like protein 1-1 [Gossypium hirsutum]</t>
  </si>
  <si>
    <t>sp|Q9M7J4|MFP1_TOBAC</t>
  </si>
  <si>
    <t>MAR-binding filament-like protein 1-1 OS=Nicotiana tabacum GN=MFP1-1 PE=2 SV=1</t>
  </si>
  <si>
    <t>MGFMIGTSCYLQDPISNSQVRFPSSLSVSFNIRNGETKRKRRKKRNFRPPMACLTHEDPNDDVSGKRRAVLLVGISILPLLQLRSQALEISTLRRERPRKSKSLEEGTRELPTEVATGKSTEESDVNKPEESQIAVFELNKPEESRKLEESWGDSRSNPFLSLLNGLGILGASVLGALYALVLKEKNTNNEILESIKIELQEKEVAIIMMEKDFESKLLIEREERTKQLKEAKEEQLALRDQLNSANSTITGLGCELNNEKRLIEKLKVQIDSLQNNLSEVREEKRSLKQELKEKLNSVDVLREKANLLGSELNDKEVSIQKLSTLLAGKESEFKNLITTYKQTEEELGKAHLEIERLKEELQRSRSELESESSLVDELNASVSSLLVERDNSMREFLSLQEEYNDLKLSSENKAVADAKLLGERENEIRLLKEKLELALNDVSENKTIAADLNKEKESLERALEMELHGGKNLKEELLLVEETLSKSRSEVSYLSEQLKQSRIHCKELESDVSRVTTKFYEAKERLQANLDEAKQNGVVLAGELTTTKELLKKTLEERQTFSRELTSMTENRNTLQRELIDAYKRVEAISSDLKEEKTHVSSLNQERQALENQIVKDKEARKSLKTNLEEATNSLDEVNQKILKLSRDLEIANAKISSLEDEKMVLYKTLTEQKNASKEARENMEDAHSIVMTLNKERESLEKRVKKLEEELASAKGEILRLRSRINSSKAPVNDQPQQKDETETKVTVSARKSRRKKGSSQ</t>
  </si>
  <si>
    <t>Ghir_D09G010660.1</t>
  </si>
  <si>
    <t>XP_016683057.1</t>
  </si>
  <si>
    <t>PREDICTED: protein STRICTOSIDINE SYNTHASE-LIKE 3-like [Gossypium hirsutum]</t>
  </si>
  <si>
    <t>K21407|1|0.0|703|ghi:107901491|adipocyte plasma membrane-associated protein</t>
  </si>
  <si>
    <t>MIPIGFLGLLFLLLALYCGTDPFKHSAISEFPDFESYKVDLPPWELVPADRDKDNLLQKSEIKFLNQVQGPESIAFDPLGRGPYTGVADGRVLLWDGQNWKDFAYTSSNRSEICNPKPSPQSYLPNEHICGRPLGLRFDKNTGDLYIADAYLGLFKVGPEGGLATPLVTEVDGVPLRFTNDLDIDDEGNIYFTDSSKFQRRNFMQLVFSSENSGRLLKYNLYTKETAVLVRNLQFPNGVSLSKDGSFLVFCEGCPGRLLKYWLKGEKAGSTEVFAILPGFPDNVRTNKEGEFWVAIHCRRFTYAHIMGLYPKLRKFILKLPISAKIQYLLQIGGKLHGIVVKYSPDGKLLQVLEDSEGSCESG</t>
  </si>
  <si>
    <t>Ghir_D09G018300.1</t>
  </si>
  <si>
    <t>XP_012486482.1</t>
  </si>
  <si>
    <t xml:space="preserve">PREDICTED: probable fructokinase-7 [Gossypium raimondii] </t>
  </si>
  <si>
    <t>sp|Q9FLH8|SCRK7_ARATH</t>
  </si>
  <si>
    <t>Probable fructokinase-7 OS=Arabidopsis thaliana GN=At5g51830 PE=1 SV=1</t>
  </si>
  <si>
    <t>At5g51830</t>
  </si>
  <si>
    <t>KOG2855</t>
  </si>
  <si>
    <t>Ribokinase</t>
  </si>
  <si>
    <t>K00847|1|0.0|741|gra:105800106|fructokinase [EC:2.7.1.4]</t>
  </si>
  <si>
    <t>GO:0016773//phosphotransferase activity, alcohol group as acceptor;GO:0016301//kinase activity</t>
  </si>
  <si>
    <t>MAGKLTTGNITGIEKLHIVGGAEDRTAITNGNAAKNKPLVVCFGELLIDFVPTVGGVSLAEAPAFKKAPGGAPANVAVGVSRLGGSSAFVGKVGDDEFGYMLADILKQNNVDNSGMRFDRTARTALAFVTLKADGEREFMFFRHPSADMRLHESELNTNLIKQANIFHYGSISLIEEPCKSAHLAAMNIAKKSGSMLSYDPNLRLPLWPSPEAARKGIMSIWDQSDIIKVSEDEITFLTGGDDPYDDNVVMKKLFHPNLKLLVVTEGSEGCRYYTKAFKGRVPGIKVKPVDTTGAGDAFVSGLLNSLASDSKLFQDEKRLRDALLFANVCGALTVTERGAIPSLPTKTAVLDALNKHSASKK</t>
  </si>
  <si>
    <t>Ghir_D09G020720.1</t>
  </si>
  <si>
    <t>KJB37820.1</t>
  </si>
  <si>
    <t>hypothetical protein B456_006G222000 [Gossypium raimondii]</t>
  </si>
  <si>
    <t>sp|O48845|CYB5B_ARATH</t>
  </si>
  <si>
    <t>Cytochrome b5 isoform B OS=Arabidopsis thaliana GN=CYTB5-B PE=1 SV=1</t>
  </si>
  <si>
    <t>K10534|1|1e-20|90.5|fve:101295234|nitrate reductase (NAD(P)H) [EC:1.7.1.1 1.7.1.2 1.7.1.3]</t>
  </si>
  <si>
    <t>MGGDGKVFTLAQVSEHNTPKDCWLIINDKVYDVTKFLEDHPGGDEVLLSATGKDATDDFEDVGHSDSARDMMDQYYVGEIDISTIPKKTTYKPPNQPHYNQDKTSEFIIKLLQFLVPLAILCLAVGIHHYTKSS</t>
  </si>
  <si>
    <t>Ghir_D09G024150.1</t>
  </si>
  <si>
    <t>XP_012487445.1</t>
  </si>
  <si>
    <t xml:space="preserve">PREDICTED: dihydrolipoyl dehydrogenase 2, chloroplastic [Gossypium raimondii] </t>
  </si>
  <si>
    <t>sp|A8MS68|PLPD1_ARATH</t>
  </si>
  <si>
    <t>Dihydrolipoyl dehydrogenase 1, chloroplastic OS=Arabidopsis thaliana GN=LPD1 PE=2 SV=1</t>
  </si>
  <si>
    <t>At3g16950</t>
  </si>
  <si>
    <t>KOG1335</t>
  </si>
  <si>
    <t>Dihydrolipoamide dehydrogenase</t>
  </si>
  <si>
    <t>K00382|1|0.0|1161|ghi:107926533|dihydrolipoamide dehydrogenase [EC:1.8.1.4]</t>
  </si>
  <si>
    <t>GO:0016668//oxidoreductase activity, acting on a sulfur group of donors, NAD(P) as acceptor;GO:0050660//flavin adenine dinucleotide binding;GO:0009055//electron transfer activity</t>
  </si>
  <si>
    <t>MHSICFQATGVPRSNYIFDSCSPALAISKPINLRFCGLRKEAFGFSGLTHSSSGRVRFSSRGHSKKVSASAESNGSPPKSFDYDLIIIGAGVGGHGAALHAVEKGLKTAIIEGDVVGGTCVNRGCVPSKALLAVSGKMRELQSEHHMKALGLQVSAAGYDRQGVADHANNLASKIRSNLTNSMKALGVDILTGVGTIVGPQKVKYGKVGFPDNIVTAKNIIIATGSVPFVPKGIEVDGKTVITSDHALKLESVPDWIAIVGSGYIGLEFSDVYTALGSEVTFIEALDQLMPGFDPEIGKLAQRVLINPRKIDYHTGVFATKITPAKDGKPVIIELIDAKTKEPKDTLEVDAALIATGRAPFTNGLGLENVNVVTQRGFVPVDERMRVIDTNGNLVPHLYCIGDANGKMMLAHAASAQGISVVEQVTGRDHVLNHLSIPAACFTHPEISMVGLTEPQAREKAQKEGFEVGVAKTSFKANTKALAENEGEGLAKLIYRPDNGEILGVHIFGLHAADLIHEASNAIALGTRIQDIKFAVHAHPTLSEVLDELFKSAKVKAAALSHGPVSEPVAV</t>
  </si>
  <si>
    <t>Ghir_D10G006110.1</t>
  </si>
  <si>
    <t>XP_016701189.1</t>
  </si>
  <si>
    <t>PREDICTED: subtilisin-like protease SBT1.4 [Gossypium hirsutum]</t>
  </si>
  <si>
    <t>sp|Q9LVJ1|SBT14_ARATH</t>
  </si>
  <si>
    <t>Subtilisin-like protease SBT1.4 OS=Arabidopsis thaliana GN=SBT1.4 PE=2 SV=1</t>
  </si>
  <si>
    <t>SPAC4A8.04</t>
  </si>
  <si>
    <t>KOG1153</t>
  </si>
  <si>
    <t>Subtilisin-related protease/Vacuolar protease B</t>
  </si>
  <si>
    <t>K15333|1|2e-96|333|nsy:104224633|tRNA guanosine-2'-O-methyltransferase [EC:2.1.1.34]!K12619|2|8e-34|144|ghi:107940264|5'-3' exoribonuclease 2 [EC:3.1.13.-]!K13199|3|2e-21|103|mtr:MTR_7g081660|plasminogen activator inhibitor 1 RNA-binding protein!K14568|4|3e-18|94.4|dct:110101229|rRNA small subunit pseudouridine methyltransferase Nep1 [EC:2.1.1.260]</t>
  </si>
  <si>
    <t>GO:0004252//serine-type endopeptidase activity</t>
  </si>
  <si>
    <t>MAMAISFIFFLSLLLIPFSSSSSSDCPQNFIIHVSKSHKPSLFSSHHHWYSSILHSLPPSPHPTKLLYTYQLSINGFSARLTSSQANKLKHFPGILSVIPDQARQIHTTRTPHFLGLSDGVGLWQNSHYGDGIIIGVLDTGIWPERPSFLDSGLPPVPNTWKGTCETGPDFPASACNRKIIGARAFYKGYESYLEGPIDEMKESKSPRDTEGHGTHTASTAAGSMVSNASLFEFAYGEARGMATNARIAAYKICWKMGCFDSDILAAMDQAIADGVDVISLSVGATGYAPQYDHDSIAIGAFGAANHGIVVSCSAGNSGPGPSTTVNIAPWILTVGASTIDREFPADVVLGDGRIFGGVSLYSGEPLGDSKLPLVYGGDCGDRYCHMGSLNSSKVEGKIVVCDRGGNARVEKGGAVKLAGGLGMILENTADNGEELISDAHLIPATMVGEAAGNKILEYIKTTQFPTATISFRGTVIGPSPPAPKVAAFSSRGPNHLTPEILKPDVIAPGVNILAGWTGAAAPTDLDIDPRRVDFNIISGTSMSCPHVSGLAALLKKAYPNWSPAAIKSALMTTAYNLDNSGHTINDLATGEEASPFIFGAGHVDPNRALNPGLVYDTDSSDYIAFLCSIGYDSKRIEVFVREPNSSDVCATKLATPGDLNYPSFSVVFNSNDHVVKYRRKVKNVGTSAGAVYEAKVNAPPGVKISVSPSKLEFSAVNQTLSYEVSFASDSLGVSSVESQGFGSIEWSDGVHLVRSPIAVRWIQGVQEESF</t>
  </si>
  <si>
    <t>Ghir_D10G006780.1</t>
  </si>
  <si>
    <t>XP_016701087.1</t>
  </si>
  <si>
    <t>PREDICTED: IAA-amino acid hydrolase ILR1-like 4 [Gossypium hirsutum]</t>
  </si>
  <si>
    <t>sp|O04373|ILL4_ARATH</t>
  </si>
  <si>
    <t>IAA-amino acid hydrolase ILR1-like 4 OS=Arabidopsis thaliana GN=ILL4 PE=1 SV=2</t>
  </si>
  <si>
    <t>K21604|1|0.0|918|ghi:107916342|jasmonoyl-L-amino acid hydrolase [EC:3.5.1.127]</t>
  </si>
  <si>
    <t>MKTSMIFSKLVSFVLILQLLNPIVVLSSSSSLSSSNGLTEIPKKFLDFAKRKEVVDWMVGIRRKIHENPELGYEEFETSKLIRLELDKLGIPYKYPVSVTGIVGFVGTGEPPFVAIRADMDALPIQETVDWEHKSKNPGKMHACGHDAHVSMVLGAAKILKQHLQELKGTVVLVFQPAEEGGGGAKKMLDAGVLDNVDAIFGLHVLHSAPIGTVASKPGPLLAGSGLFDAVISGKGGHAAIPQHSIDPILAASNVVVSLQHLVSREADPLDSQVVTVAKFQGGGAFNVIPDSVTIGGTFRAFSKASLIQLKKRIEEVIKGQAAVQRCSATVDFSNTKKPMLLFPPTVNDKDLHEHFLKVAGDMLGNDKVKDMKPVMGSEDFAFYQEAFPGYFFFIGMQDENRPKLSSVHTPNFTINEDILPYGAALHASLATTYLLEAESKLRPTGGNLHDEL</t>
  </si>
  <si>
    <t>Ghir_D10G008040.1</t>
  </si>
  <si>
    <t>XP_012456180.1</t>
  </si>
  <si>
    <t xml:space="preserve">PREDICTED: uncharacterized protein LOC105777446 [Gossypium raimondii] </t>
  </si>
  <si>
    <t>K14611|1|2e-79|252|mus:103986044|solute carrier family 23 (nucleobase transporter), member 1/2!K08234|2|6e-12|64.7|cvr:CHLNCDRAFT_141766|glyoxylase I family protein</t>
  </si>
  <si>
    <t>GO:0016740//transferase activity;GO:0016829//lyase activity</t>
  </si>
  <si>
    <t>MKESMGNPLHLKSLNHISLVCRSVEESMNFYQDILGFAPIRRPGSFDFNGAWLFGYGIGIHLLQSEDPESLPKKKEINPKDNHISFQCESMGAVEKKLKEMELEHVRAIVEEGGIYVEQLFFHDPDGFMIEICNCDNLPVIPLAGEMPRSCSRLNLQHMQRQQIQQVVQQ</t>
  </si>
  <si>
    <t>Ghir_D10G011350.1</t>
  </si>
  <si>
    <t>XP_016698868.1</t>
  </si>
  <si>
    <t>PREDICTED: probable carboxylesterase 18 [Gossypium hirsutum]</t>
  </si>
  <si>
    <t>sp|Q9LT10|CXE18_ARATH</t>
  </si>
  <si>
    <t>Probable carboxylesterase 18 OS=Arabidopsis thaliana GN=CXE18 PE=1 SV=1</t>
  </si>
  <si>
    <t>At5g23530</t>
  </si>
  <si>
    <t>KOG1515</t>
  </si>
  <si>
    <t>Arylacetamide deacetylase</t>
  </si>
  <si>
    <t>V</t>
  </si>
  <si>
    <t>Defense mechanisms</t>
  </si>
  <si>
    <t>K07874|1|2e-163|471|cpap:110808914|Ras-related protein Rab-1A!K14493|2|2e-77|245|soe:110799916|gibberellin receptor GID1 [EC:3.-.-.-]</t>
  </si>
  <si>
    <t>MAPQRTKPSLPLKTRVFISLISAVTDASCRSDGSVNRRLLRLLDYQAPPNPKPSNSVSSSDPTVDASRNLWFRLFSPSLPSDLLLPVVVFFHGGGFTFLSPASQAYDAVCRRFARKFPAFVVSVNYRLAPEHIYPSQYDDGFDVLKFLNDNFATVLPENADLSRCFLAGDSAGGNIAHHVAVRACGAGFETLKVMGLVCIQPFFGGEERTAAEEELANAFLVSVPRADYCWKSFLPQGSNRDHKAVNVSGPNADDISGVDFPATMVVVGGFDPLKDWQKRYYEWLKACGKEATLMEFPTMIHAFYIFPELQESGQLILQIKDFMNNCCSKPQLPQQN</t>
  </si>
  <si>
    <t>Ghir_D10G012480.1</t>
  </si>
  <si>
    <t>Ghir_D10G012480.1;Ghir_D10G012480.2</t>
  </si>
  <si>
    <t>XP_012457164.1</t>
  </si>
  <si>
    <t xml:space="preserve">PREDICTED: cationic peroxidase 1-like [Gossypium raimondii] </t>
  </si>
  <si>
    <t>K00430|1|0.0|654|ghi:107914564|peroxidase [EC:1.11.1.7]</t>
  </si>
  <si>
    <t>MASETCSPSNKLRFLLGMVLFLLMNMTTEQLSSTFYSTTCPKALATIKSAVNSAVSNEARMGASLLRLHFHDCFVNGCDGSILLDDTANMTGEKTAVPNSNSVRGFEVIDTIKSQVESLCPGVVSCADIVAVAARDSVVALGGPSWTVLLGRRDSTTASLSAANSNIPAPTLNLSGLITAFSNKGFTAKEMVALSGSHTIGQARCTTFRTRIYNETNIDSTFATSLRANCPSTGGDNSLSPLDTTSSTSFDNAYFKNLQGQKGLLHSDQQLFSGGSTDSQVNAYSSNLGSFTTDFANAMVKMGNLSPLTGTSGLIRTNCRKTN</t>
  </si>
  <si>
    <t>Ghir_D10G013800.1</t>
  </si>
  <si>
    <t>XP_012456404.1</t>
  </si>
  <si>
    <t xml:space="preserve">PREDICTED: prolyl 4-hydroxylase 1-like [Gossypium raimondii] </t>
  </si>
  <si>
    <t>sp|Q9ZW86|P4H1_ARATH</t>
  </si>
  <si>
    <t>Prolyl 4-hydroxylase 1 OS=Arabidopsis thaliana GN=P4H1 PE=1 SV=1</t>
  </si>
  <si>
    <t>At2g43080</t>
  </si>
  <si>
    <t>KOG1591</t>
  </si>
  <si>
    <t>Prolyl 4-hydroxylase alpha subunit</t>
  </si>
  <si>
    <t>K00472|1|0.0|545|gab:108489243|prolyl 4-hydroxylase [EC:1.14.11.2]</t>
  </si>
  <si>
    <t>GO:0031418//L-ascorbic acid binding;GO:0005506//iron ion binding;GO:0016705//oxidoreductase activity, acting on paired donors, with incorporation or reduction of molecular oxygen</t>
  </si>
  <si>
    <t>MAPPMKIVFGLLTFVTVGMIIGALFQLAFIRGLEDSYGDDFPTTKLHRRQSDGYLKLPRGMSHWHGDKEAEILRLGFVKPEIISWSPRIIVLHNFLSNEECDYLRAIARPRLQVSTVVDVKTGKGIKSNVRTSSGMFLSPTEKKYPMIQVTDFLYFSQIPAENGELIQVLRYEKDQFYKPHHDYFSDTFNLKRGGQRIATMLMYLSDDAGTGDCSCGGKTVKGMSVKPIKGDAVLFWSMGLDGQSDPNSIHGGCEVLSGEKWSATKWMRQKPTF</t>
  </si>
  <si>
    <t>Ghir_D10G018880.1</t>
  </si>
  <si>
    <t>XP_016699695.1</t>
  </si>
  <si>
    <t>PREDICTED: major pollen allergen Bet v 1-A-like [Gossypium hirsutum]</t>
  </si>
  <si>
    <t>sp|P15494|BEV1A_BETPN</t>
  </si>
  <si>
    <t>Major pollen allergen Bet v 1-A OS=Betula pendula GN=BETVIA PE=1 SV=2</t>
  </si>
  <si>
    <t>K05387|1|7e-10|60.8|peq:110030824|glutamate receptor, ionotropic, plant</t>
  </si>
  <si>
    <t>GO:0006952//defense response;GO:0009607//response to biotic stimulus</t>
  </si>
  <si>
    <t>MGVFSYDHETTSPVAPARLFKAFTVEAPKVWPAAAPNAVKSIEVEANPSSGSIVKINFVEGFPFQYMKHQIGRHDENNFSYSYSLIEGGPLGDKLEKISYENKFEAAAGGGSICKSSMKFYTVGDNVITEDEIKARIKGSETVYKPLEAYLLANPEACN</t>
  </si>
  <si>
    <t>Ghir_D11G004780.1</t>
  </si>
  <si>
    <t>XP_012489127.1</t>
  </si>
  <si>
    <t xml:space="preserve">PREDICTED: peroxidase 72-like [Gossypium raimondii] </t>
  </si>
  <si>
    <t>sp|Q9FJZ9|PER72_ARATH</t>
  </si>
  <si>
    <t>Peroxidase 72 OS=Arabidopsis thaliana GN=PER72 PE=1 SV=1</t>
  </si>
  <si>
    <t>K00430|1|0.0|685|gra:105802185|peroxidase [EC:1.11.1.7]</t>
  </si>
  <si>
    <t>GO:0016021//integral component of membrane;GO:0005576//extracellular region</t>
  </si>
  <si>
    <t>MVHYIIVITLLALGLAPHCLSSKTVGGGYLYPQFYDHSCPKAQEIVRNVVAKAVAKEPRMAASLLRLHFHDCFVKGCDASILLDSSGSIISEKRSNPNRNSARGFEVIDEIKAVMEKECPHTVSCADIMALAARDSTVLTGGPSWEVPLGRRDARGASLSGSNNNIPAPNNTFQTILTKFKLQGLDIVDLVALSGSHTIGNSRCTSFRQRLYNQSGNGQPDNTLDQSYASQLRRNCPRSGGDQNLFFLDFVSPIKFDNSYFKNLLANKGLLNSDQVLFTKNGESRELVKTYAYNQELFFQQFAKSMIKMGNISPLTGYRGEIRQNCRKINA</t>
  </si>
  <si>
    <t>Ghir_D11G020480.1</t>
  </si>
  <si>
    <t>XP_016697257.1</t>
  </si>
  <si>
    <t>PREDICTED: zeaxanthin epoxidase, chloroplastic-like [Gossypium hirsutum]</t>
  </si>
  <si>
    <t>sp|O81360|ABA2_PRUAR</t>
  </si>
  <si>
    <t>Zeaxanthin epoxidase, chloroplastic OS=Prunus armeniaca PE=2 SV=1</t>
  </si>
  <si>
    <t>At5g67030</t>
  </si>
  <si>
    <t>KOG2614</t>
  </si>
  <si>
    <t>Kynurenine 3-monooxygenase and related flavoprotein monooxygenases</t>
  </si>
  <si>
    <t>K09838|1|0.0|1222|ghi:107913245|zeaxanthin epoxidase [EC:1.14.15.21]</t>
  </si>
  <si>
    <t>GO:0009688//abscisic acid biosynthetic process</t>
  </si>
  <si>
    <t>GO:0009540//zeaxanthin epoxidase [overall] activity;GO:0071949//FAD binding</t>
  </si>
  <si>
    <t>GO:0016020//membrane;GO:0009507//chloroplast</t>
  </si>
  <si>
    <t>MAASLFQRPSAILFTGTQFPVSVSKDIPIESSPCIHFNYHFRSKANNQKKGLLQVKATVGAGTQSVSKSSETKDLDGNQLEKKTKLKILIAGGGIGGLVFALAAKKKGFDVVVFEKDLSAIRGEGQYRGPIQIQSNALAALEAIDMEVAEEVMEAGCVTGDRINGLVDGVSGTWYVKFDTFTPAAERGLPVTRVISRMTLQQILARAVGEDVIFNESNVVDFEDDGDKVTVVLENGNRYDGDLLVGADGIWSKVRKNLFGPKEAVYSGYTCYTGIADFVPADIESVGYRVFLGHKQYFVSSDVGAGKMQWYAFHKEPAGGVDSHGKKERLLNIFGDWCDNVTDLLHATDEHAILRRDIYDRTPSLTWGRGRVTLLGDSIHAMQPNMGQGGCMAIEDSYQLALELDNAWKQGVESGLLLIYERARRLRVAIIHGMARMAAIMASTYKAYLGVGLGPLSFLTKFRIPHPGRVGGRFFINLAMPIMLNWVLGGNSSNLEGRSLSCRLSDKASDQLQTWFEDNDALEQTINGEWFLLSVGNEAATSQPICLSRDENKSFVIGSEKNENFPGKSVVIRSPQVSKTHAQIIYKEGRRSWIPSNVAIRLRPSDVIEFGSDKKVINSLFIL</t>
  </si>
  <si>
    <t>Ghir_D11G027190.1</t>
  </si>
  <si>
    <t>KJB44892.1</t>
  </si>
  <si>
    <t>hypothetical protein B456_007G278200 [Gossypium raimondii]</t>
  </si>
  <si>
    <t>MAAQPQDARHLCYFVIPPSATRLTITIDEVTYEIPAGQLRPARPFQLPPAPDHQGFPINVAPMFRGYANNGAGKADVKAEFQKDEKPNPTASANPAPPAGNPANF</t>
  </si>
  <si>
    <t>Ghir_D11G033730.1</t>
  </si>
  <si>
    <t>XP_016686232.1</t>
  </si>
  <si>
    <t>PREDICTED: FAS1 domain-containing protein SELMODRAFT_448915-like [Gossypium hirsutum]</t>
  </si>
  <si>
    <t>sp|P0DH64|Y4891_SELML</t>
  </si>
  <si>
    <t>FAS1 domain-containing protein SELMODRAFT_448915 OS=Selaginella moellendorffii GN=SELMODRAFT_448915 PE=2 SV=1</t>
  </si>
  <si>
    <t>MATHTILTMFALLMAAHFKSISSTNLPPKDDQDLRLAMEEMQKANYFTFVMLLNMLPLDPKFLANVTFLMPNDRMLSKTVIPENAVSNFLHRHSIPSPLIFEHLLYIPTGSILPSLMPEYLMNVSNGGGRRSFVLNNVKIISPNICTIGSSIRCHGIDGVLNPESNISLHTCSNTMVLVPPPPSSVAPPPLLPPPPPSPVPFFSSPEDDFPVPAPLPADSSQHISGSSKLSLGRKVLKSMATILVPLMIGVSI</t>
  </si>
  <si>
    <t>Ghir_D12G003570.1</t>
  </si>
  <si>
    <t>XP_012436384.1</t>
  </si>
  <si>
    <t xml:space="preserve">PREDICTED: SKP1-like protein 1A [Gossypium raimondii] </t>
  </si>
  <si>
    <t>sp|Q39255|SKP1A_ARATH</t>
  </si>
  <si>
    <t>SKP1-like protein 1A OS=Arabidopsis thaliana GN=SKP1A PE=1 SV=1</t>
  </si>
  <si>
    <t>At1g75950</t>
  </si>
  <si>
    <t>KOG1724</t>
  </si>
  <si>
    <t>SCF ubiquitin ligase, Skp1 component</t>
  </si>
  <si>
    <t>K03094|1|6e-98|281|gra:105762943|S-phase kinase-associated protein 1</t>
  </si>
  <si>
    <t>GO:0006511//ubiquitin-dependent protein catabolic process</t>
  </si>
  <si>
    <t>MGSTSKKIKLRTSDGEILKVEEAVALQSPTIKNLYENSCPGKVIPVPGVTGNILSKVLDYGKKHVDAATGKENISADELRAWDDDFVKVDQKTLFDLILAARSLNIESLLDLTCRTVANMIKGKTVEEIRTTFNIKNDLDP</t>
  </si>
  <si>
    <t>Ghir_D12G009300.1</t>
  </si>
  <si>
    <t>AER60490.1</t>
  </si>
  <si>
    <t>cysteine proteases, partial [Gossypium hirsutum]</t>
  </si>
  <si>
    <t>K01365|1|2e-162|463|mdm:103420719|cathepsin L [EC:3.4.22.15]</t>
  </si>
  <si>
    <t>MELTLLFPLFFFTLSSATYISTLTLNQNHPSSSSSWRSDDEVMGLYKSWVIQHGKAYNGIGEEEKRFEIFKDNLRFIDEHNSNNNTTYKLGLNKFADLTNQEYRAKFLGTRTDPRRRLMKSKIPSSRYAHRAGDNLPDSVDWRDHGAVSPVKDQGSCGSCWAFSTIATVEGINKIVSGELVSLSEQELVDCDRSYDAGCNGGLMDYAFQFIMDNGGIDTEKDYPYLGFNNQCDPTKKNAKVVSIDGYEDVPNNENALKKAVAHQPVSIAIEAGGRAFQLYESGVFNGECGLALDHGVVAVGYGTDDNGQDYWIVRNSWGSNWGENGYIRMERNINANTGKCGIAMEASYPVKNGANIIQPYHNESTENISSA</t>
  </si>
  <si>
    <t>Ghir_D12G010120.1</t>
  </si>
  <si>
    <t>XP_016737598.1</t>
  </si>
  <si>
    <t>PREDICTED: fasciclin-like arabinogalactan protein 21 [Gossypium hirsutum]</t>
  </si>
  <si>
    <t>sp|Q9FL53|FLA21_ARATH</t>
  </si>
  <si>
    <t>Fasciclin-like arabinogalactan protein 21 OS=Arabidopsis thaliana GN=FLA21 PE=2 SV=1</t>
  </si>
  <si>
    <t>K09529|1|2e-07|57.4|aly:ARALYDRAFT_349957|DnaJ homolog subfamily C member 9</t>
  </si>
  <si>
    <t>MVPGLFPSDYLRKHPFGTKIETLSPGRCITVTSTSTVQNDPTMYKIFIVGVEITHPDLFNNGLIIIHGLQGYISQLSPFSCDVERMTSLSFPSNYDRSRNNQLSPQQHAALMRFMLSDVILRLRNSGFSVLSLALKLKYAELISLRNVTIFALDDVSIFSGSYSYINSVRLHIVPNQFLTIADLERLPVGAPLTTLDREQSLVVTTAGGVLNKEMMRINYMSIKVADMMKNLNVIVHSLYLPFPHVTPMTATTDSMLGGEDPMSTVPVPVRVPPGTDDACDALDEQGKCEMRQVNHVTTHVNPHYIPEIEDHHGL</t>
  </si>
  <si>
    <t>Ghir_D12G013280.1</t>
  </si>
  <si>
    <t>Ghir_D12G013280.1;Ghir_D12G013280.2</t>
  </si>
  <si>
    <t>XP_016694507.1</t>
  </si>
  <si>
    <t>PREDICTED: glucan endo-1,3-beta-D-glucosidase-like isoform X2 [Gossypium hirsutum]</t>
  </si>
  <si>
    <t>K19892|1|1e-22|96.3|ppp:112279214|glucan endo-1,3-beta-glucosidase 4 [EC:3.2.1.39]!K22832|2|1e-20|86.3|egu:105046653|1,3-beta-glucanosyltransferase GAS1 [EC:2.4.1.-]!K03006|5|4e-20|87.8|fve:105350341|DNA-directed RNA polymerase II subunit RPB1 [EC:2.7.7.6]</t>
  </si>
  <si>
    <t>MQEDMVMGKLQPEGSLNRIGPGIGQSTESDRLDREPIKASSDGENTWCIAKPSTENLRLNGNINYSCSQKGVDCKPIQPGGTCYRPNTIVSHASYAMNLFYKAAGKNSWNCNFNGTGIIISENPSIGSCNYPM</t>
  </si>
  <si>
    <t>Ghir_D12G015670.1</t>
  </si>
  <si>
    <t>XP_016735941.1</t>
  </si>
  <si>
    <t>PREDICTED: aldehyde dehydrogenase family 2 member B4, mitochondrial-like isoform X1 [Gossypium hirsutum]</t>
  </si>
  <si>
    <t>K00128|1|0.0|1093|ghi:107946218|aldehyde dehydrogenase (NAD+) [EC:1.2.1.3]</t>
  </si>
  <si>
    <t>MAAASRISSLLSRSLLSKGRICGLGRSVVCSYTTAAALEKPITPSINVNYTKLLINGNFVDSASGKTFPTYDPRTGDVIAHVAEGDAEDINRAVSAARKAFDEGPWPKMTAYERSRVLFRFADLIDQHTEELATLETWDNGKPYEQAAKIELPMISRLIRYYAGWADKIHGLTVPADSPHLLQTIHEPIGVAGQIIPWNFPLLMFAWKVGPALACGNTVVIKTAEQTPLSALYAAKLLHEAGLPPGVLNVVSGFGPTAGAALATHMQVDKLAFTRSTETGKIVLELAAKSNLKPITLELGGKSPFIVCKDADVDKAVELAHFALFFNQGQCCCAGSRTYVHESVYDEFLEKAKARALKRSVGDPFVAGIEQGPQIDSEQFEKIMRYIRSGVESGATLETGGERIGDKGFYIQPTVFSNVKEDMLIAKDEIFGPVQSILKFKDINEVIRRANTTSYGLAAGVFTQDIDTANTLTRALKVGTVWINCYDVFDAAIPFGGYKMSGQGREKGIHCLSNYLQVKAVVTPLKDPAWI</t>
  </si>
  <si>
    <t>Ghir_D13G011370.1</t>
  </si>
  <si>
    <t>&gt;Ghir_D13G011370.2</t>
  </si>
  <si>
    <t>XP_016704000.1</t>
  </si>
  <si>
    <t>PREDICTED: U-box domain-containing protein 9-like [Gossypium hirsutum]</t>
  </si>
  <si>
    <t>sp|Q9SRT0|PUB9_ARATH</t>
  </si>
  <si>
    <t>U-box domain-containing protein 9 OS=Arabidopsis thaliana GN=PUB9 PE=1 SV=1</t>
  </si>
  <si>
    <t>At3g07360</t>
  </si>
  <si>
    <t>KOG0167</t>
  </si>
  <si>
    <t>FOG: Armadillo/beta-catenin-like repeats</t>
  </si>
  <si>
    <t>K08332|1|1e-50|179|smo:SELMODRAFT_51906|vacuolar protein 8</t>
  </si>
  <si>
    <t>GO:0004842//ubiquitin-protein transferase activity</t>
  </si>
  <si>
    <t>MAEKEESSAAGGGREEELKKELQSVVKKIVDEDNYGTEITLKAISILSDLSDTVLTKKFRCPISGEIMGDPVVLSSGLTYDRPSIQKWLNEGNLTCPQSKEVLSHTILTPNCLVRKLISSWCKGHGVAVPRSHQDTNGEIITEFDRLYFNSLVTEMFSSLTDRKEAAKELRRLTTAAPSYRAVFFEFTDPISRLIGPLLEGSVDSDPELQEDLITTFMNLLVDCDNMKVVADHPDAIPLLIKSVEFGTIETRKNAAVALSMLSSDNDRRLMIGNAGAPMPLFQLLREGHPIAMKEAASAILNQCVEYSNKEKFIELGAVKVLLEKIREGKLVDELINLVAQLSTHPKAVNELSELDTVHCLLGIIRETESERTKENCVAILYNVCLNDVGLLKVIWTEGIEHQTLAKLVDTGTARAKRKATALATKIGKLFPTVL</t>
  </si>
  <si>
    <t>Ghir_D13G016740.1</t>
  </si>
  <si>
    <t>XP_016703939.1</t>
  </si>
  <si>
    <t>PREDICTED: probable glutathione S-transferase [Gossypium hirsutum]</t>
  </si>
  <si>
    <t>sp|Q03666|GSTX4_TOBAC</t>
  </si>
  <si>
    <t>Probable glutathione S-transferase OS=Nicotiana tabacum PE=2 SV=1</t>
  </si>
  <si>
    <t>At1g17180</t>
  </si>
  <si>
    <t>KOG0406</t>
  </si>
  <si>
    <t>Glutathione S-transferase</t>
  </si>
  <si>
    <t>K00799|1|3e-162|450|ghi:107918871|glutathione S-transferase [EC:2.5.1.18]</t>
  </si>
  <si>
    <t>MAEEVVLLDFWPSPFGMRSRIALAEKGIKYEHKEEDLRNKSALLLQMNPVHKKIPVLIHNGKPVCESLIQVQYIDEVWHDKAPLLPSDPYQKATARFWADYVDKKIYEVGGRVWKTKGEKQATAKKELIETLKLLEKELGDKPYFGGESLGYVDVAFIPFYSWFYALEKCGNFSIEAECPKLIAWAKRCMQKESVAKSLPDQQKVYDFILEMKKHFGIE</t>
  </si>
  <si>
    <t>Ghir_D13G019420.1</t>
  </si>
  <si>
    <t>XP_016667891.1</t>
  </si>
  <si>
    <t>PREDICTED: calreticulin-like [Gossypium hirsutum]</t>
  </si>
  <si>
    <t>sp|Q9XF98|CALR_PRUAR</t>
  </si>
  <si>
    <t>Calreticulin OS=Prunus armeniaca PE=2 SV=1</t>
  </si>
  <si>
    <t>At1g56340</t>
  </si>
  <si>
    <t>KOG0674</t>
  </si>
  <si>
    <t>Calreticulin</t>
  </si>
  <si>
    <t>K08057|1|0.0|851|ghi:107888332|calreticulin</t>
  </si>
  <si>
    <t>GO:0005509//calcium ion binding;GO:0051082//unfolded protein binding</t>
  </si>
  <si>
    <t>MSTTMASHKRFPNFVSLILLSLVAIASAEVFFEERFEDGWESRWVKSDWKKDENMAGEWNYTSGKWNGDPNDKGIQTSEDYRFYAISAEFPEVNNKGKTLVFQFSVKHEQKLDCGGGYMKLLSADVDQKKFGGDTPYSIMFGPDICGYSTKKVHAILSYNGTNHLIKKEVPCETDQLTHVYTFILRPDATYSILIDNVEKQTGSLYTDWDILPPKKIKDPEAKKPEDWDDKEYIPDPEDKKPEGYDDIPKEIPDPDAKKPEDWDEEEDGEWTPSTIPNPEYKGPWKPKKIKNPNYKGKWKAPMIDNPDFKDDPDLYVFPNLKYVGIELWQVKSGTMLDNILVADDVEYAKKLAEETWGKQKDAEKAAFEEAEKKREEEESKDAPVDSDAEDEDGADDTEGHESDSNTKSDDEDKEDAHDEL</t>
  </si>
  <si>
    <t>Ghir_D13G019430.1</t>
  </si>
  <si>
    <t>XP_016667890.1</t>
  </si>
  <si>
    <t>K08057|1|0.0|850|ghi:107888331|calreticulin</t>
  </si>
  <si>
    <t>MSTTMANHKRFPNFVSLILLSLVATASAEVFFEERFEDGWESRWVKSDWKKDENMAGEWNYTSGKWNGDLNDKGIQTSEDYRFYAISAEFPEVNNKGKTLVFQFSVKHEQKLDCGGGYMKLLSGDVDQKKFGGDTPYSIMFGPDICGYSTKKVHAILTYNGTNHLIKKEVPCETDQLTHVYTFILRPDATYSILIDNVEKQTGSLYTDWDLLPPKKIKDPEAKKPEDWDDKEYIPDPEDKKPEGYDDIPKEIPDPDAKKPEDWDDEEDGEWTPSTIPNPEYKGQWKPKKIKNPNYKGKWKAPMIDNPDFKDDPDLYVFPTLKYVGIELWQVKSGTMFDNILVADDVVYAKKLAEETWGKQKDAEKASFEEAEKKREEEESKDDPVDSDAEDEDDADDTEGHESDSDTKSDDEDKEDAHDEL</t>
  </si>
  <si>
    <t>Ghir_A01G000990.1</t>
  </si>
  <si>
    <t>MSTds-VS-MTds</t>
  </si>
  <si>
    <t>Ghir_A01G000990.1;Ghir_A03G020170.1;Ghir_A03G020170.2;Ghir_A03G020170.3;Ghir_A12G002000.1;Ghir_D12G002030.1</t>
  </si>
  <si>
    <t>XP_016721989.1</t>
  </si>
  <si>
    <t xml:space="preserve">PREDICTED: 40S ribosomal protein S29-like [Gossypium hirsutum] </t>
  </si>
  <si>
    <t>sp|Q680P8|RS29_ARATH</t>
  </si>
  <si>
    <t>40S ribosomal protein S29 OS=Arabidopsis thaliana GN=RPS29A PE=3 SV=2</t>
  </si>
  <si>
    <t>At3g44010</t>
  </si>
  <si>
    <t>KOG3506</t>
  </si>
  <si>
    <t>40S ribosomal protein S29</t>
  </si>
  <si>
    <t>K02980|1|3e-36|119|gab:108480984|small subunit ribosomal protein S29e</t>
  </si>
  <si>
    <t>GO:0003735//structural constituent of ribosome</t>
  </si>
  <si>
    <t>GO:0005840//ribosome</t>
  </si>
  <si>
    <t>MGHSNVWNSHPKTYGPGSRSCRVCGNPHAIIRKYGLMCCRQCFRSNAKEIGFIKYR</t>
  </si>
  <si>
    <t>Ghir_A01G004630.1</t>
  </si>
  <si>
    <t>XP_016702585.1</t>
  </si>
  <si>
    <t>PREDICTED: pathogen-related protein-like isoform X1 [Gossypium hirsutum]</t>
  </si>
  <si>
    <t>sp|P16273|PRPX_HORVU</t>
  </si>
  <si>
    <t>Pathogen-related protein OS=Hordeum vulgare PE=2 SV=2</t>
  </si>
  <si>
    <t>MATVPAAKDKYRSFLDDEADNVQWRHGGPPTYDAVNQLFEQGRTKEWEEGSLEEIVQNAIKTWEMELSHKVRLQDFKSINHEKFNLIVNGREGLKGEEALKMGSYNALLQNSLPKEFQYYKADEESFESSHEAFRSAFPRGFAWEVIHVYSGPPLIAFKFRHWGIFEGPFKGHAPTGETVEFYGIATVKVDEGLKVEEVEVYYDPAQLFGGLLKGAPISISSSPTHHASACPFHSSS</t>
  </si>
  <si>
    <t>Ghir_A01G008320.1</t>
  </si>
  <si>
    <t>XP_017641950.1</t>
  </si>
  <si>
    <t xml:space="preserve">PREDICTED: farnesyl pyrophosphate synthase 2-like [Gossypium arboreum] </t>
  </si>
  <si>
    <t>sp|P49352|FPPS2_LUPAL</t>
  </si>
  <si>
    <t>Farnesyl pyrophosphate synthase 2 OS=Lupinus albus GN=FPS2 PE=2 SV=1</t>
  </si>
  <si>
    <t>At5g47770</t>
  </si>
  <si>
    <t>KOG0711</t>
  </si>
  <si>
    <t>Polyprenyl synthetase</t>
  </si>
  <si>
    <t>H</t>
  </si>
  <si>
    <t>Coenzyme transport and metabolism</t>
  </si>
  <si>
    <t>K00787|1|0.0|707|gab:108483194|farnesyl diphosphate synthase [EC:2.5.1.1 2.5.1.10]</t>
  </si>
  <si>
    <t>GO:0008299//isoprenoid biosynthetic process</t>
  </si>
  <si>
    <t>MSDIKPKFLEVYSALKSELLDDPAFEFTDNSRQWVERMLDYNVPGGKLNRGLSVIDSYNLLKEGKELSDDEFFLACALGWCIEWLQAYFLVLDDIMDGSHTRRGHPCWFRLPQVGMIAISDALILRNQIFRILKKHFRGKPYYVYLLDLFNEVEFQTASGQMIDLITTLQGEKDLSKYSLSIHRKIVQYKTAYYSFYLPVACALLMAGENLDNHSDVKNVLVEMGTYFQVQDDFLDCFGDPEVIGKVGTDIEDFKCSWLVVKALERANEEQRKLLYENYGKDDRVCVAKVKELYQTLDVQGAFEEYESKSYEKIMKQIEGHPSKAVQAVLKSFLAKIYKRQK</t>
  </si>
  <si>
    <t>Ghir_A01G010740.1</t>
  </si>
  <si>
    <t>Ghir_A01G010740.1;Ghir_A01G010740.2;Ghir_A01G010740.3</t>
  </si>
  <si>
    <t>XP_016701732.1</t>
  </si>
  <si>
    <t xml:space="preserve">PREDICTED: alpha-amylase-like [Gossypium hirsutum] </t>
  </si>
  <si>
    <t>sp|P17859|AMYA_VIGMU</t>
  </si>
  <si>
    <t>Alpha-amylase OS=Vigna mungo GN=AMY1.1 PE=2 SV=1</t>
  </si>
  <si>
    <t>At4g25000</t>
  </si>
  <si>
    <t>KOG0471</t>
  </si>
  <si>
    <t>Alpha-amylase</t>
  </si>
  <si>
    <t>K01176|1|0.0|859|ghi:107916876|alpha-amylase [EC:3.2.1.1]</t>
  </si>
  <si>
    <t>GO:0004556//alpha-amylase activity;GO:0103025//alpha-amylase activity (releasing maltohexaose);GO:0005509//calcium ion binding</t>
  </si>
  <si>
    <t>MLTSLCFVFIFIFVFSPFATPTLLFQGFNWESSNNAGGWYNFLQSSVSDIANAGVTHVWLPPPSQSAAPQGYLPGRLYDLDASKYGSQAELKSLIDAFHQKGVKCVADIVINHRTAERQDNRGIYCLFEGGTSDDRLDWGPSFICKDDTAYSDGTGNPDTGLPYDPAPDIDHLNPRVQNELSDWLNWLKTEIGFDGWRFDFVRGYAPTITKIYMDRTSPDFAVGEKWEDFIDGQEELHRAALKDWVEAAGGAVTAFDFTTKGVLNDAVQGKLWRLKDSNGKPPGMIGLLPQNAVTFIDNHDTGSTQNIWPFPSDKIMQGYAYILTHPGIPSIFYDHFFDLGLKDEISKLVEIRNRNGIQSTSTVTILASESELYMASIDDKIIMKIGPKMDLANLVPPNYQLATSGNNYAVWEKK</t>
  </si>
  <si>
    <t>Ghir_A02G004180.1</t>
  </si>
  <si>
    <t>XP_017633082.1</t>
  </si>
  <si>
    <t xml:space="preserve">PREDICTED: glycine-rich cell wall structural protein-like isoform X1 [Gossypium arboreum] </t>
  </si>
  <si>
    <t>Hs7705566</t>
  </si>
  <si>
    <t>KOG4562</t>
  </si>
  <si>
    <t>Uncharacterized conserved protein (tumor-rejection antigen MAGE in humans)</t>
  </si>
  <si>
    <t>MVSVTKRVVLLSLLCFNVFVVNVIAKEVVSTKEEEEKYLTQGGGFGVGGGGGFGGAGGGGGFGGGHGGGAGGGFGKGGGYGGGIGKGGGVGGGYGGGIGKGGGIGKGGGVGGGGGIGKGGGIGKGGGVGGGIGKGGGYGGGVGKGGGIGKGGGYGGGIGKGGGHGIGGGHGGGVGGGIGKGGGFGGGAGGGYGKGGGFGGGVGGGAGGGKGGGFGGGGGGGNGHH</t>
  </si>
  <si>
    <t>Ghir_A02G005080.1</t>
  </si>
  <si>
    <t>XP_016720892.1</t>
  </si>
  <si>
    <t xml:space="preserve">PREDICTED: dynein light chain 1, cytoplasmic-like [Gossypium hirsutum] </t>
  </si>
  <si>
    <t>sp|Q39580|DYL1_CHLRE</t>
  </si>
  <si>
    <t>Dynein 8 kDa light chain, flagellar outer arm OS=Chlamydomonas reinhardtii PE=1 SV=1</t>
  </si>
  <si>
    <t>At4g15930</t>
  </si>
  <si>
    <t>KOG3430</t>
  </si>
  <si>
    <t>Dynein light chain type 1</t>
  </si>
  <si>
    <t>Z</t>
  </si>
  <si>
    <t>Cytoskeleton</t>
  </si>
  <si>
    <t>K10418|1|3e-89|258|gab:108480738|dynein light chain LC8-type</t>
  </si>
  <si>
    <t>GO:0007017//microtubule-based process</t>
  </si>
  <si>
    <t>GO:0030286//dynein complex</t>
  </si>
  <si>
    <t>MNSEEAKRSISGALTVKPATDERKPSPALAAESTTLAAKKVVIKSADMKDDMQKEAVNIAIAAFEKNNVEKDVAEHIKKEFDKRHGPTWHCIVGRNFGSYVTHETNHFVYFYLDQKAVLLFKSG</t>
  </si>
  <si>
    <t>Ghir_A02G010860.1</t>
  </si>
  <si>
    <t>Ghir_A02G010860.1;Ghir_D03G009080.1</t>
  </si>
  <si>
    <t>XP_017626605.1</t>
  </si>
  <si>
    <t>PREDICTED: long chain acyl-CoA synthetase 4-like [Gossypium arboreum]</t>
  </si>
  <si>
    <t>sp|Q9T0A0|LACS4_ARATH</t>
  </si>
  <si>
    <t>Long chain acyl-CoA synthetase 4 OS=Arabidopsis thaliana GN=LACS4 PE=2 SV=1</t>
  </si>
  <si>
    <t>At4g23850</t>
  </si>
  <si>
    <t>KOG1256</t>
  </si>
  <si>
    <t>Long-chain acyl-CoA synthetases (AMP-forming)</t>
  </si>
  <si>
    <t>K01897|1|0.0|1310|gab:108469974|long-chain acyl-CoA synthetase [EC:6.2.1.3]</t>
  </si>
  <si>
    <t>GO:0009556//microsporogenesis;GO:0008152//metabolic process;GO:0048653//anther development</t>
  </si>
  <si>
    <t>GO:0003824//catalytic activity;GO:0004467//long-chain fatty acid-CoA ligase activity</t>
  </si>
  <si>
    <t>GO:0005789//endoplasmic reticulum membrane;GO:0005886//plasma membrane</t>
  </si>
  <si>
    <t>MAGNNFVIEVEKGKDASDGQPSIGPVYRSSFAANGFPAPIPGIDMSVEKYPDNRMLAGKYVWQTYREVYDIVIKVGNSIRSCDVVEGGKCGIYGANCPEWIISMEACNAHGLYCVPLYDTLGAGAVEFIICHAEISIAFVEEKKINELFKTFPASTEHLKTIVSFGKVTPEQKADAEKHGLKIYPWEEFLQLGENKNYDLPVKKKTDICTIMYTSGTTGDPKGVLISNDSIVTLIAGVKRLLGSVNEQLTMKDVYISYLPLAHIFDRVIEELFISHGASIGFWRGDVKLLVEDIGELKPSIFCAVPRVLDRIYSGLLQKISAGGLLKKKMFDLAYTYKYYNMKKGRKHGEASPICDKIVFSKVKQGLGGNVRLILSGAAPLSTHVEEFLRVVACCHVLQGYGLTESCAGSFVSLPNELSMLGTVGPPVPNIDVRLESVPEMNYDALASTPRGEICIKGNTLFSGYYKREDLTREVLIDGWFHTGDIGEWQPNGSMKIIDRKKNIFKLSQGEYVAVENLENIYGLVSAIDSIWIYGNSFESFLVAVVNPNKEALESWGADNNVSGDFESLCQNPKAKEFILGELAKTGKEKKLKGFEFIKAVHLDPMPFDMERDLLTPTYKKKRPQLLKYYQSVIDEMYKSANKPNA</t>
  </si>
  <si>
    <t>Ghir_A02G011130.1</t>
  </si>
  <si>
    <t>Ghir_A02G011130.1;Ghir_D03G008790.1</t>
  </si>
  <si>
    <t>XP_012470512.1</t>
  </si>
  <si>
    <t xml:space="preserve">PREDICTED: disease resistance response protein 206-like [Gossypium raimondii] </t>
  </si>
  <si>
    <t>sp|P13240|DR206_PEA</t>
  </si>
  <si>
    <t>Disease resistance response protein 206 OS=Pisum sativum GN=PI206 PE=1 SV=2</t>
  </si>
  <si>
    <t>K19027|1|4e-26|108|smo:SELMODRAFT_443317|zinc finger FYVE domain-containing protein 26!K01870|2|2e-13|72.4|eus:EUTSA_v10003524mg|isoleucyl-tRNA synthetase [EC:6.1.1.5]</t>
  </si>
  <si>
    <t>GO:0016853//isomerase activity</t>
  </si>
  <si>
    <t>GO:0048046//apoplast</t>
  </si>
  <si>
    <t>MASNTWGFLSFFMVLVVTSAYPIKTKQYKPCKHLVLYFHDIIYNGMNKENATSAIVAAPQGANLTILASQFHFGNIAVFDDPITLDNNLHSKPVGRAQGMYLYDTKNTYTAWLGFSFVFNSTDYYQGTINFIGADPLMNKTRDISIVGGTGDFFMHRGVATLMTDSFEGEVYFRLKVDIKFYECW</t>
  </si>
  <si>
    <t>Ghir_A03G006960.1</t>
  </si>
  <si>
    <t>XP_016737477.1</t>
  </si>
  <si>
    <t xml:space="preserve">PREDICTED: cell number regulator 6-like [Gossypium hirsutum] </t>
  </si>
  <si>
    <t>sp|B6SGC5|CNR6_MAIZE</t>
  </si>
  <si>
    <t>Cell number regulator 6 OS=Zea mays GN=CNR6 PE=2 SV=1</t>
  </si>
  <si>
    <t>MADAQSRYVKLTKDQVPLEDIQPGELNQPIDVPQLHVRKCNECGQPLPENFEPPAVEPWTTGIFGCAEDTESCWTGLFCPCVLFGRNIESLRDDTPWTTPCICHAICVEGGIALAVATAFVHGIEPKTTFLIYEGLLFAWWMCGIYTGLSRQSLQKKYHLKNSPCDPCMVHCCMHWCALCQEHREMKGRLSDDFVMPMTVVNPPPVQEMTANNENQDSTPPPSGTSTNLEMQAL</t>
  </si>
  <si>
    <t>Ghir_A03G019350.1</t>
  </si>
  <si>
    <t>&gt;Ghir_A03G019350.2 &gt;Ghir_A03G019350.3</t>
  </si>
  <si>
    <t>XP_017634114.1</t>
  </si>
  <si>
    <t>PREDICTED: bifunctional riboflavin biosynthesis protein RIBA 1, chloroplastic-like [Gossypium arboreum]</t>
  </si>
  <si>
    <t>sp|P47924|RIBA1_ARATH</t>
  </si>
  <si>
    <t>Bifunctional riboflavin biosynthesis protein RIBA 1, chloroplastic OS=Arabidopsis thaliana GN=RIBA1 PE=1 SV=2</t>
  </si>
  <si>
    <t>At5g64300</t>
  </si>
  <si>
    <t>KOG1284</t>
  </si>
  <si>
    <t>Bifunctional GTP cyclohydrolase II/3,4-dihydroxy-2butanone-4-phosphate synthase</t>
  </si>
  <si>
    <t>K14652|1|0.0|843|gab:108476409|3,4-dihydroxy 2-butanone 4-phosphate synthase / GTP cyclohydrolase II [EC:4.1.99.12 3.5.4.25]</t>
  </si>
  <si>
    <t>GO:0009231//riboflavin biosynthetic process</t>
  </si>
  <si>
    <t>GO:0003935//GTP cyclohydrolase II activity;GO:0008686//3,4-dihydroxy-2-butanone-4-phosphate synthase activity</t>
  </si>
  <si>
    <t>MVLVVDDEDRENEGDLIMAAELATPEAMAFIVKHGTGIVCVSMLEEDLERLQLPLMVNQRENEEKLRTAFTVTVDAKHGTTTGVSAHDRATTVLALASRESKPEDFNRPGHIFPLKYREGGVLKRAGHTEASIDLAVLAGLDPVAVLCEVVDDDGSMARLPKLRQFAERENLKIISIADLIRYRRKRDKLIELAGAARIPTMWGPFTAHCYRSILDGIEHIAMVKGEIGDGQNILVRVHSECLTGDIFGSARCDCGNQLGLAMKQIEAAGRGVLVYLRGHEGRGIGLGHKLRAYNLQDAGRDTVEANVELGLPVDSREYGIGAQILRDLGVRTMKLMTNNPAKYSGLKGYGLTIASRVPLLTPITRENRRYLETKRAKLGHVYGLDFNGSLNSLIIGGNGNTVAPTDAASES</t>
  </si>
  <si>
    <t>Ghir_A03G019510.1</t>
  </si>
  <si>
    <t>Ghir_A03G019510.1;Ghir_A03G019510.3;Ghir_A03G019510.5;Ghir_A03G019510.7;Ghir_D02G020910.1;Ghir_D02G020910.2</t>
  </si>
  <si>
    <t>&gt;Ghir_A03G019510.2 &gt;Ghir_A03G019510.4</t>
  </si>
  <si>
    <t>XP_016666629.1</t>
  </si>
  <si>
    <t>PREDICTED: beta carbonic anhydrase 5, chloroplastic-like isoform X3 [Gossypium hirsutum]</t>
  </si>
  <si>
    <t>sp|Q94CE3|BCA5_ARATH</t>
  </si>
  <si>
    <t>Beta carbonic anhydrase 5, chloroplastic OS=Arabidopsis thaliana GN=BCA5 PE=2 SV=1</t>
  </si>
  <si>
    <t>At1g58180</t>
  </si>
  <si>
    <t>KOG1578</t>
  </si>
  <si>
    <t>Predicted carbonic anhydrase involved in protection against oxidative damage</t>
  </si>
  <si>
    <t>K01673|1|4e-169|471|ghi:107887010|carbonic anhydrase [EC:4.2.1.1]</t>
  </si>
  <si>
    <t>GO:0015976//carbon utilization</t>
  </si>
  <si>
    <t>GO:0004089//carbonate dehydratase activity;GO:0008270//zinc ion binding</t>
  </si>
  <si>
    <t>MEMESGCDLFGKLKNGFLSFKSHKYMENLERYQALAKGQAPKFMVIACADSRVCPSTILGFEPGEAFMVRNVANMVPTYESGPSETNAALEFAVNSLEVENVFIIGHSCCGGIRALMSMQDKAESSFIRSWVTVGKNAKLSTKAAASNLSFDQQCTHCEKESINTSLLNLLTYPWIEEKVNKGMLSLHGGYYDFVNCTFEKWTLDYKGSIMNGKTRVVVKDRLFWC</t>
  </si>
  <si>
    <t>Ghir_A03G020320.1</t>
  </si>
  <si>
    <t>XP_016723037.1</t>
  </si>
  <si>
    <t xml:space="preserve">PREDICTED: probable indole-3-acetic acid-amido synthetase GH3.1 [Gossypium hirsutum] </t>
  </si>
  <si>
    <t>sp|O82333|GH31_ARATH</t>
  </si>
  <si>
    <t>Probable indole-3-acetic acid-amido synthetase GH3.1 OS=Arabidopsis thaliana GN=GH3.1 PE=2 SV=1</t>
  </si>
  <si>
    <t>K14487|1|0.0|1245|ghi:107935022|auxin responsive GH3 gene family</t>
  </si>
  <si>
    <t>MAVDSAISSPLGPPACEKDAKALRFIEEMTRNADSVQERVLSDILTQNSQTEYLRRFKLNRATDRDSFKSKLPVIAYEDLQPEIQRIANGDRSAILSAHPISEFLTSSGTSAGERKLMPTIKEELDRRQLLYSLLMPVMNLYVPGLDKGKGLYFLFVKSETRTPGGLLARPVLTSYYKSEHFKTRPYDPYNVYTSPNEAILCPDSFQSMYTQMLCGLQDRHQVLRVGAVFASGLLRAIRFLQLNWRQLSQDIETGTLNQKVTDPSLRECMGKILKPDPELARFVRHECSKESWEGIITRIWPNTKYLDVIVTGAMAQYIPTLDYYSGGLPKACTMYASSECYFGLNLNPMCKPSEVSYTIMPNMAYFEFLPHDPNSAGFTRDSPPKLVDLVDVEIGKEYELVITTYAGLCRYRVGDILRVTGFHNSAPQFHFVRRKNVLLSIDSDKTDEAELQKAVENASRLLREFNTSVVEYTSYADTKTIPGHYVIYWELLVKDAANSPTDDVLKQCCLAMEESMNSVYRQGRVADNSIGPLEIRVVKNGTFEELMDYAISRGASINQYKVPRCVNFTPIVELLDSRVVSTHFSPALPHWTPERRR</t>
  </si>
  <si>
    <t>Ghir_A03G022250.1</t>
  </si>
  <si>
    <t>&gt;Ghir_A03G022250.2</t>
  </si>
  <si>
    <t>XP_016714433.1</t>
  </si>
  <si>
    <t xml:space="preserve">PREDICTED: proteasome subunit alpha type-7-like [Gossypium hirsutum] </t>
  </si>
  <si>
    <t>sp|Q9SXU1|PSA7_CICAR</t>
  </si>
  <si>
    <t>Proteasome subunit alpha type-7 OS=Cicer arietinum GN=PAD1 PE=2 SV=1</t>
  </si>
  <si>
    <t>At3g51260</t>
  </si>
  <si>
    <t>KOG0183</t>
  </si>
  <si>
    <t>20S proteasome, regulatory subunit alpha type PSMA7/PRE6</t>
  </si>
  <si>
    <t>K02731|1|4e-120|343|gab:108474779|20S proteasome subunit alpha 4 [EC:3.4.25.1]</t>
  </si>
  <si>
    <t>GO:0004298//threonine-type endopeptidase activity</t>
  </si>
  <si>
    <t>GO:0005737//cytoplasm;GO:0019773//proteasome core complex, alpha-subunit complex;GO:0005634//nucleus</t>
  </si>
  <si>
    <t>MARYDRAITVFSPDGHLFQVEYALEAVRKGNAAVGVRGTDIVVLGVEKKSAVKLQDSRSVRKIVSLDDHIALACAGLKADARVLINRARIECQSHRLTVEEPVTVEYITRYIAGLQQKYTQSGGVRPFGLSTLIVGFDPYTGVPSLYQTDPSGTFSAWKANATGETPIR</t>
  </si>
  <si>
    <t>Ghir_A04G004530.1</t>
  </si>
  <si>
    <t>Ghir_A04G004530.1;Ghir_D05G034620.1</t>
  </si>
  <si>
    <t>XP_016738681.1</t>
  </si>
  <si>
    <t xml:space="preserve">PREDICTED: mechanosensitive ion channel protein 6-like isoform X1 [Gossypium hirsutum] </t>
  </si>
  <si>
    <t>sp|Q9SYM1|MSL6_ARATH</t>
  </si>
  <si>
    <t>Mechanosensitive ion channel protein 6 OS=Arabidopsis thaliana GN=MSL6 PE=1 SV=1</t>
  </si>
  <si>
    <t>At1g78610</t>
  </si>
  <si>
    <t>KOG4629</t>
  </si>
  <si>
    <t>Predicted mechanosensitive ion channel</t>
  </si>
  <si>
    <t>K22048|1|0.0|1840|ghi:107948584|mechanosensitive ion channel protein 4/5/6/7/8/9/10</t>
  </si>
  <si>
    <t>GO:0055085//transmembrane transport</t>
  </si>
  <si>
    <t>MTVNSGDRKEIILKIDDRSNDGGTPVYGGAVTAADGGKIWRESSYDFWNDNGKIEGNWNEANVNMNGAGSSGNNSNRESEGFDFMPSKQAATEDPPSKLIGQFLHKQKASGEFSLDMDLEMEEIQQEPPHHGGILPTVAESPSPAPSPSAAAFPRVSFENNPVRRRQSKGSPSPTKEESDGVVKCSSNSSSKRSEGRSFQRKSSLLITKTKSRLMDPPTPEKGEPKSAKSGAGKSRQIMRSGVLGKSMEEEEDDPLLEEDLPDEYKKNKLSVLVLLEWLSLILIIAGLVCSLTIPYLRKKSLWSLMLWKWEVLVLVLICGRLVSGWIIRIIVFFIERNFLLRKRVLYFVYGVRKPVRNCLWLGLVLIAWHYLFDKKVQKETKSKFLGYVTKILVCLLVGVLLWLVKTLLVKVLASSFHVSTFFDRIQDSLFNQYVIETLSGPPLIEIRRAEEEEEKITNEVMNLQKAGATIPPGLKTSTVSSPYSGKQTGSGRIQKTPQGKSPLLSPAFSAGKGEKDDKGITIDHLHKLNTKNVSAWNMKRLVHIIRHGALSTLDEQIHGSAFEDESANQIRNEYEAKAAARKIFENVAKPGSRFIYLEDIERFLQEDEALKTMSFFEEASESKRISKKALKNWVVNAFRERRALALTLNDTKTAVNKLHRMVNVLVGIIILVIWLLILEIASSKVLVFISSQLLLVAFIFGNTCKTIFEAIIFLFVMHPFDVGDRCEIDGIQMIVEEMNILTTVFLRYDNQKIIIPNSVLATKAIHNYYRSPDMLEIVEFCIHVKTPAEKIGLMKQRIMSYIEHKSDHWYQDTMIIFKELEELNRVRIAIWVTHRMNHQDMGERFIRRALLIEELVKIFNDLDIKYRLYPININVCSMPPAASDRLPPNWSGPAS</t>
  </si>
  <si>
    <t>Ghir_A04G013100.1</t>
  </si>
  <si>
    <t>Ghir_A04G013100.1;Ghir_D04G017460.1</t>
  </si>
  <si>
    <t>&gt;Ghir_A04G013100.2 &gt;Ghir_A04G013100.3 &gt;Ghir_A04G013100.4</t>
  </si>
  <si>
    <t>XP_017616028.1</t>
  </si>
  <si>
    <t xml:space="preserve">PREDICTED: uncharacterized protein LOC108460855 [Gossypium arboreum] </t>
  </si>
  <si>
    <t>K17573|1|1e-09|64.7|mtr:MTR_7g110390|meiosis arrest female protein 1</t>
  </si>
  <si>
    <t>GO:0010468//regulation of gene expression</t>
  </si>
  <si>
    <t>GO:0005777//peroxisome</t>
  </si>
  <si>
    <t>MFLFALDNPPPSSIMLISGDVDFAPALHILGQRGYIVILVIPAGVGVSSALCSAGKFVWDWPSVARGEGFVPPSKALMPPRGGPVDIARCFMGCHISDNPDGQNEEEAIVYKGASQSCYNPRDFSLVSRSLAEYTSNPSVCVPSYPATFRSQSLPCGLNEASGCPGYYDQNDTMWVQPGDIKGLKGQLVKLLELSGGCMPLTRVPAEYQKIFGRPLYVAEYGALKLVNLFKKMGDTLAIDGKGHKKFVYLRNWKANPSAPPLVLTRKDKKGKGIHEEITDVTAGAGSSDEFSDEERVVVDKRDQRKTDDNLEQFKYELQEILVSYSCRIFLGCFEEIYQQRYKKTLDYRKLSVEKLEELFDKVRDVVVLHEEPVSKRKFLCAVGS</t>
  </si>
  <si>
    <t>Ghir_A05G000570.1</t>
  </si>
  <si>
    <t>XP_017645352.1</t>
  </si>
  <si>
    <t xml:space="preserve">PREDICTED: NADPH--cytochrome P450 reductase 2 [Gossypium arboreum] </t>
  </si>
  <si>
    <t>K00327|1|0.0|1477|ghi:107942738|NADPH-ferrihemoprotein reductase [EC:1.6.2.4]</t>
  </si>
  <si>
    <t>MDSSSSSSSSGPSPLDLMSALVKAKMDPSNASSDSAAQVTTVLFENREFVMILTTSIAVLIGCVVILIWRRSASQKPKQIQLPLKPSIIKEPELEVDDGKKKVTILFGTQTGTAEGFAKALVEEAKARYEKATFNIVDLDDYAADDEEYEEKMKKDNLAFFFLATYGDGEPTDNAARFYKWFTEGKERGEWLQNMKYGIFGLGNKQYEHFNKVAKVVDELLTEQGAKRIVPLGLGDDDQCIEDDFTAWRELVWPELDQLLRDEDDATVSTPYTAAVLEYRVVFYDPADAPLEDKNWSNANGHATYDAQHPCRSNVAVRKELHTPESDRSCTHLEFDIAGTGLSYETGDHVGVYCENLDEVVDEALSLLGLSPDTYFSIHTDKEDGTPLGGSSLPSSFPPCTLRTALARYADLLSSPKKAALLALAAHASDPTEADRLRHLASPAGKDEYAQWIVANQRSLLEVMAEFSSAKPPLGVFFAAVAPRLQPRYYSISSSPRMAPSRIHVTCALVYEKTPTGRIHKGVCSTWMKNAVSSGKSDDCSWAPIFVRQSNFKLPSDTKVPIIMIGPGTGLAPFRGFLQERLALKEAGAELGPSVLFFGCRNRKMDFIYEDELNNFVNSGALSELVVAFSREGPTKEYVQHKMMEKAKDIWDMISQGGYLYVCGDAKGMARDVHRALHTIFQEQGSLDSSKAESMVKNLQMSGRYLRDVW</t>
  </si>
  <si>
    <t>Ghir_A05G017540.1</t>
  </si>
  <si>
    <t>Ghir_A05G017540.1;Ghir_D05G017530.1;Ghir_D05G017530.3</t>
  </si>
  <si>
    <t>XP_016749483.1</t>
  </si>
  <si>
    <t>PREDICTED: 5'-adenylylsulfate reductase 2, chloroplastic-like [Gossypium hirsutum]</t>
  </si>
  <si>
    <t>sp|P92980|APR3_ARATH</t>
  </si>
  <si>
    <t>5'-adenylylsulfate reductase 3, chloroplastic OS=Arabidopsis thaliana GN=APR3 PE=2 SV=2</t>
  </si>
  <si>
    <t>At4g21990_1</t>
  </si>
  <si>
    <t>KOG0189</t>
  </si>
  <si>
    <t>Phosphoadenosine phosphosulfate reductase</t>
  </si>
  <si>
    <t>K05907|1|0.0|946|ghi:107958280|adenylyl-sulfate reductase (glutathione) [EC:1.8.4.9]</t>
  </si>
  <si>
    <t>GO:0019419//sulfate reduction;GO:0045454//cell redox homeostasis</t>
  </si>
  <si>
    <t>GO:0016671//oxidoreductase activity, acting on a sulfur group of donors, disulfide as acceptor</t>
  </si>
  <si>
    <t>MAFAVTSSPAAISGSSFSRSSASSDLKIPQIGSFRLADRHATVNLSQKRCAVKPVNAEPKRNDSMLSHAATTSAPEVSEKVEVEDFEQLAKELNNASPLEIMDKALEKFGNDIAIAFSGAEDVALIEYAKLTGRPFRVFSLDTGRLNPETYRFFDEVEKHYGIRIEYMFPDAVEVQALVRSKGLFSFYEDGHQECCRVRKVRPLRRALKGLRAWITGQRKDQSPGTRSEVPVVQVDPVFEGLDGGDGSLVKWNPVANVDGKDIWNFLRAMNVPVNSLHAQGFVSIGCEPCTRPVLPGQHEREGRWWWEDAKAKECGLHKGNLKEDGAAQVNGNVATTESDIFNSQSLVTLSRTGIENLAKLESRKESWVVVLYAPWCPFCQAMEASYFELAEKLAGSGVKVAKFRADGEQKEYSKNELQLGSFPTILFFPKHSAKPIKYASEKRDVDSLMAFVNALR</t>
  </si>
  <si>
    <t>Ghir_A05G018420.1</t>
  </si>
  <si>
    <t>&gt;Ghir_A05G018420.2</t>
  </si>
  <si>
    <t>XP_017603674.1</t>
  </si>
  <si>
    <t xml:space="preserve">PREDICTED: uncharacterized protein LOC108450521 [Gossypium arboreum] </t>
  </si>
  <si>
    <t>K07374|1|1e-21|100|pxb:103930139|tubulin alpha</t>
  </si>
  <si>
    <t>MIKKPQKVNMFIKKWSELDWRLLFLVVVPLSFLFFVSSLTSTHLNSVVSLRSFIFSNLSDFISLHPHSANAVRSLDRSTIAVCLVGGARRFELTGPSIVEKVLNRYPNADLFLHCPMDKDAFKLSLLRTAPRLASVRIFEQKLVPETGEQVRVLTAANSPNGIQGLLQYFNLVEGCITMIESHQKQHGFTYDWIVRTRVDGYWSAPLHPRNFVAGRYTVPSGSVYGGLNDRLGIGDFFTSKIALSRLALIPEIDKAGYRQLNSESAFKAQLTTLNISYAENRLPFCVVTDRTYEFPPARLGVPVAAMSSLGPLSGAKCRPCSPVCKDGCVADVMSSLDKGWSWTDWGNGTLELCNAQGEWEKGWEKIFDRVAGQKLAQERKRVKSLKLEECIGDFREMKKKAFKWEAPTPEEICRLGLGVSQN</t>
  </si>
  <si>
    <t>Ghir_A05G020100.1</t>
  </si>
  <si>
    <t>XP_016731137.1</t>
  </si>
  <si>
    <t>K04733|1|1e-67|229|lsv:111880421|interleukin-1 receptor-associated kinase 4 [EC:2.7.11.1]</t>
  </si>
  <si>
    <t>MAISFGIYLLFLLNFFSFGAIFSSATSFTLENRCSFTVWPGSLTANGPPLGDGGFALAPGSSSRLHPPPGWSGRFWGRTGCNFDNSGSGKCVTGDCGGALKCNGGGIPPVSLIEFTLNGHDNKDFYDISLVDGYNMAVAVKAVGGTGTCQYAGCVNDLNTNCPAELQMMDSGSVVACKSACAAFNTPEYCCTGAHGTPQTCSPTMYSQLFKNACPTAYSYAYDDATSTMTCTGADYLITFCPTS</t>
  </si>
  <si>
    <t>Ghir_A05G022370.1</t>
  </si>
  <si>
    <t>XP_017606752.1</t>
  </si>
  <si>
    <t xml:space="preserve">PREDICTED: NADPH--cytochrome P450 reductase [Gossypium arboreum] </t>
  </si>
  <si>
    <t>sp|P37116|NCPR_VIGRR</t>
  </si>
  <si>
    <t>NADPH--cytochrome P450 reductase OS=Vigna radiata var. radiata PE=1 SV=1</t>
  </si>
  <si>
    <t>At4g24520</t>
  </si>
  <si>
    <t>K00327|1|0.0|1434|gab:108453257|NADPH-ferrihemoprotein reductase [EC:1.6.2.4]</t>
  </si>
  <si>
    <t>MSSSSDLVGFVESVLGVSLEGLVTDSMIVIATTSLAVILGLLLFFWKKSGSERSRDVKPLVAPKPVSLKDEEDDDDVIASGKTKVTIFYGTQTGTAEGFAKALAEEIKARYEKAAVKVVDLDDYAMDDEQYEEKFKKETLAFFMVATYGDGEPTDNAARFYKWFTEGNERQPWLQQLTYGVFGLGNRQYEHFNKIAKVLDEQLSEQGAKHLIEVGLGDDDQCIEDDFTAWRELLWPELDQLLRDEDDENATSTPYTAAIPEYRVVVHDPAVMHVEENYSNKANGNATYDLHHPCRVNVAVQRELHKPESDRSCIHLEFDISGTGITYETGDHVGVYADNCVETVEEAARLLGQPLDLLFSIHTDNEDGTSAGSSLPPPFASPCTLRMALARYADLLNPPRKAALIAMAAHATEPSEAEKLKFLSSPQGKDEYSQWVVASQRSLLEVMAEFPSAKPPLGVFFAAVAPRLQPRYYSISSSPRFVPARVHVTCALVYGPTPTGRIHRGVCSTWMKNAVPLEKSNDCSWAPIFIRQSNFKLPADPSVPIIMVGPGTGLAPFRGFLQERLVLKEDGAELGSSLLFFGCRNRRMDFIYEDELNNFVEQGALSVLVLAFSREGPQKEYVQHKMMDKAADIWNLISKGGYLYVCGDAKGMARDVHRTLHTIIQEQENVDSSKAESMVKKLQMDGRYLRDVW</t>
  </si>
  <si>
    <t>Ghir_A05G023350.1</t>
  </si>
  <si>
    <t>Ghir_A05G023350.1;Ghir_D05G023250.1</t>
  </si>
  <si>
    <t>&gt;Ghir_A05G023350.2 &gt;Ghir_A05G023350.3 &gt;Ghir_A05G023360.1</t>
  </si>
  <si>
    <t>XP_016748781.1</t>
  </si>
  <si>
    <t>sp|Q9FNJ9|CA1P_ARATH</t>
  </si>
  <si>
    <t>Probable 2-carboxy-D-arabinitol-1-phosphatase OS=Arabidopsis thaliana GN=At5g22620 PE=1 SV=1</t>
  </si>
  <si>
    <t>K01834|1|0.0|707|ghi:107957731|2,3-bisphosphoglycerate-dependent phosphoglycerate mutase [EC:5.4.2.11]</t>
  </si>
  <si>
    <t>MANAVLHQTVGTLQLHGSSGIHFQGGNNSVRLVPKGFKVEVGFCKRGICSSGEKKFSIIQASASQTSVFYPVLSPSNNGTHESLKKSNEAALILIRHGESLWNEKNLFTGCVDVPLTKKGVEEAIEAGKRISNIPVDMIFTSALIRAQMTAMLAMTQQRRKKVPIIMHNENEQARVWSQIHSEDTIKQSIPVIAAWQLNERMYGELQGLNKQETADRFGKEKVHEWRRSYDIPPPNGESLEMCAERAVAYFKDEIEPQLLSGKNVMIAAHGNSLRSIIMYLDKLTSQEVISLELSTGIPMLYIFKEGKFIRRGSPIAPTEAGVYAYTRKLAQYRQKLDEMLH</t>
  </si>
  <si>
    <t>Ghir_A05G028270.1</t>
  </si>
  <si>
    <t>Ghir_A05G028270.1;Ghir_D05G028280.1</t>
  </si>
  <si>
    <t>XP_016748467.1</t>
  </si>
  <si>
    <t>PREDICTED: autophagy-related protein 18c-like [Gossypium hirsutum]</t>
  </si>
  <si>
    <t>sp|Q8GYD7|AT18C_ARATH</t>
  </si>
  <si>
    <t>Autophagy-related protein 18c OS=Arabidopsis thaliana GN=ATG18C PE=2 SV=1</t>
  </si>
  <si>
    <t>At2g40810</t>
  </si>
  <si>
    <t>KOG2111</t>
  </si>
  <si>
    <t>Uncharacterized conserved protein, contains WD40 repeats</t>
  </si>
  <si>
    <t>K22991|1|0.0|848|ghi:107957458|WD repeat-containing protein 45</t>
  </si>
  <si>
    <t>MTSTTLSASPPLLPRPAIEPTQPPVSNDPPSFTPIHDASDINQIELLSVSWNQDYGCFAAGTSQDFRIYNCQPFKETFRRNLKTGGFKIVEMLFRCNILALVGGESNSHYPPNKVIIWDDHQSRCIGEFAFRSEVRAVKLRRDRIVVVLEHKIYVYGFMDLKLLHQIETSANPRGLCCLSHHSNTSVLACPGLYRGLIRVEHFGLNIMKLINAHDSHIACLTLTLDGLLLATASTKGTLIRIFNTMDGTRLQEVRRGVDRADIYSIALSPNFQWLAVSSDKGTVHIFHLRVRVFGGHSSSQQSSVQGPALLHQNSSTSLDALIPPSTGANPSSSLSFMRGVLPKYFSSEWSFARFHLPEDTQFIAAFGSQNTVVVVGMNGSFYRCSFDPVHGGEMLQQEYVRFLKTKT</t>
  </si>
  <si>
    <t>Ghir_A05G028530.1</t>
  </si>
  <si>
    <t>XP_017602848.1</t>
  </si>
  <si>
    <t xml:space="preserve">PREDICTED: uncharacterized protein LOC108449960 [Gossypium arboreum] </t>
  </si>
  <si>
    <t>sp|Q9LDD5|PYRP2_ARATH</t>
  </si>
  <si>
    <t>5-amino-6-(5-phospho-D-ribitylamino)uracil phosphatase, chloroplastic OS=Arabidopsis thaliana GN=PYRP2 PE=1 SV=1</t>
  </si>
  <si>
    <t>At3g10970</t>
  </si>
  <si>
    <t>KOG2914</t>
  </si>
  <si>
    <t>Predicted haloacid-halidohydrolase and related hydrolases</t>
  </si>
  <si>
    <t>K22912|1|7e-31|124|brp:103833856|5-amino-6-(5-phospho-D-ribitylamino)uracil phosphatase [EC:3.1.3.104]</t>
  </si>
  <si>
    <t>MDTNFRTSSSLLQLRSSFCFSPSVSSAKLRLWKSKRLNFVQHRLVIKNSSGFDEDCSFDGFSVKPNKLFMQEAIGAEYGEGFETFRLDGPLKVDVDFLNDRLQEGFLKRIRYAMKPDEAYGLIFSWDDVVANTGALKLNAWKQLALEEGKEIPPEADAQKLMLYASADHVLHKILRWETIESEVDRLKSRLSQIYYDNLAKLRKPMEGLEEWLDAVSTAHIPCAVVSSLDRRNMVDALERIGLKKYFQAIISEEDGMESIAHRFLSAAVKLDRKPSKCVVFEDDPRGITAAHNCTMMAVALIGSHPAYDLGQADLAVGSFNELSVINLRRLFANKGSTFMDRQKQIIEKTPPKRKLTVDTIF</t>
  </si>
  <si>
    <t>Ghir_A05G030630.1</t>
  </si>
  <si>
    <t>Ghir_A05G030630.1;Ghir_A10G021430.1;Ghir_D05G030570.1</t>
  </si>
  <si>
    <t>KJB60642.1</t>
  </si>
  <si>
    <t>hypothetical protein B456_009G316700 [Gossypium raimondii]</t>
  </si>
  <si>
    <t>sp|Q9M5L0|RL35_EUPES</t>
  </si>
  <si>
    <t>60S ribosomal protein L35 OS=Euphorbia esula GN=RPL35 PE=2 SV=1</t>
  </si>
  <si>
    <t>At5g02610</t>
  </si>
  <si>
    <t>KOG3436</t>
  </si>
  <si>
    <t>60S ribosomal protein L35</t>
  </si>
  <si>
    <t>K02918|1|3e-80|235|ghi:107957340|large subunit ribosomal protein L35e</t>
  </si>
  <si>
    <t>MARIKVHELRQKSKTELLAQLKDLKAELALLRVAKVTGGAPNKLSKIKVVRLSIAQVLTVISQKQKAALREAYKKKKFLPLDLRPKKTRAIRRRLTKHQASLKTEREKKKEMYFPMRKYAIKCRKDI</t>
  </si>
  <si>
    <t>Ghir_A05G035640.1</t>
  </si>
  <si>
    <t>Ghir_A05G035640.1;Ghir_D04G008840.1</t>
  </si>
  <si>
    <t>XP_016748071.1</t>
  </si>
  <si>
    <t xml:space="preserve">PREDICTED: elongation factor 1-alpha-like [Gossypium hirsutum] </t>
  </si>
  <si>
    <t>sp|O64937|EF1A_ORYSJ</t>
  </si>
  <si>
    <t>Elongation factor 1-alpha OS=Oryza sativa subsp. japonica GN=REFA1 PE=2 SV=2</t>
  </si>
  <si>
    <t>At5g60390</t>
  </si>
  <si>
    <t>KOG0052</t>
  </si>
  <si>
    <t>Translation elongation factor EF-1 alpha/Tu</t>
  </si>
  <si>
    <t>K03231|1|0.0|924|gab:108460449|elongation factor 1-alpha</t>
  </si>
  <si>
    <t>GO:0003746//translation elongation factor activity;GO:0003924//GTPase activity;GO:0005525//GTP binding</t>
  </si>
  <si>
    <t>GO:0005737//cytoplasm</t>
  </si>
  <si>
    <t>MGKEKTHINIVVIGHVDSGKSTTTGHLIYKLGGIDKRVIERFEKEAAEMNKRSFKYAWVLDKLKAERERGITIDIALWKFETTKYYCTVIDAPGHRDFIKNMITGTSQADCAVLIIDSTTGGFEAGISKDGQTREHALLAFTLGVKQMICCCNKMDATTPKYSKARYDEIVKEVSSYLKKVGYNPEKIPFVPISGFEGDNMIERSTNLDWYKGPTLLEALDQINEPKRPSDKPLRLPLQDVYKIGGIGTVPVGRVETGILKPGMVVTFGPSGLTTEVKSVEMHHESLPEALPGDNVGFNVKNVAVKDLKRGYVASNSKDDPAKEAANFTSQVIIMNHPGQIGNGYAPVLDCHTSHIAVKFAELVTKIDRRSGKELEKEPKFLKNGDAGFVKMIPTKPMVVETFSEYPPLGRFAVRDMRQTVAVGVIKSVEKKDPTGAKVTKSAAKKGGK</t>
  </si>
  <si>
    <t>Ghir_A06G003420.1</t>
  </si>
  <si>
    <t>XP_017644954.1</t>
  </si>
  <si>
    <t xml:space="preserve">PREDICTED: blue copper protein-like [Gossypium arboreum] </t>
  </si>
  <si>
    <t>K04733|1|2e-15|77.4|ppp:112280981|interleukin-1 receptor-associated kinase 4 [EC:2.7.11.1]!K03006|2|2e-11|65.9|thj:104811869|DNA-directed RNA polymerase II subunit RPB1 [EC:2.7.7.6]</t>
  </si>
  <si>
    <t>MASSSVGMACLGLVLCMVVGPSLATVYTVGDTSGWATGVDYSGWANDKTFKVGDSLVFNYPTSHTVEEVSSSDYSTCTVGKAISTDSTGATTINLKTAGTHYFICGVAGHCESGMKLAIKVESSSSSSSTDKPSTTSPSTTTTTKIPDSSSSWNLSPVLAFATTWVALCVMMVVS</t>
  </si>
  <si>
    <t>Ghir_A06G006360.1</t>
  </si>
  <si>
    <t>XP_016754612.1</t>
  </si>
  <si>
    <t>PREDICTED: glucan endo-1,3-beta-glucosidase 8-like [Gossypium hirsutum]</t>
  </si>
  <si>
    <t>sp|Q6NKW9|E138_ARATH</t>
  </si>
  <si>
    <t>Glucan endo-1,3-beta-glucosidase 8 OS=Arabidopsis thaliana GN=At1g64760 PE=1 SV=2</t>
  </si>
  <si>
    <t>K15429|1|0.0|700|cic:CICLE_v10007363mg|tRNA (guanine37-N1)-methyltransferase [EC:2.1.1.228]!K19893|3|0.0|622|sot:102591150|glucan endo-1,3-beta-glucosidase 5/6 [EC:3.2.1.39]</t>
  </si>
  <si>
    <t>MSGRQFYNHLLALLLLAIMTLVPNGNCIGVNWGTMSTHQLPPGKVVKMLRDNGVHKLKLFEYNEEIMTALMGTDIEVMVGIPNSMLKVMSVDPGAAASWVYNNVTGYCYDGGVNIKYVAVGNEPFLQTYNGTYLQYTLPALKNIQRALDESGVKCRYKTTVPFNADIYDSPESNPVPSAADFRPEVKDLTIEIVQFLYLHDAPFTVNIYPYLSLYGNDYFPIEFAFFDGLSKPLRDGNNVYKNAFDANLDTLIYALSKAGFPDMEVIVGEVGWPTDGDKNANTRNAKRFNQGLIKHALSGKGTPARKGNIEVYLFSLIDENAKSVEPGGFERHWGIFEFDGKPKYQLDLTGLELEKGLAPVEDVKYQTKRWCVLDPTATDLDELPESVSYACSLSDCTALGYGSSCNQLTAKGNASYAFNMYYQVNNQHIWDCDFSGLAIVTDDNPSEEGCQFPVMIAFAHSSLLLHNNGGLLDVLLRIIGGFIVLFSFLI</t>
  </si>
  <si>
    <t>Ghir_A06G013190.1</t>
  </si>
  <si>
    <t>&gt;Ghir_D06G014450.1</t>
  </si>
  <si>
    <t>XP_012450091.1</t>
  </si>
  <si>
    <t xml:space="preserve">PREDICTED: auxin-repressed 12.5 kDa protein isoform X2 [Gossypium raimondii] </t>
  </si>
  <si>
    <t>sp|Q05349|12KD_FRAAN</t>
  </si>
  <si>
    <t>Auxin-repressed 12.5 kDa protein OS=Fragaria ananassa PE=2 SV=1</t>
  </si>
  <si>
    <t>MVLLEKLWDDVVAGPQPERGLGRLRKITTTPPLSTKDEASSMAMPTSPTTPGTPSTPVSARRDNVWRSVFNPGSNLATKGIGAEVFDKPQPNSPTVYDWLYSGETRSKHHR</t>
  </si>
  <si>
    <t>Ghir_A06G016420.1</t>
  </si>
  <si>
    <t>NP_001314649.1</t>
  </si>
  <si>
    <t xml:space="preserve">1-aminocyclopropane-1-carboxylate oxidase-like [Gossypium hirsutum] </t>
  </si>
  <si>
    <t>sp|P31237|ACCO_ACTDE</t>
  </si>
  <si>
    <t>1-aminocyclopropane-1-carboxylate oxidase OS=Actinidia deliciosa GN=ACO PE=2 SV=1</t>
  </si>
  <si>
    <t>At1g05010</t>
  </si>
  <si>
    <t>K05933|1|0.0|656|gab:108484630|aminocyclopropanecarboxylate oxidase [EC:1.14.17.4]</t>
  </si>
  <si>
    <t>MEVAFPVIDLSKINGEERGATMDMIKDACENWGFFELTNHGISHELMDTVEKLTKEHYKKCMEDRFKEMVTSKGLEVVQSEITDMDWESTFFLRHLPESNLYEIPDLEYDYRKVMKQFAVELEKLAEKLLDILCENLGLEQGSLKKVFYGSKGPTFGTKVSNYPPCPKPDLIKGLRAHTDAGGIILLFQDDKVSGLQLLKDDQWIDVPPLKHSIVINLGDQLEVITNGKYKSVMHRVLAQTDGTRMSIASFYNPGSDAVIYPAPALVDKEAEKPIAYPKFVFEDYMKVYPALKFEDKEPRFEAMKTMESIVSLGPIATV</t>
  </si>
  <si>
    <t>Ghir_A06G017490.1</t>
  </si>
  <si>
    <t>XP_012452549.1</t>
  </si>
  <si>
    <t xml:space="preserve">PREDICTED: protein kinase 2B, chloroplastic-like [Gossypium raimondii] </t>
  </si>
  <si>
    <t>sp|Q5XF79|PBL18_ARATH</t>
  </si>
  <si>
    <t>Probable serine/threonine-protein kinase PBL18 OS=Arabidopsis thaliana GN=PBL18 PE=2 SV=1</t>
  </si>
  <si>
    <t>At1g69790</t>
  </si>
  <si>
    <t>K04733|1|2e-163|457|gab:108485062|interleukin-1 receptor-associated kinase 4 [EC:2.7.11.1]</t>
  </si>
  <si>
    <t>GO:0004674//protein serine/threonine kinase activity;GO:0005524//ATP binding;GO:0004672//protein kinase activity</t>
  </si>
  <si>
    <t>MGNCLQYFWPTAQNNPDTSGLTTGLLSEITSESDFPTVNLKVFTYAELDKATRNFALANRLGDGGSSHVFMGYIDERTCRAASLATGTPVAVKRLRTGSNLTHDELLSVVNDLGRHVHSNLVKLIGYCLEEEHRLLVCEYLPNGSLEDHLFIPERLPLSWETRVRIAMDVARGLSFLHGQRIIFRDLKAANVLLDSAFNAKLSDFGYAKIIPGVDPSLTDPIFRTRASGIEGYLAPEYLATDQLTSAIDVYSFGVLLLELVSGRRAVQQTESGIEDNIVEWAQPNIGSRHLLDKS</t>
  </si>
  <si>
    <t>Ghir_A07G004220.1</t>
  </si>
  <si>
    <t>&gt;Ghir_A07G004220.2 &gt;Ghir_A07G004220.3</t>
  </si>
  <si>
    <t>XP_016720817.1</t>
  </si>
  <si>
    <t xml:space="preserve">PREDICTED: probable clathrin assembly protein At4g32285 [Gossypium hirsutum] </t>
  </si>
  <si>
    <t>sp|Q8S9J8|CAP1_ARATH</t>
  </si>
  <si>
    <t>Probable clathrin assembly protein At4g32285 OS=Arabidopsis thaliana GN=At4g32285 PE=1 SV=2</t>
  </si>
  <si>
    <t>At2g25430</t>
  </si>
  <si>
    <t>KOG0251</t>
  </si>
  <si>
    <t>Clathrin assembly protein AP180 and related proteins, contain ENTH domain</t>
  </si>
  <si>
    <t>TU</t>
  </si>
  <si>
    <t>Signal transduction mechanisms;Intracellular trafficking, secretion, and vesicular transport</t>
  </si>
  <si>
    <t>K20043|1|0.0|1309|ghi:107933163|clathrin coat assembly protein AP180</t>
  </si>
  <si>
    <t>GO:0048268//clathrin coat assembly</t>
  </si>
  <si>
    <t>GO:0030276//clathrin binding;GO:0005545//1-phosphatidylinositol binding</t>
  </si>
  <si>
    <t>GO:0030136//clathrin-coated vesicle</t>
  </si>
  <si>
    <t>MAPSTIRKAIGAVKDQTSISIAKVAGNIAPELEVLVVKATSHDEDPADEKYFREIISLTSYSRGYISACIATVSKRLRKTHDWMVALKSLMLVHRHLVDGNPCFEEEIVYATRRGMRVLNMSDFRDEAHSNSWDHAGFVRFYAMYLDEKVEFSVFEKKKRDGEDKFAERDERNRREYGEFRDDYDRETDRRSRSYGDLNDSLRKDVRKEGTPMREMRPERVLGRLHQLLRILDRVLGCRPAGMAKDSRLVLVALYQILKESFGLYVEICEALGILLDRFTEMEYVDCVKGFDAYVSAAKMIDELVGFYGWCKDVGIARSSEYPEVQRITDKLLGTLEGFLKEMANGRKSPERIKEEKPPVKEEPETNMNEIKALPAPENYNPPPPPPEPEQPKTVPPQVTEDLVNLRDDAVSADEQGNKLALALFSGSPTSNANGSWEAFPSNGEPEVTSAWQTPAAEPGKADWELALVESASNLSKQKAGLAGGFDPLLLNGMYDQGAVRQHVSSSQLSGGSASSVAMPGPGKAASQVLALPAPDGTVQPVGQQDPFAASLTVPPPSYVQIADMEQKQQLLVQEQQLWNQYGRDGMQGQSSLAKITASSVYYGAAAQPVMMPYGMPQVNGMGQAGGYYYPPY</t>
  </si>
  <si>
    <t>Ghir_A07G009290.1</t>
  </si>
  <si>
    <t>XP_016748158.1</t>
  </si>
  <si>
    <t>PREDICTED: 1-aminocyclopropane-1-carboxylate oxidase 3-like [Gossypium hirsutum]</t>
  </si>
  <si>
    <t>sp|Q08507|ACCO3_PETHY</t>
  </si>
  <si>
    <t>1-aminocyclopropane-1-carboxylate oxidase 3 OS=Petunia hybrida GN=ACO3 PE=3 SV=1</t>
  </si>
  <si>
    <t>K05933|1|0.0|650|ghi:107957214|aminocyclopropanecarboxylate oxidase [EC:1.14.17.4]</t>
  </si>
  <si>
    <t>MAKFPVINLEKLNGERAVTMDLIKDACENWGFFEVLNHGIPYDFMDRVESLTKEHYKKCMEQRFKELVASKALEGLQAEVTDMDWESTFYLRHLPESNMAEIPDLTDEYRKVMKEFALKLEKLAEELLDLFCENLGLEKGYLKKAFYGAKGPTFGTKVSNYPPCPTPDKIKGLRAHTDAGGIILLFQDPQVGGLQVLKDGEWVDVPPLRHSIVINLGDQLEVITNGKYKSVEHRVIAQTDGARMSIASFYNPGSDAIIYPAPALVEKEEEEKKGLYPKFVFEDYMKLYAVLKFQAKEPRFEAMKAREATAPIVTA</t>
  </si>
  <si>
    <t>Ghir_A07G015040.1</t>
  </si>
  <si>
    <t>Ghir_A07G015040.1;Ghir_A07G015040.2</t>
  </si>
  <si>
    <t>XP_016743434.1</t>
  </si>
  <si>
    <t>PREDICTED: uncharacterized protein LOC107952773 [Gossypium hirsutum]</t>
  </si>
  <si>
    <t>MKSYQSILILLLMILPLLLSPNAVDGGKRKIHITDDLDDVVDDEEDEAWKEWGKKKSSQEFDPAPSDFDKMELSQIQEEIMKRHTGPAFGFVKLGLGIRRDKNMVAEIALKWTQLLRTGALGVKFMGIDLGTIMFNVEDGHKVLELKEFILSQDEAYEIKIGDKVYRRAGDPPIEVVAEKLRQSKKNEEHVKEEL</t>
  </si>
  <si>
    <t>Ghir_A07G021070.1</t>
  </si>
  <si>
    <t>XP_016746632.1</t>
  </si>
  <si>
    <t>PREDICTED: acyl-coenzyme A thioesterase 9, mitochondrial-like [Gossypium hirsutum]</t>
  </si>
  <si>
    <t>At5g48370</t>
  </si>
  <si>
    <t>KOG2763</t>
  </si>
  <si>
    <t>Acyl-CoA thioesterase</t>
  </si>
  <si>
    <t>K17361|1|0.0|517|ghi:107955371|acyl-coenzyme A thioesterase 9 [EC:3.1.2.-]</t>
  </si>
  <si>
    <t>MMLFHAENSDVSESVALTANFIFVARDSKTGKAAPVNRLSPETEREKFLFEEAEARSKLRKRKRVDRREFEHGEINRLDALLAEGRIFCDMPALADRDSILLKDTHLENALICQPQQRNIHGRIFGGFLMHRAFELAFSTAYAFAGLVPCFLEVDHVDFLRPVDVGDFLRLKSCVLYTELENPDQPLINVEVVAHVTRPEIRTSEVSNTFYFTFSVRPEAKATKNGFKIRNVVPATEEEARRILERMDAEMLTRKSQ</t>
  </si>
  <si>
    <t>Ghir_A08G000350.1</t>
  </si>
  <si>
    <t>Ghir_A08G000350.1;Ghir_A08G000350.2;Ghir_A08G000350.3;Ghir_A08G000350.4</t>
  </si>
  <si>
    <t>XP_016727031.1</t>
  </si>
  <si>
    <t xml:space="preserve">PREDICTED: 60S ribosomal protein L35 [Gossypium hirsutum] </t>
  </si>
  <si>
    <t>K02918|1|5e-81|238|gab:108467790|large subunit ribosomal protein L35e</t>
  </si>
  <si>
    <t>MARIKVHELRNKSKTELLSQLKDLKAELSLLRVAKVTGGAPNKLSKIKVVRLSIAQVLTVISQKQKAALREAYKNKKFLPLDLRPKKTRAIRRRLTKHQQSLKTEREKKKEMYFPMRKYAIKSIIRALGIKQAALLHRKQSLDQKRFTQSIFVP</t>
  </si>
  <si>
    <t>Ghir_A08G000410.1</t>
  </si>
  <si>
    <t>&gt;Ghir_A08G000410.2 &gt;Ghir_A08G000410.3</t>
  </si>
  <si>
    <t>XP_016727097.1</t>
  </si>
  <si>
    <t>PREDICTED: THO complex subunit 4A-like [Gossypium hirsutum]</t>
  </si>
  <si>
    <t>sp|Q8L773|THO4A_ARATH</t>
  </si>
  <si>
    <t>THO complex subunit 4A OS=Arabidopsis thaliana GN=ALY1 PE=1 SV=1</t>
  </si>
  <si>
    <t>At5g59950</t>
  </si>
  <si>
    <t>KOG0533</t>
  </si>
  <si>
    <t>RRM motif-containing protein</t>
  </si>
  <si>
    <t>A</t>
  </si>
  <si>
    <t>RNA processing and modification</t>
  </si>
  <si>
    <t>K12881|1|1e-176|488|ghi:107938439|THO complex subunit 4</t>
  </si>
  <si>
    <t>GO:0003723//RNA binding</t>
  </si>
  <si>
    <t>MSSALEMSLDDLIKRSRKSGSGNSRGRGRGRGSGPGPARRFPNRRANRSTPYTTAKAPETSWQHDMYSDKGAAFRGQAGRASAIETGTKLYISNLDYSVSNDDVKELFSEVGDLKRFTIHYDRSGRSKGTAEVVFSRRTDALAAVKRYNNVQLDGKPMKIEIVGANVSTTAAPSAANGTFGNSNGAPRGGQGRGVGFGRQRGGVGSRGSGRGHGRGRGRGEKVSTEDLDADLEKYHSEAMQTN</t>
  </si>
  <si>
    <t>Ghir_A08G004710.1</t>
  </si>
  <si>
    <t>XP_016739936.1</t>
  </si>
  <si>
    <t>PREDICTED: xyloglucan 6-xylosyltransferase 2 [Gossypium hirsutum]</t>
  </si>
  <si>
    <t>sp|O22775|XXT2_ARATH</t>
  </si>
  <si>
    <t>Xyloglucan 6-xylosyltransferase 2 OS=Arabidopsis thaliana GN=XXT2 PE=1 SV=1</t>
  </si>
  <si>
    <t>At4g02500</t>
  </si>
  <si>
    <t>KOG4748</t>
  </si>
  <si>
    <t>Subunit of Golgi mannosyltransferase complex</t>
  </si>
  <si>
    <t>GM</t>
  </si>
  <si>
    <t>Carbohydrate transport and metabolism;Cell wall/membrane/envelope biogenesis</t>
  </si>
  <si>
    <t>K08238|1|0.0|957|ghi:107949705|xyloglucan 6-xylosyltransferase [EC:2.4.2.39]</t>
  </si>
  <si>
    <t>GO:0016757//transferase activity, transferring glycosyl groups</t>
  </si>
  <si>
    <t>MIDNCLGAQRSRKIQRALRHCKVTILCLVLTLVVLRGTIGAGKFGTPGQDLAEIRDHLYSRKRGEPHRVLEEVQTISLDKHDGADTNAGSNNYNEFDINKVLIDEEPDVPKRDPNAPYSLGPRISDWDEQRSRWLQENPNYPNFIGPNKPRVLLVTGSSPKPCENPVGDHYLLKSIKNKIDYCRLHGIEIFYNMALLDAEMAGFWAKLPLIRKLLLSHPEVEFLWWMDSDAMFTDMAFEVPWERYKDSNFVMHGWNEMVYDQKNWIGLNTGSFLLRNGQWALDILDAWAPMGPKGKIREEAGKVLTRELKNRPVFEADDQSAMVYLLATQREKWGDKVYLENSYYLHGYWGILVDRYEEMIENYHPGLGDHRWPLVTHFVGCKPCGKFGDYSVERCLKQMDRAFNFGDNQILQIYGFTHKSLASRRVKRVRNETGNPLEVKDELGLLHPAFKAVKVSSS</t>
  </si>
  <si>
    <t>Ghir_A08G011960.1</t>
  </si>
  <si>
    <t>Ghir_A08G011960.1;Ghir_D08G011360.1</t>
  </si>
  <si>
    <t>XP_016688206.1</t>
  </si>
  <si>
    <t>PREDICTED: small heat shock protein, chloroplastic-like [Gossypium hirsutum]</t>
  </si>
  <si>
    <t>sp|P30222|HS22C_PETHY</t>
  </si>
  <si>
    <t>Small heat shock protein, chloroplastic OS=Petunia hybrida GN=HSP22 PE=2 SV=1</t>
  </si>
  <si>
    <t>At4g27670</t>
  </si>
  <si>
    <t>KOG0710</t>
  </si>
  <si>
    <t>Molecular chaperone (small heat-shock protein Hsp26/Hsp42)</t>
  </si>
  <si>
    <t>K13993|1|1e-170|473|ghi:107905919|HSP20 family protein</t>
  </si>
  <si>
    <t>MAASSLCCSSSPLVLNRPKPSCSIKAVTPFSVSFPSKNPCIRRLSLVRAQAVGDNNKDTSVDVHVNKDNKGTVVEKRPRRLAVDVSPFGLLDPLSPMRSMRQMLDAMDRIFEDAMILPGSRSRTGGQLRAPWDIKDDEQEIKMRFDMPGLAKEDVKVSVEDDILVIKGEHKKEQEGEDDSWTNRSYSSYDTRLQLPDNCEKDKIKAELKNGILFISIPKSKVERKVMDVQIQ</t>
  </si>
  <si>
    <t>Ghir_A08G012270.1</t>
  </si>
  <si>
    <t>XP_016737817.1</t>
  </si>
  <si>
    <t>PREDICTED: probable polygalacturonase [Gossypium hirsutum]</t>
  </si>
  <si>
    <t>K01184|1|2e-27|118|egr:104420670|polygalacturonase [EC:3.2.1.15]</t>
  </si>
  <si>
    <t>MWRTPGRKQAFGNIVLLGILMVLINTNDVASRKVRVLDSFDDSAAGCSRKYSASLADFGGVGDGVTSNTKAFQAAIDNLSLYASYGGSLLFVPPGKWLTGSFNLTSHFTLYLHKDATILASQDESEWAVIDPLPSYGRGRDADGGRYISLIFGTNLTDVVITGDNGTVDGQGVTWWDKFHKGELKYTRPYLIEIMYSQGVQISNLTLMNSPSWNVHPVYSSNVVVQGITILAPVTSPNTDGINPDSCTNTRIEDCYIVSGDDCIAVKSGWDEYGIKFGMPTKQLLIRRLTCISPFSAVIALGSEMSGGVEDVRAEYITGINSESAVRIKTAMGRGNYVKDIYVRRMTMKTMKMVFWMAGNYGSHPDNDYDPNAIPVIQNINFRDVVAENVTMAARLEGIPGHPFTGICISNATIELTKKPKKIQWNCTEIAGVSSDVTPKPCNLLKDLGSQNTCNFPEDDFPIVKF</t>
  </si>
  <si>
    <t>Ghir_A08G017060.1</t>
  </si>
  <si>
    <t>XP_016704739.1</t>
  </si>
  <si>
    <t xml:space="preserve">PREDICTED: decapping nuclease DXO homolog, chloroplastic-like [Gossypium hirsutum] </t>
  </si>
  <si>
    <t>sp|Q8RY73|DXO_ARATH</t>
  </si>
  <si>
    <t>Decapping nuclease DXO homolog, chloroplastic OS=Arabidopsis thaliana GN=At4g17620 PE=1 SV=1</t>
  </si>
  <si>
    <t>At4g17620_2</t>
  </si>
  <si>
    <t>KOG1982</t>
  </si>
  <si>
    <t>Nuclear 5'-3' exoribonuclease-interacting protein, Rai1p</t>
  </si>
  <si>
    <t>L</t>
  </si>
  <si>
    <t>Replication, recombination and repair</t>
  </si>
  <si>
    <t>K14845|1|0.0|1067|ghi:107919853|RAT1-interacting protein</t>
  </si>
  <si>
    <t>MDFSEQDVDLFGDDHNNDNRDDSRESSSSHSSSSSSSASSSSSASSSSNGSDGGDSSSASGSASSGGEEENGEEVSNVNTHNYDYNDNIERSIFGYEEEEEEKDLFGSDNEDYCKTPATSPFPIPVLPVIRNTNNPGRGGFGRGRWHNDRGAGILGRPGYPPRQGYGYGNKFANGHRDERFVSELKFSKSEETLSRKCIAFQEPCELACYSRVEGGDVYFDDRSLRLFKRLITEEIGADLNQGFDTFIEKKELGSEGFGDLLGCIRDKNIPLQNIHFVTFRNNLNKILATAYIRNEPWEMGVHKRNGVVYLDVHKLPERPRSELDRRRCYWGYCFESLATEDPRREDGEGIHHVDANVEYCSVIKTKLGAHRILMGAEMDCCDSPDEGRRFYVELKTSRELDYHTEERYEREKLLKFWIQSFLAGVPYIVIGFRDDAGRLVRTERLRTKDITHRVKMKNYWQGGVCLAFADEVLCWLYGTVKENEDYILQFAPPFNRLELLQAQSCPDAITNHVEQS</t>
  </si>
  <si>
    <t>Ghir_A08G018800.1</t>
  </si>
  <si>
    <t>Ghir_A08G018800.1;Ghir_A08G018800.2;Ghir_D08G019680.1</t>
  </si>
  <si>
    <t>XP_016713382.1</t>
  </si>
  <si>
    <t>PREDICTED: uncharacterized protein LOC107926953 isoform X2 [Gossypium hirsutum]</t>
  </si>
  <si>
    <t>sp|Q0JBH9|ERG3_ORYSJ</t>
  </si>
  <si>
    <t>Elicitor-responsive protein 3 OS=Oryza sativa subsp. japonica GN=ERG3 PE=1 SV=1</t>
  </si>
  <si>
    <t>At1g63220</t>
  </si>
  <si>
    <t>K01803|1|9e-23|99.4|sbi:8057784|triosephosphate isomerase (TIM) [EC:5.3.1.1]!K12486|3|2e-09|60.5|bdi:100826243|stromal membrane-associated protein</t>
  </si>
  <si>
    <t>MPQGSLEVFLASAKGLEDTDFLFKMDPYVILTCRTQEQKSSVASGSEPVWNENFIFNVSEGAEELKLKIMDSDIGNDDFVGEAEICLKSVLREGRIPPTAYNIVKNKEFCGEIKVGLTFNPEERSPEIMMIGMNILEDGRSLHTQTEIGLPEGMIPLEGEGTLQKEKGIIEVGIQTKMVEGVEGGGILQTKTRHHAVSILIFPINKVLI</t>
  </si>
  <si>
    <t>Ghir_A08G020080.1</t>
  </si>
  <si>
    <t>XP_016731824.1</t>
  </si>
  <si>
    <t xml:space="preserve">PREDICTED: mitochondrial import receptor subunit TOM9-2-like [Gossypium hirsutum] </t>
  </si>
  <si>
    <t>sp|Q9FNC9|TOM92_ARATH</t>
  </si>
  <si>
    <t>Mitochondrial import receptor subunit TOM9-2 OS=Arabidopsis thaliana GN=TOM9-2 PE=1 SV=3</t>
  </si>
  <si>
    <t>At5g43970</t>
  </si>
  <si>
    <t>KOG4111</t>
  </si>
  <si>
    <t>Translocase of outer mitochondrial membrane complex, subunit TOM22</t>
  </si>
  <si>
    <t>K17769|1|7e-70|207|gab:108468072|mitochondrial import receptor subunit TOM22</t>
  </si>
  <si>
    <t>GO:0006886//intracellular protein transport</t>
  </si>
  <si>
    <t>GO:0005741//mitochondrial outer membrane;GO:0016021//integral component of membrane</t>
  </si>
  <si>
    <t>MAAQPKRGGVSLPERRSAGKPESNILARISSSPIVSRGKQAACDAAFVSKKLLLSTGKAAWIAGTTFLILAVPLIIEMDREQQLNELELQQASLLGAPPTASVSK</t>
  </si>
  <si>
    <t>Ghir_A09G001590.1</t>
  </si>
  <si>
    <t>Ghir_A09G001590.1;Ghir_D09G001490.1</t>
  </si>
  <si>
    <t>XP_016669900.1</t>
  </si>
  <si>
    <t>PREDICTED: exopolygalacturonase-like [Gossypium hirsutum]</t>
  </si>
  <si>
    <t>sp|Q6H9K0|PGLR2_PLAAC</t>
  </si>
  <si>
    <t>Exopolygalacturonase (Fragment) OS=Platanus acerifolia GN=plaa2 PE=1 SV=1</t>
  </si>
  <si>
    <t>K01213|1|0.0|750|ghi:107889862|galacturan 1,4-alpha-galacturonidase [EC:3.2.1.67]</t>
  </si>
  <si>
    <t>GO:0071555//cell wall organization;GO:0005975//carbohydrate metabolic process</t>
  </si>
  <si>
    <t>MALQIVFFSIFFFVSFTIAQGVRTLNVKNYGAIADGRTDNKKAFLRAWNDACYQNGGSIVYIPKGVYMVGSVEFAGPCRGPIMFLISGDLKAPNGPYSNVEKWIGFQHVNNLIVKGGGTLDGQGPSAWPYNKCQKTNNCDPLPISIKFDFVTNSRIESIRSVNSKNVHLAIYGCNNVNVSKVDLLAPADSPNTDGIKISRSADIRITNSRIRTGDDCIAIISGSSNIDVSYVYCGPGHGISIGSLGKYKNEENVNGVTVRKCTLNGTDNGVRIKSWESPYAITASKFLFQDIFMENVRNPIIVDQTYCPHSPCNQETASHVQIQDVTYRNIWGTSSSQVAVSFECSKKFPCKNIVMTDVNLASI</t>
  </si>
  <si>
    <t>Ghir_A09G021350.1</t>
  </si>
  <si>
    <t>XP_016732137.1</t>
  </si>
  <si>
    <t>K10534|1|3e-20|89.4|fve:101295234|nitrate reductase (NAD(P)H) [EC:1.7.1.1 1.7.1.2 1.7.1.3]</t>
  </si>
  <si>
    <t>MVGDGKLFTLAQVSEHNTPKDCWLIINGKVYDVAKFLEDHPGGDEVLLSATGKDATDDFEDVGHSDSARDMMDQYYVGEIDISTIPKKTTYKPPNQPHYNQDKTSEFIIKLLQFLVPLAILCLAVGIHHYTKSS</t>
  </si>
  <si>
    <t>Ghir_A10G000980.1</t>
  </si>
  <si>
    <t>Ghir_A10G000980.1;Ghir_D10G001760.1;Ghir_D10G001760.2</t>
  </si>
  <si>
    <t>XP_012455710.1</t>
  </si>
  <si>
    <t>PREDICTED: phospholipase A I isoform X1 [Gossypium raimondii]</t>
  </si>
  <si>
    <t>sp|F4HX15|LPAI_ARATH</t>
  </si>
  <si>
    <t>Phospholipase A I OS=Arabidopsis thaliana GN=PLA1 PE=2 SV=1</t>
  </si>
  <si>
    <t>At1g61850</t>
  </si>
  <si>
    <t>KOG4231</t>
  </si>
  <si>
    <t>Intracellular membrane-bound Ca2+-independent phospholipase A2</t>
  </si>
  <si>
    <t>K16815|1|0.0|899|ghi:107891813|calcium-independent phospholipase A2-gamma</t>
  </si>
  <si>
    <t>GO:0016042//lipid catabolic process</t>
  </si>
  <si>
    <t>MKPCLPHHPWSLPIKNKHIIFFQHLMYRWKRPSEIFRLSLYYGYEESGEDLDRTSSQLIGSCSSSSASLTPPQDQQEPGFKIDLDWVSGDDVDQVALRLQSQLMLALPSSQDTVAIELKETEENVVGVEMYVEKRREPLRAVTVVKATGSSQQSDGVGVLLRLLRSNLDDHWKGITSLSLCGCGLTTLPVELTQLPILEKLYLDYNKLSQLPPELGDVKNLKVLRADCNMLVSVPVELKQCIGLVELSLEHNKLVRLLLDFRATIELEILRLFGNPLEFLPEILPLRKLSQLSLANIRIVADENLRSVTVQIEMENSSYFGTSKHKLSALLSLIFRFSSCHHPLIASALTKIIMQDQGNCALIGKDENALRQLISMISSDNRHVVSQACSALSTLAGDVSVAMELMKCDIMQPIEFVMKSIAPEEQVSVLQVVGTLAFGSDIVAQKMLSRDVLRSLKILCAHKNPEVQRLALLAVGNLAFCLENRRILVTSESLRELLMRLTFTSEPRVNKAAARALAILGENENLRRAIRGRQVPKRGLRILSMDGGGMKGLATVQMLKEIEKGTGKRIHELFDLVCGTSTGGMLAVALGIKLMTLDQCEEIYKKLGKLVFTEPVPKDEAATWREKFDQLYKSSSQSIRVAVHGSKHSADQFERLLKEMCADEDGDLLIDSAVRNIPKVFVVSTLVSVMPAQPFLFRNYQYPVGTPEVPLAILEGSVTTVQGAQFGYKRNAFIGSCKHHVWKAIRASSAAPYYLDDFSDDVNRWQDGAIVANNPTLFSIREAQLLWPDTKIDCLVSIGSGSVPTKARKGGWRYLDTGQVLIESSCSVERAEEAFSAMLTMLPEIQYFRFNPVDERCDMELDETDPTVWLKLEASVKDYIQNNTDAFKNACERLLVPFAHDEKWTEKLKSQHFARAKTSNVDENTPSLGWRRNVLLVEALSSPDSGRIVHHARALESFCVQNGIRLTLLHDISGVSKTVPTTTFPTPFTSPLPAGNGLLSGKKTTSQPKSPTGRRELSLPVQSLHEKLQNLPQVGIIHLALQNDSVGSILSWQNEVFIVAEPGELADRFLQSVKVSMLSMMRSQDRKGASPFAQVITIANLIRCRPYFQVGNIGHRYIGRQTQVTEDDQEIGAYMFRRTVHSLYITPDDVRWMVGAWRDRIIIFTGTYGPSANLIKAFLDSGAKAVLCPTAEPQDVLINDLGEYNVLGKGRFEIGEEDPEDEDSETETETESELETISPSSDWDDHDMEKNTDHGTSFWDKEEEELSRFVCKLYDSIFREGATVDVALKNSLACHRKLRYTCHLPYLK</t>
  </si>
  <si>
    <t>Ghir_A10G001080.1</t>
  </si>
  <si>
    <t>XP_016711182.1</t>
  </si>
  <si>
    <t>PREDICTED: uncharacterized protein LOC107925122 [Gossypium hirsutum]</t>
  </si>
  <si>
    <t>At4g05230</t>
  </si>
  <si>
    <t>KOG0001</t>
  </si>
  <si>
    <t>Ubiquitin and ubiquitin-like proteins</t>
  </si>
  <si>
    <t>OR</t>
  </si>
  <si>
    <t>Posttranslational modification, protein turnover, chaperones;General function prediction only</t>
  </si>
  <si>
    <t>K08770|1|1e-153|439|ghi:107896175|ubiquitin C</t>
  </si>
  <si>
    <t>MDVIFETQKGKPFSIEVGFFDTVLEIKEKIHKYHGISIPHQTLIFNGNVLQDDRDVEYCEILQNSRIQLLVSSDSDISNSTKQPQPNAAAADHQLPSPAKNVQLNSNTPSSKTVVPSETDVNDNPLRLKEKVHGQMDPVPVDSRSSRECELAENSDVDVNIKPSPTGSGTGSAGIAAGTPTAVKKLKLLVLPKCGTKKIAVEVNATDNVSELRKELQKLHQRLQFHLPQEGYFFIYKQNVMDDDRSFRWHQVGQGDTIEIFNGSVTGGS</t>
  </si>
  <si>
    <t>Ghir_A10G003550.1</t>
  </si>
  <si>
    <t>Ghir_A10G003550.1;Ghir_A10G003550.2</t>
  </si>
  <si>
    <t>XP_016724018.1</t>
  </si>
  <si>
    <t>PREDICTED: phytochrome E isoform X1 [Gossypium hirsutum]</t>
  </si>
  <si>
    <t>sp|P55004|PHYE_IPONI</t>
  </si>
  <si>
    <t>Phytochrome E OS=Ipomoea nil GN=PHYE PE=2 SV=1</t>
  </si>
  <si>
    <t>At2g01830</t>
  </si>
  <si>
    <t>KOG0519</t>
  </si>
  <si>
    <t>Sensory transduction histidine kinase</t>
  </si>
  <si>
    <t>K12123|1|0.0|2343|ghi:107935905|phytochrome E</t>
  </si>
  <si>
    <t>GO:0009584//detection of visible light;GO:0009585//red, far-red light phototransduction;GO:0017006//protein-tetrapyrrole linkage;GO:0018298//protein-chromophore linkage;GO:0006355//regulation of transcription, DNA-templated;GO:0006351//transcription, DNA-templated</t>
  </si>
  <si>
    <t>GO:0000155//phosphorelay sensor kinase activity;GO:0009881//photoreceptor activity;GO:0042803//protein homodimerization activity</t>
  </si>
  <si>
    <t>MEAESGERGKQPKRERPVAALSSSAASNMKSMDKGKLIAQYNADAGLMAEFEQSGVSGKSFNYSKSVLYAPHSVPEEQITAYLSRIQRGGLVQPFGCMIAVEETSFRIIGYSENCFGLLGLDLDSEDEIKGVKGLIGIDVKSLFTPASGASLAKAAASREISLLNPIWVYSRSTQKPFYAILHRIDVGIVIDLEPARLGDPALSLAGAVHSQKLAVRAIARLQSLPGGDIGVLCDTVVEDVQKLTGYDRVMVYKFHDDGHGEVVSEIRRSDLEPYLGLHYPATDIPQAARFLFKQNRVRMICDCHANPVKVIQSDELKQHLCLVNSTLRSPHGCHTQYMANMGSIASLVMAVVINGNDSTKLWGLVVCHHTSPRYVPFPLRYACEFLMQAFGLQLYMELQLASQLIEKKILRTQTLLCDMLLRDAPLGIVTQSPNIMDLVKCDGAALHYRGKCWLLGVTPTESQVKDITQWLLTTHEDSTGLSTDSLADAGYPGAALLGDAVCGMATARITSKDFLFWFRSHTAKEVKWGGAKHHPEDKDDSGRMHPRSSFNAFLEVVKSRSLPWEIPEINAIHSIQLIMRDSFRDMEESGSKELACGQQNDTETEGINEISSVAYEMVRLIETGTAPVFGVDTAGIINGWNAKVAELTGLQADHAIGKSLADEVVHEDSQEVYKNLIGRALQGEEDKNVELKLRNFEPHRKNAVVYIVVNACTSRDLANDIIGVCFVGQDITSEKVVLDKFIRLQGDYRAIIQSLSPLIPPIFASDENICCSEWNAAMEKLTGYSRNEVIGKILAGEIFGGLCQLKGQDSMTRFMIMLYQGISGRDAEKFPFSFFDRKGKFVEVYIVANRRTAADGNIIGCFCFLQVIVPAMQEATEEHKQEDKELFTKLKHLVYMRQEMKNPLNGIRFTHKLLETTAISENQKQFLETSDACERQITAIIEDIDFRSDDEGSMELSMEEFVLGNVLDAVVSQVMILLKERNLQLFHETPKEIKALSLYGDRIRLQLVLSDFLLNMVHHAPSPDGWVEIKISPGLKLLRDGNEFLRLQFRMTHPGKGLPSTLIQEMLESGNSWTTQEGLGLNMSRKLLNRMNGHVQYVREHNKCYFLIDLEIKTKGRQKASLLEQH</t>
  </si>
  <si>
    <t>Ghir_A10G005840.1</t>
  </si>
  <si>
    <t>XP_016678337.1</t>
  </si>
  <si>
    <t>PREDICTED: inorganic pyrophosphatase 1-like [Gossypium hirsutum]</t>
  </si>
  <si>
    <t>sp|Q9FZ62|PPSP2_ARATH</t>
  </si>
  <si>
    <t>Inorganic pyrophosphatase 2 OS=Arabidopsis thaliana GN=At1g17710 PE=2 SV=1</t>
  </si>
  <si>
    <t>At1g73010</t>
  </si>
  <si>
    <t>KOG3120</t>
  </si>
  <si>
    <t>Predicted haloacid dehalogenase-like hydrolase</t>
  </si>
  <si>
    <t>K13248|1|0.0|566|ghi:107897395|pyridoxal phosphate phosphatase PHOSPHO2 [EC:3.1.3.74]</t>
  </si>
  <si>
    <t>GO:0016791//phosphatase activity</t>
  </si>
  <si>
    <t>MAGIVVIFDFDKTIIDCDSDNWVLDELGFTDLFNQLLPTMPWNPLMDKMMKELHAQGKTIDDIVEVLKRAPIHPRIVPAIKAAHALGCELRVVSDANMFFIETILEHLGLREYFSEIDSNPSFVDEEEKLRIFPYHDFTESSHGCNLCPPNMCKGRVIERIQASLEGKKKIIYLGDGSGDYCPGLKLGEADYMMPRKNYPVWDLICRNPMLIKAEIYEWTDGEELEKVLLQLINMISLEEDDANSSQFISVDCKLQTMSASKNAFPHALPVPQ</t>
  </si>
  <si>
    <t>Ghir_A10G010430.1</t>
  </si>
  <si>
    <t>Ghir_A10G010430.1;Ghir_A10G010430.2;Ghir_A10G010430.3;Ghir_A10G010430.4;Ghir_A10G010430.7;Ghir_D10G017560.1;Ghir_D10G017560.10;Ghir_D10G017560.2;Ghir_D10G017560.3;Ghir_D10G017560.5</t>
  </si>
  <si>
    <t>&gt;Ghir_A10G010430.5</t>
  </si>
  <si>
    <t>XP_016700774.1</t>
  </si>
  <si>
    <t>PREDICTED: serine/arginine-rich SC35-like splicing factor SCL28 isoform X1 [Gossypium hirsutum]</t>
  </si>
  <si>
    <t>sp|Q1PDV2|SRC28_ARATH</t>
  </si>
  <si>
    <t>Serine/arginine-rich SC35-like splicing factor SCL28 OS=Arabidopsis thaliana GN=SCL28 PE=1 SV=1</t>
  </si>
  <si>
    <t>At5g18810</t>
  </si>
  <si>
    <t>KOG0118</t>
  </si>
  <si>
    <t>FOG: RRM domain</t>
  </si>
  <si>
    <t>K12900|1|8e-120|344|ghi:107916120|FUS-interacting serine-arginine-rich protein 1</t>
  </si>
  <si>
    <t>MGRYRSRSKSYSPRRRSRSPTRGRKRYDDEPRDRQQSHRDHRRRSPLPSGLLIRNLPLDARPEDLRVPFERYGPVKDVYLPKNYYTGEPRGFGFVKFRYGEDAAEAKQRMNHQVIGGREIRIVFAEENRKTPQEMRLTARVSGRDRGSRRTPPRSPRRRYRSYSCSPSPAGHDSR</t>
  </si>
  <si>
    <t>Ghir_A10G013790.1</t>
  </si>
  <si>
    <t>Ghir_A10G013790.1;Ghir_D10G013810.1</t>
  </si>
  <si>
    <t>XP_017646838.1</t>
  </si>
  <si>
    <t>PREDICTED: protein CMSS1 [Gossypium arboreum]</t>
  </si>
  <si>
    <t>Hs16158889</t>
  </si>
  <si>
    <t>KOG3089</t>
  </si>
  <si>
    <t>Predicted DEAD-box-containing helicase</t>
  </si>
  <si>
    <t>MGSGKPEKTQKPGRTPKPFGPNNPKSQSKFKKKTNTKNTANRQIKTKTTSVTGNNKNNQPSQPASPSQQLRYFLSQFESANGVQLSSLELESIKDSCFLDVSQELGQDVMKLEKHIKEAFGAKWKEELCEGKHIEGKIEAGSPAVLVVAPSALRSIELLRGMRTLTKECHAVKLFSKHMKIDEQVSLLMNRVNIASGTPSRIKKLIDIEALGLSRLSVLLLDIHTDVKGYSLLTLPQVRDEFWDLYKNYFHQQLVKGDLRICLYGPIPNGNEFKGKSVELADGDREQLDS</t>
  </si>
  <si>
    <t>Ghir_A10G019660.1</t>
  </si>
  <si>
    <t>XP_016676824.1</t>
  </si>
  <si>
    <t>K09486|1|0.0|1792|ghi:107896229|hypoxia up-regulated 1</t>
  </si>
  <si>
    <t>MRNMLFRFGVSLSLLSLLLFKSESAVSSIDLGSEWLKVAVVNLKPGQIPITIAINEMSKRKSPALVAFQSETRLLAEEAAGIVARYPDKVFSNLRDMVGKPYRDVKRFADAMYLPFDVVEDFRGAAMIRVSDDVSYSVEELLGMILKYAANLAEFHSKTMVKDMVISVPPYFGQAERKGLMTAAELAGINVISLINEHSGAALQYGIDKDFSNGSRHVIFYDMGSSSTYAALVYFSAYNAKEFGKTVSANQFQVKDVRWDSGLGGQNMELRLVEYFADEFNKQVGNGVDVRKYPKAMAKLKKQVKRTKEILSANTAAPISVESLHDDRDFRSTITREKFEELCGDLWDKSLMPVKEVLKHSGLQADDIYAVELIGGATRVPKLQVKLLEYFGRKDLDKHLDADEATVLGAALHAANLSDGIKLNRKLGMVDGSSYSFFMELDGPELSKDGDTRLLLVPRMKKLPSKIFKSFNRSKDFELLLAYDNEGLLPPGLSSPVFAQFAVSGLTDAANKYSSRNLSSPIKANLHFSLTRSGILSLDLAEAAFQVTEWIEVPKRNLTVENSTIASSNVSVDLDAENTSEQNSNSLESDGGISNASNSTTEPNTVDLGTEKKLKKMTFRIPLKIVEKTMGPGIPLSKESLLNAKSKLEALDKKDAERRRTAELKNNLEEYIYATKEKFETSEDFERISSNDERQSGIKKLDEVQEWLYTDGEDATATEFQERLNLLKAATDPIFFRFKELTARPEAVKFARRYLTELQQTIRGWEKDKPWLPKVKVEELSINIDKFKTWLDEKEAEQQKMSGFSMPVFTSKEVYEKVTGVQNKADSIKKIPKPKPKTEKPINNAETEKDTSGDEKPAEESDSSKNEEDKVEPEMHEEL</t>
  </si>
  <si>
    <t>Ghir_A10G021560.1</t>
  </si>
  <si>
    <t>Ghir_A10G021560.1;Ghir_A10G021560.2;Ghir_A10G021560.3;Ghir_D10G023410.1;Ghir_D10G023410.2;Ghir_D10G023410.3</t>
  </si>
  <si>
    <t>XP_016678844.1</t>
  </si>
  <si>
    <t>PREDICTED: beta-hexosaminidase 1-like [Gossypium hirsutum]</t>
  </si>
  <si>
    <t>sp|A7WM73|HEXO1_ARATH</t>
  </si>
  <si>
    <t>Beta-hexosaminidase 1 OS=Arabidopsis thaliana GN=HEXO1 PE=1 SV=1</t>
  </si>
  <si>
    <t>K12373|1|0.0|1134|ghi:107897784|hexosaminidase [EC:3.2.1.52]</t>
  </si>
  <si>
    <t>MLHLSEKPHFIYTCLMLLAWVSQYVSLSTGFELNHSLTYIWPLPHELTSGNETLTVNPTLSLSLIGKGGNFKILREGFRRYKRIIFKQSSGVSIFKNLRRIRSIYDISQMRIIVNSDSDELKLGVDESYTLFITKTGGKSTAWEAIIEVNTVYGALRGLETFSQLCAYDYTTKSVQLSKAPWYIKDKPRFAYRGLLLDTSRHYFPVDVIKSIIDSMSYAKLNVLHWHIIDEQSFPLEIPKYPKLWNGAYTKWERYTVEDASKIVRFAKTRGIHVMAEVDVPGHAKSWGVGYPDLWPSTSCREPLDVTKNFTFDLISGIFSDIRKIFPFELFHLGGDEVNIGCWNNTPHVKQWLKDNNMKPKDAYKYFVLKAQEIAISKNWTPVNWEETFNAFAGSLNPQTVVHNWLGPGVCPKAVAKGFKCIFSNSDVWYLDHVDVPWEQIYNAEPLEGIDNESKQKLVLGGEVCMWSEMVDTSNVQQTIWPRAAAAAERLWSTKTALSAGNDTVLHRLHYFRCLLQRRGVQAAPVTNYYARQPPVGPDSCYWQ</t>
  </si>
  <si>
    <t>Ghir_A11G016560.1</t>
  </si>
  <si>
    <t>Ghir_A11G016560.1;Ghir_A11G016560.2</t>
  </si>
  <si>
    <t>XP_017631208.1</t>
  </si>
  <si>
    <t>PREDICTED: gamma aminobutyrate transaminase 3, chloroplastic-like [Gossypium arboreum]</t>
  </si>
  <si>
    <t>sp|Q84P52|GATP3_SOLLC</t>
  </si>
  <si>
    <t>Gamma aminobutyrate transaminase 3, chloroplastic OS=Solanum lycopersicum GN=GABA-TP3 PE=1 SV=1</t>
  </si>
  <si>
    <t>At3g22200</t>
  </si>
  <si>
    <t>KOG1404</t>
  </si>
  <si>
    <t>Alanine-glyoxylate aminotransferase AGT2</t>
  </si>
  <si>
    <t>K16871|1|0.0|1067|gab:108473906|4-aminobutyrate---pyruvate transaminase [EC:2.6.1.96]</t>
  </si>
  <si>
    <t>GO:0008483//transaminase activity;GO:0030170//pyridoxal phosphate binding</t>
  </si>
  <si>
    <t>MVPNSLLRSTLKTQLGSYIKNAAAYRSSMDHPLKGALLARLYSTEPSLQRDDSDLKDGNGFKGHDMLAPFTAGWQTTDLHPLVIEKSEGSYVYDTHGKKYLDSLAGLWCTALGGSEPRLMEAATAQLNKLPFYHSFWNRTTKPSLDLAKDLLETFTATKMAKVFFTNSGSEANDTQVKLVWYYNNALGRPNKKKFIARAKSYHGSTLISASLSGLPALHQKFDLPAPFVLHTDCPHYWRYHLEGETEEEFSTRLANNLENLILKEGPETIAAFIAEPVMGAGGVIPPPATYFEKIQAVVKKYDILFIADEVICAFGRLGTMFGCDKYNIKPDLISLAKALSSAYMPIGAVMVSPEVSEVIYSQSNKLGSFSHGFTYSGHPVSCAVAIEALKLYKERNIVEKVKSISPRFQDGLKSFSDSPIVGEIRGTGLILGTEFTDNKSPNDPFPPEWGVGTYFGAQCEKHGLLVRVAGDNIMMSPPFIITPQEVDELISKYGKALKATEERVKELKSQQKKQ</t>
  </si>
  <si>
    <t>Ghir_A11G021120.1</t>
  </si>
  <si>
    <t>XP_016683376.1</t>
  </si>
  <si>
    <t>K09529|1|1e-08|62.0|aly:ARALYDRAFT_349957|DnaJ homolog subfamily C member 9</t>
  </si>
  <si>
    <t>MAVPSLTLIIVLALSFLSVSHTTFDQFLTSTSTASTATISAPQQSPFFTISPSPQPPQDHADHAFLPHTSLLAPILSHLGFNELATAAPSLFSDSTSAAAWSGPYTIFAPSDSSVRSCASCSTPSLLREHMVPGLFTNDYLQKLTFGTKVETLSPGRCLTVTSTANNQKNFTVHKIFIGGVEITQPDLFNNGLLIIHGLQGYISPLSPFSCDVERMTSLSFPFHHGQSQNNQFKQQQNVALMRFMLRDAMLRLRNNGFSVLSLAMKVKYAELIPLTNVTIFGLDDVSIFSGSYAYIHSVRFHMVPNQFLTVADLERLPVGTTLPTLDRGQSLVVTTAGEGITKNQLRINYVAIKVVDMIRNLNVIVHSIYLPFPHLHPMAAVTDAILGGDQTSTVGGTNGDCEASNEQGQGNCGMSQVNQVATQLKPHMLELEDHHVHDHGL</t>
  </si>
  <si>
    <t>Ghir_A11G025770.1</t>
  </si>
  <si>
    <t>XP_016753521.1</t>
  </si>
  <si>
    <t xml:space="preserve">PREDICTED: acyl carrier protein 1, chloroplastic-like [Gossypium hirsutum] </t>
  </si>
  <si>
    <t>sp|P93092|ACP1_CASGL</t>
  </si>
  <si>
    <t>Acyl carrier protein 1, chloroplastic OS=Casuarina glauca GN=ACP1 PE=2 SV=1</t>
  </si>
  <si>
    <t>At1g54580</t>
  </si>
  <si>
    <t>KOG1748</t>
  </si>
  <si>
    <t>Acyl carrier protein/NADH-ubiquinone oxidoreductase, NDUFAB1/SDAP subunit</t>
  </si>
  <si>
    <t>CIQ</t>
  </si>
  <si>
    <t>Energy production and conversion;Lipid transport and metabolism;Secondary metabolites biosynthesis, transport and catabolism</t>
  </si>
  <si>
    <t>K21776|1|6e-13|68.6|apro:F751_6334|protein lin-54!K03955|2|2e-11|61.6|ghi:107918233|NADH dehydrogenase (ubiquinone) 1 alpha/beta subcomplex 1</t>
  </si>
  <si>
    <t>GO:0031177//phosphopantetheine binding</t>
  </si>
  <si>
    <t>MASLAGSSISMQPRQTLATSRVSGLKLVSFVNRGRSSLSFRLRPDRLRISCAAKPETVDKVCEIVRKQLALPSDKPVTGESKFAELGADSLDTVEIVMGLEEEFGITVEEDNAQSISTVHDAAELIDKLCGEKSA</t>
  </si>
  <si>
    <t>Ghir_A11G030190.1</t>
  </si>
  <si>
    <t>&gt;Ghir_A11G030190.2</t>
  </si>
  <si>
    <t>XP_017638264.1</t>
  </si>
  <si>
    <t>PREDICTED: protein GrpE-like [Gossypium arboreum]</t>
  </si>
  <si>
    <t>At5g55200</t>
  </si>
  <si>
    <t>KOG3003</t>
  </si>
  <si>
    <t>Molecular chaperone of the GrpE family</t>
  </si>
  <si>
    <t>K03687|1|0.0|619|gab:108479922|molecular chaperone GrpE</t>
  </si>
  <si>
    <t>GO:0051087//chaperone binding;GO:0000774//adenyl-nucleotide exchange factor activity;GO:0042803//protein homodimerization activity</t>
  </si>
  <si>
    <t>GO:0005759//mitochondrial matrix</t>
  </si>
  <si>
    <t>MLMSRAFSCVSRTVVARSLLLYAPKNLHTPTISTQFHSFVPESHNKLVTIDVSLLHHSSLNFYALQRLHISSFASPKPSEKDHEGDVENNGQEPIKPGGDTNPGEAEVTDQAKESGSESDGELSMADMVKLVQEKEGLLEVKQMEIEQMKDKVVRTLAEMENVMARTRREAENSKKFAIQNFAKGLLDVADNLGRASTHVKGSFAKLDESKDTAGAVPLLKTLLEGVEMTEKQLGEVFRKFGVEKFDPTNEPFDPHRHNAVFQVPDNAKPPVTVAHVLKAGYMLHDRVIRPAEVGVTQALNNDAN</t>
  </si>
  <si>
    <t>Ghir_A11G033110.1</t>
  </si>
  <si>
    <t>XP_016686276.1</t>
  </si>
  <si>
    <t>MATHTILTMFALLMAAQFKSISSTNLPPKDDQDLRLAMEEMQKANYFTFVMLLNMLPLDPKFLANVTFLMPNDRMLSKTVIPENAVSSFLHRHSIPSPLIFEHLLYIPTGSVLPSLMPEYLMNVSNGGGRRTFVLNNVKIISPNICTVGSSIRCHGIDGVLNPESNISLHTCSNTMVPVPPPPSLVAPPPLLPPPPPSPVPFFSSPEDDFLVPAPLPADSSQHISGSSKLSLGRKMLKSMATILVPLMIGVSI</t>
  </si>
  <si>
    <t>Ghir_A12G003190.1</t>
  </si>
  <si>
    <t>Ghir_A12G003190.1;Ghir_D12G004100.1</t>
  </si>
  <si>
    <t>XP_016719535.1</t>
  </si>
  <si>
    <t>PREDICTED: transmembrane emp24 domain-containing protein p24delta4-like [Gossypium hirsutum]</t>
  </si>
  <si>
    <t>sp|Q6IDL4|P24D3_ARATH</t>
  </si>
  <si>
    <t>Transmembrane emp24 domain-containing protein p24delta3 OS=Arabidopsis thaliana GN=At1g09580 PE=1 SV=1</t>
  </si>
  <si>
    <t>At1g09580</t>
  </si>
  <si>
    <t>KOG1691</t>
  </si>
  <si>
    <t>emp24/gp25L/p24 family of membrane trafficking proteins</t>
  </si>
  <si>
    <t>K20352|1|5e-163|452|ghi:107932096|p24 family protein delta-1</t>
  </si>
  <si>
    <t>GO:0006810//transport</t>
  </si>
  <si>
    <t>MIKDSNVQMAMTFPPLLVVLLLALSTGPLCDAIWLNIPKTGTKCVSEEIHSNVVVLADYVVVSVEDGQTATIAVKVTSPYGNNLHHSENVTYGRFAFTTEEAGNYLACFWSDNRTRGSGEVVVNIDWKTGIAAKDWESVARKEKLQGVELELRKLEGAVEAIHENLLYLKSREAEMRSTSETTNARVAWFSIMSLGICIVVSGLQVWYLKRFFQKKKLI</t>
  </si>
  <si>
    <t>Ghir_A12G010040.1</t>
  </si>
  <si>
    <t>XP_012437467.1</t>
  </si>
  <si>
    <t xml:space="preserve">PREDICTED: lipoxygenase homology domain-containing protein 1 isoform X1 [Gossypium raimondii] </t>
  </si>
  <si>
    <t>sp|O65660|PLAT1_ARATH</t>
  </si>
  <si>
    <t>PLAT domain-containing protein 1 OS=Arabidopsis thaliana GN=PLAT1 PE=1 SV=1</t>
  </si>
  <si>
    <t>MAIPTQLVLSFLLLSFSSVDGEDCVYSVYIRTGSIIKGGTDSIIGLRLYDANAYSVEISNIEAWGGLMGPGYNYFERGNLDIFSSRGRCLDAPLCAMNLTSDGSGEHHGWYCNYVEVTMTGVHKPCSQQQFTVEQWLALDAPPYDLTAIRNYCPSEVPDDRRHRKSSSSI</t>
  </si>
  <si>
    <t>Ghir_A12G013350.1</t>
  </si>
  <si>
    <t>XP_017635884.1</t>
  </si>
  <si>
    <t>PREDICTED: uncharacterized protein LOC108477930 [Gossypium arboreum]</t>
  </si>
  <si>
    <t>MGIKRSILLISIFSLAAISACARPPSDITDTPESPDSTPESPDSTPESPDSTPEAPDDDYSPNAPDEAADGYAPPPEAPTPSATFTILPGGSYPELDQICGATDYPIECVRFISPYLNDGIKIDPLNVLKVGIHVATNMTIEALNLARKIRDGPRTSPNAQSCLSVCAENYDLIPDGNELALRAIEERNWSDLRNKLSGDLTSVNTCIDVYHEGNLASPMRDMDSDLLALYRVLLHIAVDMVKF</t>
  </si>
  <si>
    <t>Ghir_A12G017280.1</t>
  </si>
  <si>
    <t>Ghir_A12G017280.1;Ghir_A12G017280.3</t>
  </si>
  <si>
    <t>&gt;Ghir_A12G017280.2 &gt;Ghir_A12G017280.4 &gt;Ghir_A12G017280.6 &gt;Ghir_A12G017280.8</t>
  </si>
  <si>
    <t>NP_001314095.1</t>
  </si>
  <si>
    <t xml:space="preserve">UDP-glucose 6-dehydrogenase 1-like [Gossypium hirsutum] </t>
  </si>
  <si>
    <t>sp|Q96558|UGDH1_SOYBN</t>
  </si>
  <si>
    <t>UDP-glucose 6-dehydrogenase 1 OS=Glycine max GN=UGD1 PE=2 SV=1</t>
  </si>
  <si>
    <t>K00012|1|0.0|991|gab:108479563|UDPglucose 6-dehydrogenase [EC:1.1.1.22]</t>
  </si>
  <si>
    <t>MVKICCIGAGYVGGPTMAVIALKCPEIEVAVVDISVSRITAWNSDTLPIYEPGLDEVVKKCRGKNLFFSSDVEKHVSEADIVFVSVNTPTKTQGLGAGKAADLTYWESAARMIADVSKSNKIVVEKSTVPVKTAEAIEKILTHNSKGIDFQILSNPEFLAEGTAIQDLFNPDRVLIGGRETPEGQKAIAALRDVYAHWVPVDRIICSNLWSAELSKLAANAFLAQRISSVNAMSALCEATGADVSQVSHAVGKDTRIGPKFLNASVGFGGSCFQKDILNLVYICECNGLPEVANYWKQVIKINDYQKTRFVNRIVSSMFNTVSGKKIAILGFAFKKDTGDTRETPAIDVCKGLLGDKALLSIYDPQVNEEQIQRDLAMKKFDWDHPVHLQPMSPTSIKQVNVVWDAYAATKDAHGVCILTEWDEFKTLDYQRIYDNMRKPAFIFDGRNVVDEAKLRAIGFIVYSIGKPLDQWLKDMPAVA</t>
  </si>
  <si>
    <t>Ghir_A12G025460.1</t>
  </si>
  <si>
    <t>Ghir_A12G025460.1;Ghir_D12G025470.1</t>
  </si>
  <si>
    <t>XP_016716507.1</t>
  </si>
  <si>
    <t>PREDICTED: glucan endo-1,3-beta-glucosidase 11-like [Gossypium hirsutum]</t>
  </si>
  <si>
    <t>sp|Q8L868|E1311_ARATH</t>
  </si>
  <si>
    <t>Glucan endo-1,3-beta-glucosidase 11 OS=Arabidopsis thaliana GN=At1g32860 PE=1 SV=1</t>
  </si>
  <si>
    <t>K19891|1|2e-89|282|smo:SELMODRAFT_442025|glucan endo-1,3-beta-glucosidase 1/2/3 [EC:3.2.1.39]!K19892|5|3e-83|266|eus:EUTSA_v10020572mg|glucan endo-1,3-beta-glucosidase 4 [EC:3.2.1.39]</t>
  </si>
  <si>
    <t>MELMRIFSYASIILSISVYLLPIMVNSIGINYGQIADNLPSPENVVPLVKSIGVTKVKLYDADPRVLGAFANSGVEFMIGLGNGDLEKMRDPNNAQDWVKQNVQAHLPDAKITCIFVGNEVLTFNDTSLSDNLVPAMQSVHTALVNLGLDKQVTVTTAHSLGILQTSFPPSAGAFREDLVDILSQTLSFHQKTGSPFLINAYPFFAYKGNPKQVSLDFVLFQPNQGVIDPATNLHYDNMLYAQIDAVYSALASLGYKKLPVHISETGWPSKGDEDEAGATPDNAKKYNGNLIKLMSQNAGTPLRPDSDLNIYVFALFNENMKPGPTSERNYGLFKPDGTPAYALGVTNNNTASGSIGNGVTMPFSPTSSSTGYLRVLATITRSWYKLRTI</t>
  </si>
  <si>
    <t>Ghir_A12G026590.1</t>
  </si>
  <si>
    <t>XP_017636240.1</t>
  </si>
  <si>
    <t>PREDICTED: hevamine-A-like [Gossypium arboreum]</t>
  </si>
  <si>
    <t>sp|P51614|CHIT3_VITVI</t>
  </si>
  <si>
    <t>Acidic endochitinase OS=Vitis vinifera GN=CHIT3 PE=2 SV=1</t>
  </si>
  <si>
    <t>At5g24090</t>
  </si>
  <si>
    <t>KOG4701</t>
  </si>
  <si>
    <t>Chitinase</t>
  </si>
  <si>
    <t>K01183|1|0.0|609|gab:108478305|chitinase [EC:3.2.1.14]</t>
  </si>
  <si>
    <t>GO:0003796//lysozyme activity;GO:0004553//hydrolase activity, hydrolyzing O-glycosyl compounds</t>
  </si>
  <si>
    <t>MIRKFQPKPMFFLLVLVSALIETSHAGGIAIYWGQNGNEGTLTATCATGRYAYVNIAFLNKFGNGRTPEINLAGHCNPASNGCTTVSQGIRNCQRRGIKVMLSIGGGVGSYSLASKADAKNVADYLWNNFLGGNSRSRPLGNAVLDGIDFDIELGSTRYWDDLARYLSAYSNNGRKVYLTAAPQCPFPDSFLGTALNTGLFDYVWVQFYNNPPCQYTSGNINNLVNSWNQWTSSIKAGNIFLGLPAAPAAAGSGYIPPNVLTSQILPVIKRSSKYGGIMLWSKFFDDKNGYSNSVVTSV</t>
  </si>
  <si>
    <t>Ghir_A13G003570.1</t>
  </si>
  <si>
    <t>Ghir_A13G003570.1;Ghir_A13G003570.2</t>
  </si>
  <si>
    <t>XP_017620175.1</t>
  </si>
  <si>
    <t xml:space="preserve">PREDICTED: peptidyl-prolyl cis-trans isomerase CYP40-like isoform X2 [Gossypium arboreum] </t>
  </si>
  <si>
    <t>sp|Q9C566|CYP40_ARATH</t>
  </si>
  <si>
    <t>Peptidyl-prolyl cis-trans isomerase CYP40 OS=Arabidopsis thaliana GN=CYP40 PE=2 SV=1</t>
  </si>
  <si>
    <t>At2g15790</t>
  </si>
  <si>
    <t>KOG0546</t>
  </si>
  <si>
    <t>HSP90 co-chaperone CPR7/Cyclophilin</t>
  </si>
  <si>
    <t>K05864|1|0.0|768|gab:108464400|peptidyl-prolyl isomerase D [EC:5.2.1.8]</t>
  </si>
  <si>
    <t>MNMMRRQRCYLDISIGEELEGRIIVELFNDVVPKTAENFRALCTGEKGIGPNTAVPLHYKGGRFHRVIKGFMVQGGDISAGDGTGGESIYGLKFEDENFDMKHERKGMLSMANAGPNTNGSQFFITTTRTSHLDGKHVVFGKVVKGMGVVRSIEHVTTGEADCPTVDVTIVDCGEIPEGADDGISNFFNDGDAYADWPADLDESPDELSWWMTAVDSIKAFGNEYYKKQDYKMALRKYRKALRYLDICWEKDGIDEEKTSSLRKTKSQIFTNSSACKLKLGDLKGALLDTEFAMRDGENNVKALFRQGQANMALNDVDAAAESFKKALQLEPNDGGIKKELAAAMKKINDRRNEERRRYRKMFQSDTTGADNQ</t>
  </si>
  <si>
    <t>Ghir_A13G005930.2</t>
  </si>
  <si>
    <t>XP_016737511.1</t>
  </si>
  <si>
    <t xml:space="preserve">PREDICTED: glutamine synthetase cytosolic isozyme 1-like [Gossypium hirsutum] </t>
  </si>
  <si>
    <t>sp|P51118|GLNA1_VITVI</t>
  </si>
  <si>
    <t>Glutamine synthetase cytosolic isozyme 1 OS=Vitis vinifera GN=GS1-1 PE=2 SV=1</t>
  </si>
  <si>
    <t>At5g37600</t>
  </si>
  <si>
    <t>KOG0683</t>
  </si>
  <si>
    <t>Glutamine synthetase</t>
  </si>
  <si>
    <t>K01915|1|0.0|734|ghi:107947371|glutamine synthetase [EC:6.3.1.2]</t>
  </si>
  <si>
    <t>GO:0006542//glutamine biosynthetic process</t>
  </si>
  <si>
    <t>GO:0004356//glutamate-ammonia ligase activity;GO:0005524//ATP binding</t>
  </si>
  <si>
    <t>MSLINDFIKFNLNETTRKSIAEYLWIGGSGMDLRSKARTLPEPVTDPAKLPLWNFDGSSTDQAPGDDSEVILRPQAIFRDPFRGGSNILVMCDTYTPAGDPIPTNKRFSADKIFNHPDVAAEEPWFGIEQEYTLLQKDTKWPLGWPVGGFPGPQGPYYCGVGADKSFGRDIVDAHYKACLYAGINISGINGEVMPAQWEFQVGPATGISAGDQLWVARYILERITEIAGVVLSFDPKPIPGDWNGAGAHTNYSTKSMRNDGGIDVIRKAIEKLGLRHEQHIAAYGEGNDRRLTGRHETADINSFSWGVANRGASIRVGRDTEKAGKGYFEDRRPASNMDPYVVTSMIAETTILWKP</t>
  </si>
  <si>
    <t>Ghir_A13G008300.1</t>
  </si>
  <si>
    <t>Ghir_A13G008300.1;Ghir_A13G008300.2;Ghir_D13G008450.1</t>
  </si>
  <si>
    <t>XP_016674208.1</t>
  </si>
  <si>
    <t xml:space="preserve">PREDICTED: UDP-glucose 6-dehydrogenase 1-like isoform X1 [Gossypium hirsutum] </t>
  </si>
  <si>
    <t>At3g29360</t>
  </si>
  <si>
    <t>K00012|1|0.0|1058|gab:108461820|UDPglucose 6-dehydrogenase [EC:1.1.1.22]</t>
  </si>
  <si>
    <t>GO:0006024//glycosaminoglycan biosynthetic process</t>
  </si>
  <si>
    <t>GO:0005829//cytosol;GO:0005634//nucleus</t>
  </si>
  <si>
    <t>MQNHLNDEFVFRYKLVGSVEYIKSGKDQLILSKMVKICCIGAGYVGGPTMAVIALKCPNIQVAVVDISTARINAWNSDTLPIYEPGLDEVVKKCRGKNLSFSTDVEKHVAESDIVFVSVNTPTKTQGLGAGKAADLTYWESAARMIADVAKSNKIVVEKSTVPVKTAEAIEKILTHNSKGINFSILSNPEFLAEGTAISDLLNPDRVLIGGRETPEGKKAIEALRDVYAHWVPVDRILCTNLWSAELSKLAANAFLAQRISSVNAMSALCEATGADVSQVAHAVGKDTRIGPKFLNASVGFGGSCFQKDILNLVYICECNGLPEVATYWKQVIKVNDYQKTRFVNRIVSSMFNTVSGKKIAVLGFAFKKDTGDTRETPAIDVCKGLIGDKAKLSIYDPQVNQDQIQRDLSMKKFDWDHPVHLQPMSPTSVKDVSVVWDAYTATKDAHGICILTEWDEFKNLDYQKIFNDMQKPAFVFDGRNVVDAEKLRKIGFIVYSIGKPLDDWLKDMPAVA</t>
  </si>
  <si>
    <t>Ghir_A13G012890.1</t>
  </si>
  <si>
    <t>XP_016675848.1</t>
  </si>
  <si>
    <t>PREDICTED: aspartic proteinase CDR1-like [Gossypium hirsutum]</t>
  </si>
  <si>
    <t>sp|Q6XBF8|CDR1_ARATH</t>
  </si>
  <si>
    <t>Aspartic proteinase CDR1 OS=Arabidopsis thaliana GN=CDR1 PE=1 SV=1</t>
  </si>
  <si>
    <t>At5g33340</t>
  </si>
  <si>
    <t>K01381|1|0.0|715|gab:108463355|saccharopepsin [EC:3.4.23.25]</t>
  </si>
  <si>
    <t>MHNPLFLVLTVIFSSLVVQPVMGAKGFSVELIHLDSPISPFYNASLTSSQILRKNALHSMDRLKHFQFLIDQSAIQSAVTPNGGIYLMKLSFGTPPVDYMAVADTGSDLIWIQCVPCLQSQCYPQGSPPFDPQASSTYKKIPCDSDSCQALPRYQCSNDVNDCQYSYSYGDKSFTKGILSTDTLTFDDSNGQKTAFPTSIFGCGHNNQGKFRSPSAGLVGLGGGPLSLASQISNQIDNRFSYCLVPRSASSSSKLLFGQEAIISRPGAVSTPLVSKTPQTFYYLSLEGVSIGDKTAEAGSSQGNIIIDSGTTLTYLESSFYSSLETIVKDAIGVDPVKDPSGTFSLCYGAKTNISVPEMVFHFSGADLLLQPQNTFRINDGLFCMLIVPSDSLSIFGNYAQMNFQVEYDLQKRTVSFAPTDCTKQ</t>
  </si>
  <si>
    <t>Ghir_A13G014210.1</t>
  </si>
  <si>
    <t>Ghir_A13G014210.1;Ghir_D13G014920.1</t>
  </si>
  <si>
    <t>XP_016675971.1</t>
  </si>
  <si>
    <t xml:space="preserve">PREDICTED: serine/threonine-protein phosphatase PP-X isozyme 2 isoform X1 [Gossypium hirsutum] </t>
  </si>
  <si>
    <t>sp|P48528|PPX2_ARATH</t>
  </si>
  <si>
    <t>Serine/threonine-protein phosphatase PP-X isozyme 2 OS=Arabidopsis thaliana GN=PPX2 PE=2 SV=2</t>
  </si>
  <si>
    <t>At5g55260</t>
  </si>
  <si>
    <t>KOG0372</t>
  </si>
  <si>
    <t>Serine/threonine specific protein phosphatase involved in glycogen accumulation, PP2A-related</t>
  </si>
  <si>
    <t>K15423|1|0.0|638|gab:108461161|serine/threonine-protein phosphatase 4 catalytic subunit [EC:3.1.3.16]</t>
  </si>
  <si>
    <t>GO:0004721//phosphoprotein phosphatase activity</t>
  </si>
  <si>
    <t>MSDLDRQIEQLKKCEPLKESEVKALCLKAMEILVEESNVQRVDAPVTICGDIHGQFYDMKELFKVGGDCPKTNYLFLGDFVDRGFYSVETFLLLLALKVRYPDRITLIRGNHESRQITQVYGFYDECLRKYGSVNVWRYCTEIFDYLSLSALIENKIFSVHGGLSPAISTLDQIRTIDRKQEVPHDGAMCDLLWSDPEDIVDGWGLSPRGAGFLFGGSVVTSFNHTNNIDYICRAHQLVMEGYKWMFNNQIVTVWSAPNYCYRCGNVAAILELDENLNKQFRVFDAAPQESRGTPAKKPAPDYFL</t>
  </si>
  <si>
    <t>Ghir_A13G018840.1</t>
  </si>
  <si>
    <t>XP_016673740.1</t>
  </si>
  <si>
    <t xml:space="preserve">PREDICTED: uncharacterized protein LOC107893301 [Gossypium hirsutum] </t>
  </si>
  <si>
    <t>MSLVTEEIKASASEIYHGDEICQEKSKFLLEEVGMPRGLLPLRDIEECGYVKDTGFVWLKQKKSITHRFEKIGKLVSYATEVTAVVEKGKIKKLTGVKTKELLVWITLSDIQVDDPPTGKITFKTPSGLFRTFPVSAFEIEGEQVKGSKGKDEEKQVNGAVEVKEV</t>
  </si>
  <si>
    <t>Ghir_D01G001240.1</t>
  </si>
  <si>
    <t>XP_016715575.1</t>
  </si>
  <si>
    <t>PREDICTED: peroxidase N1-like [Gossypium hirsutum]</t>
  </si>
  <si>
    <t>sp|Q9XIV8|PERN1_TOBAC</t>
  </si>
  <si>
    <t>Peroxidase N1 OS=Nicotiana tabacum GN=poxN1 PE=1 SV=1</t>
  </si>
  <si>
    <t>K00430|1|0.0|668|ghi:107928809|peroxidase [EC:1.11.1.7]</t>
  </si>
  <si>
    <t>MEPSYIFLTMAVTLLSMPPTGFGQGTTRVGFYSKTCPRAESIVKSTVESHFRSNPAIAPGLLRMHFHDCFVNGCDGSVLIDGPNTERKAVQNSLLRGFDVIDEAKAKLEAACPGVVSCADILALAARDSVVLTKGINWKVPTGRRDGKLSLQSDAAKLPGFTDSIESQKQQFARFGLNTQDLVTLVGGHTIGTAACLVFNYRLNNFTNGGPDPTINPSFLPQLRSLCPQNGNNFRRVDLDTGSANKFDTSFFTNLKNGRGVLESDQKLWTDASTRTFVQQFLGEKGVRKLNFGKEFAKSMVKMSNIGVKTGSNSEIRRVCSAIN</t>
  </si>
  <si>
    <t>Ghir_D01G002470.1</t>
  </si>
  <si>
    <t>XP_016720684.1</t>
  </si>
  <si>
    <t>PREDICTED: protein tas-like [Gossypium hirsutum]</t>
  </si>
  <si>
    <t>sp|C6TBN2|AKR1_SOYBN</t>
  </si>
  <si>
    <t>Probable aldo-keto reductase 1 OS=Glycine max GN=AKR1 PE=2 SV=1</t>
  </si>
  <si>
    <t>At1g04420</t>
  </si>
  <si>
    <t>KOG1575</t>
  </si>
  <si>
    <t>Voltage-gated shaker-like K+ channel, subunit beta/KCNAB</t>
  </si>
  <si>
    <t>K14521|1|6e-64|227|vcn:VOLCADRAFT_98273|N-acetyltransferase 10 [EC:2.3.1.-]!K17744|2|4e-17|86.3|nto:104103548|L-galactose dehydrogenase [EC:1.1.1.316]!K15303|4|1e-16|85.9|bpg:Bathy12g01340|aflatoxin B1 aldehyde reductase!K05275|5|1e-16|84.7|psom:113297673|pyridoxine 4-dehydrogenase [EC:1.1.1.65]</t>
  </si>
  <si>
    <t>MAVSSSTVSASVPPFLCCNTTKIPSFKVPRHTPLRLCNAKRTQIWVKRSCFNSTITAKVAQQSDLQYRKLGDSDLQISEITLGTMTFGEQNTEKEGHEMLSYAFEHGINALDTAEHYPIPMKKETSGRTDLYIASWLKSQPRDKVILATKVCGYSERSAHLRDNAKVLRVDAVNIRESVEKSLKRLNTDYIDLLQIHWPDRYVPLFGEYFYDSSKWRPSIPFVEQLKALQEVIDEGKVRYIGVSNETSYGVMEFVHAGRVEGLSKIVSIQNSYSLLVRRFEVDLVEVCHPKNCNIGLLSYSPLAGGALSGKYLDINSEAAKKGRFNLFPGYMERYNKSIAKEATVQYIEMAKKHGLSPVQLALGFVRDRLFMTSSIIGATSVKQLKEDIDAFLTTQRPLPPEVMEDIEAIFKRYKDPANL</t>
  </si>
  <si>
    <t>Ghir_D01G006950.1</t>
  </si>
  <si>
    <t>NP_001314218.1</t>
  </si>
  <si>
    <t xml:space="preserve">thiamine thiazole synthase, chloroplastic-like [Gossypium hirsutum] </t>
  </si>
  <si>
    <t>sp|F6H9A9|THI41_VITVI</t>
  </si>
  <si>
    <t>Thiamine thiazole synthase 1, chloroplastic OS=Vitis vinifera GN=THI1-1 PE=3 SV=1</t>
  </si>
  <si>
    <t>At5g54770</t>
  </si>
  <si>
    <t>KOG2960</t>
  </si>
  <si>
    <t>Protein involved in thiamine biosynthesis and DNA damage tolerance</t>
  </si>
  <si>
    <t>K03146|1|0.0|734|ghi:107928645|cysteine-dependent adenosine diphosphate thiazole synthase [EC:2.4.2.60]</t>
  </si>
  <si>
    <t>GO:0009228//thiamine biosynthetic process;GO:0006950//response to stress;GO:0052837//thiazole biosynthetic process</t>
  </si>
  <si>
    <t>GO:0046872//metal ion binding</t>
  </si>
  <si>
    <t>GO:0009570//chloroplast stroma;GO:0005829//cytosol</t>
  </si>
  <si>
    <t>MASSIATTLTSSSKLCRNTSLFESSFHGVPIKPLSFHFKTKSSPCNASISMSAASPPPYDLNNFRFDPIKESIVSREMTRRYMMDMITYADTDVVVVGAGSAGLSCAYELSKNPSVQIAIVEQSVSPGGGAWLGGQLFSAMVVRKPAHRFLDELAIEYDEQDDYVVIKHAALFTSTIMSKLLARPNVKLFNAVAAEDLIVKEGRVGGVVTNWALVSMNHDTQSCMDPNVMEAKVVVSSCGHDGPFGATGVKRLKSIGMIDSVPGMKALDMNTAEDAIVRLTREIVPGMIVTGMEVAEIDGSPRMGPTFGAMMISGQKAAHLALKSLGLPNAIDGTYVGSIHPELILAAADSAETADA</t>
  </si>
  <si>
    <t>Ghir_D01G016320.1</t>
  </si>
  <si>
    <t>Ghir_D01G016320.1;Ghir_D01G016320.2</t>
  </si>
  <si>
    <t>XP_016708127.1</t>
  </si>
  <si>
    <t xml:space="preserve">PREDICTED: probable arabinosyltransferase ARAD1 isoform X2 [Gossypium hirsutum] </t>
  </si>
  <si>
    <t>sp|Q6DBG8|ARAD1_ARATH</t>
  </si>
  <si>
    <t>Probable arabinosyltransferase ARAD1 OS=Arabidopsis thaliana GN=ARAD1 PE=1 SV=1</t>
  </si>
  <si>
    <t>At1g67410</t>
  </si>
  <si>
    <t>KOG1021</t>
  </si>
  <si>
    <t>Acetylglucosaminyltransferase EXT1/exostosin 1</t>
  </si>
  <si>
    <t>GMW</t>
  </si>
  <si>
    <t>Carbohydrate transport and metabolism;Cell wall/membrane/envelope biogenesis;Extracellular structures</t>
  </si>
  <si>
    <t>K01228|1|0.0|559|obr:102711038|mannosyl-oligosaccharide glucosidase [EC:3.2.1.106]!K22846|3|2e-99|319|gmx:100816974|S-sulfo-L-cysteine synthase (O-acetyl-L-serine-dependent) [EC:2.5.1.144]!K01738|4|2e-98|315|gmx:100819100|cysteine synthase [EC:2.5.1.47]!K21989|5|2e-25|112|cmos:111433985|calcium permeable stress-gated cation channel</t>
  </si>
  <si>
    <t>MYDLPRKFHVGMMDRRSFEGPAPVTADNLPPWPSNSGIKKQHSVEYWLMASLLYGGNGNEDREAVRVSDPESAESFFVPFFSSLSFNTHGHNMTDPETEVDRRLQVELLEFLQKSKYYQRSGGRDHVIPMTHPNAFRFLRQELNASILIVVDFGRYPKTMSSLSKDVVAPYVHVVDSFTDDDALDPYESRTTLLFFRGNTVRKDQGKIRIKLAKILSGIDDVHYEKSVATPKNIIMSTEGMRSSKFCLHPAGDTPSSCRLFDAIVSHCVPVIVSDKIELPYEDEIDYSEFSIFFSMKEALEPGYLVNQLRQFPKDRWVEMWKQLKNISHHFEFQYPPKKEDGVNMLWRQVKRKLPRAQLAIHRSRRLKVPDWWQRRR</t>
  </si>
  <si>
    <t>Ghir_D02G000660.1</t>
  </si>
  <si>
    <t>XP_016685073.1</t>
  </si>
  <si>
    <t>PREDICTED: 2-alkenal reductase (NADP(+)-dependent)-like [Gossypium hirsutum]</t>
  </si>
  <si>
    <t>sp|Q9SLN8|DBR_TOBAC</t>
  </si>
  <si>
    <t>2-alkenal reductase (NADP(+)-dependent) OS=Nicotiana tabacum GN=DBR PE=1 SV=1</t>
  </si>
  <si>
    <t>At3g03080</t>
  </si>
  <si>
    <t>K19825|1|1e-176|498|sind:105167157|2-alkenal reductase (NADP+) [EC:1.3.1.102]!K08070|3|4e-173|489|crb:17897642|2-alkenal reductase [EC:1.3.1.74]</t>
  </si>
  <si>
    <t>MADGSEKNAVVSNKKVIFKDYVSGFPKESDMAVTVDENLKLKVAGDSQGILVKNLYLSCDPYMRLLMTNRSSEIFGTYTPGAPITGFGVGKVIDSRNPEFKEGDLVWGITGWEEYSLLTSSEGLFKIHHTDIPLSYYTGILGMPGLTAYGGFYEVCAPKKGEYVFVSAASGAVGQLVGQFAKLMGCYVVGSAGTQDKVELLKNKFGFDDAFNYKEESDLNAALKRYFPEGINIYFENVGGKMLDAVILNMRVHGRIAACGMISQYNRDQPEGVQNLMSIVYKRVRIEGFAVFDYYPQYSKFLDFILPYIREGKVKYVEDIVEGLENGPAALIGLFSVEFYMLEVFNCYETLN</t>
  </si>
  <si>
    <t>Ghir_D02G014790.1</t>
  </si>
  <si>
    <t>OMO99730.1</t>
  </si>
  <si>
    <t>hypothetical protein COLO4_13127 [Corchorus olitorius]</t>
  </si>
  <si>
    <t>sp|Q9SSK9|MLP28_ARATH</t>
  </si>
  <si>
    <t>MLP-like protein 28 OS=Arabidopsis thaliana GN=MLP28 PE=1 SV=1</t>
  </si>
  <si>
    <t>MTSSALTGKLEADVEIKASPEQFHEMFAHKPHHVHHTCYDKIQGCDLHEGEWGKVGTIVHWSYVHDGKAKKAKEVVEAVDPDKNLVTFRVIEGDLMEEYKSFVITIQVSPKSEGSGSVVHWTLEYEKLHGGIEHPETLLQFVQDVSKDIDGHLTQATLISKLEADVEIKASPKQFHEMFAHKPHHVHHTCYDKIQGCDLHEGEWGKVGTIVHWSYVHDGKAKKAKEVVEAVDPDKNLVTFRVIEGDLMEEYKSFVITIQVSPKSEGSGSVVHWTLEYEKLHGGIAHPETLLQFVQDISKDIDAHLTQAS</t>
  </si>
  <si>
    <t>Ghir_D03G001300.1</t>
  </si>
  <si>
    <t>XP_016692404.1</t>
  </si>
  <si>
    <t>PREDICTED: gamma carbonic anhydrase 1, mitochondrial-like [Gossypium hirsutum]</t>
  </si>
  <si>
    <t>sp|Q9FWR5|GCA1_ARATH</t>
  </si>
  <si>
    <t>Gamma carbonic anhydrase 1, mitochondrial OS=Arabidopsis thaliana GN=GAMMACA1 PE=1 SV=1</t>
  </si>
  <si>
    <t>K01726|1|0.0|563|ghi:107909413|gamma-carbonic anhydrase [EC:4.2.1.-]</t>
  </si>
  <si>
    <t>MGTLGKAIYTVGFWIRETGQALDRLGCRLQGNYYFQEQLSRHRTLMNVFDKAPFVDRDAFVAPSASVIGDVQVGRGSSIWYGCVLRGDVNSISIGSGTNIQDNSLVHVAKSNLSGKVLPTIIGSNVTVGHSAVLHGCTVEDEAFVGMGATLLDGVYVEKHAMVAAGALVRQNTRIPCGEVWGGNPAKFLRKLTEEEMAFISQSAINYSNLAQVHAAENGKSFDEIEFEKMLRKKFARRDEEYDSMLGVVRETPPELILPDNVLPNKVPKTA</t>
  </si>
  <si>
    <t>Ghir_D03G005700.1</t>
  </si>
  <si>
    <t>XP_012470098.1</t>
  </si>
  <si>
    <t xml:space="preserve">PREDICTED: sufE-like protein 1, chloroplastic/mitochondrial [Gossypium raimondii] </t>
  </si>
  <si>
    <t>sp|Q84W65|SUFE1_ARATH</t>
  </si>
  <si>
    <t>SufE-like protein 1, chloroplastic/mitochondrial OS=Arabidopsis thaliana GN=SUFE1 PE=1 SV=2</t>
  </si>
  <si>
    <t>K22066|1|0.0|567|gra:105787990|BolA-like protein 1</t>
  </si>
  <si>
    <t>MASYFISSARFCTSKYPIAVHLSKPLLLPSKPSKFPFSSNRFISFQNIPTKSPPPLLSSSSTSTPLQPMEELPPKLQDIIKLFQSVEEPKAKYEQLMFYGKNLKPLDAQFKTKDNKVEGCVSQVWVRAYLDEDKNVFYQADSDSALTKGLAALLVNGLSGRPVPEVLKISPDFAVRLGLQQSLTPSRNNGFLNMLKLMQRKALELLIEAKKGSGSSGNGQIVNDNSEKPVESSSLDSKADENSGVGSSSLKGSEESSGGLRSRGMRIKEKLERELSPIELKVEDVLSACWTCWCEGQ</t>
  </si>
  <si>
    <t>Ghir_D03G010700.1</t>
  </si>
  <si>
    <t>XP_016740032.1</t>
  </si>
  <si>
    <t>PREDICTED: replication protein A 70 kDa DNA-binding subunit B-like [Gossypium hirsutum]</t>
  </si>
  <si>
    <t>sp|Q9SD82|RFA1B_ARATH</t>
  </si>
  <si>
    <t>Replication protein A 70 kDa DNA-binding subunit B OS=Arabidopsis thaliana GN=RPA1B PE=3 SV=1</t>
  </si>
  <si>
    <t>At5g08020</t>
  </si>
  <si>
    <t>KOG0851</t>
  </si>
  <si>
    <t>Single-stranded DNA-binding replication protein A (RPA), large (70 kD) subunit and related ssDNA-binding proteins</t>
  </si>
  <si>
    <t>K07466|1|0.0|1295|ghi:107949785|replication factor A1</t>
  </si>
  <si>
    <t>GO:0006310//DNA recombination;GO:0006281//DNA repair;GO:0006260//DNA replication</t>
  </si>
  <si>
    <t>MAKSVSQDAISTILANPSPDSSSDIPEIIVQVLDLKLTGNRYTFNASDGKMKLRAIFPSNMSSEIITGGVQNKGLVRILDYTLNDIPNKSEKYLIVTKCEVVSPALETEIKAEVETEEHDTVLKKPKLEYEARYEAKADVSGIILKPKQEIVSKSAAQIVHEQRANMAPSSRMAMTRRVHPLVSLNPYQGNWMIKVRLTSKGNMRTYKNARGEGCVFNVELTDEDGTQIQATMFNEAARKFYEKFQLGKVYYISRGTLKVANKQFKTVQNDYEMTLNENSVVEEASNEETFIPETKFNFVPIEQLGPYVNGRELVDIIGVIQSVNPVSNIKRRIDNENIPKRDLIVADETKKTVVVSLWNELANNVGQELFDNADKYPIVAIKSLKVGDFQGVSLSTLGKSSVMINPDIPEAKKLRSWYDSEGKGSSMASIGLGLSPSSKTGARSMYTDRVSLTHITSNPSLGDEKPAFFSIKAFVSLIRPEQAMWYRACKTCNKKVTEAVGSGYWCEGCQKNDEECNLRYIMVSKISDTRGEAWVSAFNEEAEKIVGCSADELDKLKSEQGDIDGYQQKLKEATWVPHLFKVSVTQNEYNNEKRQRITVKAVAPINFAEESRFLLEEIKKMRNPQ</t>
  </si>
  <si>
    <t>Ghir_D04G001520.1</t>
  </si>
  <si>
    <t>NP_001314327.1</t>
  </si>
  <si>
    <t xml:space="preserve">peroxidase P7-like precursor [Gossypium hirsutum] </t>
  </si>
  <si>
    <t>sp|Q9FLC0|PER52_ARATH</t>
  </si>
  <si>
    <t>Peroxidase 52 OS=Arabidopsis thaliana GN=PER52 PE=2 SV=1</t>
  </si>
  <si>
    <t>K00430|1|0.0|668|ghi:107936187|peroxidase [EC:1.11.1.7]</t>
  </si>
  <si>
    <t>MFMLGNTKMGSASSFSKFCLTLLLLVDVLGSTNAQLSTNFYSKSCPNLLSTVKSTVTSAINKEARMGASLLRLFFHDCFVNGCDGSVLLDDTSSFTGEKNANPNRNSARGFDVVDNIKSAVENVCPGVVSCADILAIAARDSVEILGGPKWAVKLGRRDARSASQSAANNGIPPPTSNLNRLTSRFNALGLSTRDLVALSGAHTIGQARCTSFRARIYNESNIDASFAQTRQRNCPRTTGSGDNNLAPLDIQTPTSFDNNYFKNLISQRGLLHSDQQLFNGGSTDSIVRGYGNSPSSFNSDFVAAMIKMGDISPLTGSRGEIRKNCRRVN</t>
  </si>
  <si>
    <t>Ghir_D04G004080.1</t>
  </si>
  <si>
    <t>Ghir_D04G004080.1;Ghir_D04G004080.2;Ghir_D04G004080.3</t>
  </si>
  <si>
    <t>NP_001314631.1</t>
  </si>
  <si>
    <t xml:space="preserve">agamous-like MADS-box protein AGL1 [Gossypium hirsutum] </t>
  </si>
  <si>
    <t>sp|P29381|AGL1_ARATH</t>
  </si>
  <si>
    <t>Agamous-like MADS-box protein AGL1 OS=Arabidopsis thaliana GN=AGL1 PE=1 SV=1</t>
  </si>
  <si>
    <t>At3g58780</t>
  </si>
  <si>
    <t>KOG0014</t>
  </si>
  <si>
    <t>MADS box transcription factor</t>
  </si>
  <si>
    <t>K09264|1|2e-173|479|gra:105780473|MADS-box transcription factor, plant</t>
  </si>
  <si>
    <t>GO:0090376//seed trichome differentiation;GO:0045944//positive regulation of transcription from RNA polymerase II promoter;GO:0006351//transcription, DNA-templated</t>
  </si>
  <si>
    <t>GO:0003700//DNA binding transcription factor activity;GO:0000977//RNA polymerase II regulatory region sequence-specific DNA binding;GO:0046983//protein dimerization activity</t>
  </si>
  <si>
    <t>MEFPNLDPESSSQKKMGRGKIEIKRIENTTNRQVTFCKRRNGLLKKAYELSVLCDAEVALIVFSSRGRLYEYANNSVRATIERYKKACSDATTPGSVAEANIQFYQQEATKLRRQIRDVQNMNRHILGEALSSLTFKELKNLEGRLEKGICRIRSKKNELLFAEIGFMQKREVELQNDNMYLRAKIAENERAQQQSNQLMQAASSYNRNFLPVNLLEPSNNDYSNQDQTPLQLV</t>
  </si>
  <si>
    <t>Ghir_D04G005980.1</t>
  </si>
  <si>
    <t>XP_012460286.1</t>
  </si>
  <si>
    <t xml:space="preserve">PREDICTED: probable galactinol--sucrose galactosyltransferase 5 [Gossypium raimondii] </t>
  </si>
  <si>
    <t>sp|Q9FND9|RFS5_ARATH</t>
  </si>
  <si>
    <t>Probable galactinol--sucrose galactosyltransferase 5 OS=Arabidopsis thaliana GN=RFS5 PE=1 SV=1</t>
  </si>
  <si>
    <t>K06617|1|0.0|1578|gra:105780472|raffinose synthase [EC:2.4.1.82]</t>
  </si>
  <si>
    <t>GO:0003824//catalytic activity;GO:0016757//transferase activity, transferring glycosyl groups</t>
  </si>
  <si>
    <t>MAPSLTKVSSGVSGLVDGHNNQSLISLEGSNFIANGHVFLTDVPANITVTPSPYVSTTDKSIPSVGSFVGFDTVESDSRHAVPIGKLKNIKFMSIFRFKVWWTTHWVGSNGSDLENETQMVILDRSDSGRPYILLLPLIEGPFRASLQPGTDNNVDVCVESGSTKVAAASFRSVVYVHVGEDPFILVKDAMKVIRTHLGTFKLLEEKTPPGIVDKFGWCTWDAFYLTVHPQGVWEGVKGLVDGGCPPGLVLIDDGWQSISHDEDPITKEGMNCAVAGEQMPCRLLKFQENYKFRDYVSPRSLANGSTNMGMGAFIKDLKEEFNTVDFVYVWHALCGYWGVIKPELSPGLKKTMEDLAVDKIVNTGIGLVPPEMADQLYEGIHSHLENVGIDGVKVDVIHLLEMLCENYGGRVDLARAYYKALTDSVKKHFKGNGVIASMEHCNDFMFLGTEAICLGRVGDDFWCTDPSGDPNGTFWLQGCHMVHCAYNSLWMGNFIHPDWDMFQSSHPCAEFHAASRAISGGPIYISDTVGNHNFALLKRLVLPDGSILRCQYYALPTRDCLFEDPLHDGKTMLKIWNLNKYTGVIGAFNCQGGGWCRETRRNQCFSEFSHTVKAEMNPKSIEWNSGKNPISIEDVQVFAMYFSQSKKLVLSKPAENMEISLKPFDFELITVSPVTVFGRKSVQFAPIGPVNMLNAGGAIQSLAFNESSVRIELKGAGEMRAFASDKPTACKIDGKDVGFEFENNMVVVHVPWPAPSGLSTLEYLF</t>
  </si>
  <si>
    <t>Ghir_D05G004240.1</t>
  </si>
  <si>
    <t>XP_016689726.1</t>
  </si>
  <si>
    <t>PREDICTED: omega-amidase, chloroplastic-like [Gossypium hirsutum]</t>
  </si>
  <si>
    <t>sp|Q8RUF8|NILP3_ARATH</t>
  </si>
  <si>
    <t>Omega-amidase, chloroplastic OS=Arabidopsis thaliana GN=NLP3 PE=1 SV=1</t>
  </si>
  <si>
    <t>At5g12040</t>
  </si>
  <si>
    <t>KOG0806</t>
  </si>
  <si>
    <t>Carbon-nitrogen hydrolase</t>
  </si>
  <si>
    <t>K13566|1|0.0|779|ghi:107907040|omega-amidase [EC:3.5.1.3]</t>
  </si>
  <si>
    <t>GO:0006807//nitrogen compound metabolic process</t>
  </si>
  <si>
    <t>GO:0016810//hydrolase activity, acting on carbon-nitrogen (but not peptide) bonds</t>
  </si>
  <si>
    <t>MKSSLVSSKNLIRLQSAISRSFLQHSSKPISQTPFFIPIIPTNTINLYNQRYQNLQFQIRSNSTSIMSSSAFKPEQARLPPALPLSSPPLTKFKIGICQLAVTPDKERNIQHAREAIEEAAQKGAHLVVLPEIWNSPYSNDGFPVYAEDIDAGHDASPSTAMLSEVSSRLKITVVGGSIPERCGDKLYNTCCVFGTDGKLKAKHRKIHLFDIDIPGKITFMESKTLTAGETPTIVDTDVGRIGVGICYDIRFQELAMIYASRGAHLLCYPGAFNMTTGPLHWELLQRARAVDNQLYVATCSPARDTGAGYVAWGHSTLVGPFGEVLATTEHDEDIIIAEIDYSILEQRRANLPLAMQRRGDLYQLVDIRRVSAH</t>
  </si>
  <si>
    <t>Ghir_D05G004550.1</t>
  </si>
  <si>
    <t>XP_012445244.1</t>
  </si>
  <si>
    <t xml:space="preserve">PREDICTED: glycine dehydrogenase (decarboxylating), mitochondrial [Gossypium raimondii] </t>
  </si>
  <si>
    <t>sp|O49954|GCSP_SOLTU</t>
  </si>
  <si>
    <t>Glycine dehydrogenase (decarboxylating), mitochondrial OS=Solanum tuberosum GN=GDCSP PE=2 SV=1</t>
  </si>
  <si>
    <t>At4g33010</t>
  </si>
  <si>
    <t>KOG2040</t>
  </si>
  <si>
    <t>Glycine dehydrogenase (decarboxylating)</t>
  </si>
  <si>
    <t>K00281|1|0.0|1968|gra:105769268|glycine dehydrogenase [EC:1.4.4.2]</t>
  </si>
  <si>
    <t>GO:0006546//glycine catabolic process</t>
  </si>
  <si>
    <t>GO:0004375//glycine dehydrogenase (decarboxylating) activity</t>
  </si>
  <si>
    <t>GO:0005739//mitochondrion</t>
  </si>
  <si>
    <t>MERARKVANRAILKRLVNESKQSRNGEMSSRSPVSYTPSRYVSSLSPFGSKNHSRSDSLGARNVSNNVGFGVGSPIRSISVEALKSSDTFPRRHNSATPEEQTKMAESCGFDSLDALIDATVPKAIRIDSMKFPKFDGGLTESQMIEHMKDLESKNKIFKSFIGMGYYNTHVPPVILRNIMENPAWYTQYTPYQAEISQGRLESLLNFQTMITDLTGLPMSNASLLDEGTAAAEAMAMCNNIVKGKKRLLLLQTIVILRQLIFVRQELMVLILKLLLQILRILITALVMLWGFGSVSGTEGEILDYGEFVKNAHAQGVKVVMATDLLALIMLKPPGELGADIVVGSAQRFGVPMGYGGPHAAFLATSQEYKRMMPGRIIGGSLLCVCDANEEQHIRRDKATSNICTAQALLANMAAMYAVYHGPEGLKTIAQRVHGLAGAFAVGLKKLGNIEVQGLPFFDTVKVTCADAHAIADAAYKSEINLRVVDAKTITVSFDETTTLDDLDKLFKVFAGGKPVSFTAASLAPEVENAIPSGLLRQSSYLTHQIFNMYHTEHELLRYLHKLQSKDLSLCHSMIPLGSCTMKLNATTEMMPVTWPGFTDIHPFAPSEQAQGYQEMFNNLGDLLCTITGFDSFSLQPNAGAAGEYAGLMVIRAYHKSRGDHHRNVCIIPVSAHGTNPASAAMCGMKIVPVGTDSKGNINIEELRKAAEANRDKLSALMVTYPSTHGVYEEGIDEICRIIHDNGGQVYMDGANMNAQVGLTSPGFIGADVCHLNLHKTFCIPHGGGGPGMGPIGVKKHLAPFLPSHPVVSTGGIPAPDKSHPLGTISAAPWGSALILPISYTYIAMMGSKGLTDASKIAILNANYMAKRLENYYPVLFRGVNGTVAHEFIVDLRGFKNTAGIEPEDVAKRLMDYGFHGPTMSWPVPGTLMIEPTESESKAELDRFCDALISIREEIAQIENGKADIHNNVLKGAPHPPSLLMGDAWTKPYTREYAAFPASWLRTAKFWPTTGRVDNVYGDRNLICTLLPVSQMVEEEAAANA</t>
  </si>
  <si>
    <t>Ghir_D05G018670.1</t>
  </si>
  <si>
    <t>XP_012445703.1</t>
  </si>
  <si>
    <t xml:space="preserve">PREDICTED: plastocyanin [Gossypium raimondii] </t>
  </si>
  <si>
    <t>sp|P00299|PLAS1_POPNI</t>
  </si>
  <si>
    <t>Plastocyanin A, chloroplastic OS=Populus nigra GN=PETE PE=1 SV=2</t>
  </si>
  <si>
    <t>K02638|1|1e-115|328|gra:105769548|plastocyanin</t>
  </si>
  <si>
    <t>GO:0005507//copper ion binding;GO:0009055//electron transfer activity</t>
  </si>
  <si>
    <t>GO:0009535//chloroplast thylakoid membrane</t>
  </si>
  <si>
    <t>MATITSAAVAIPSFTGLKAGATAAKVSATAKVAASPVPRVSIKASLKDVGVAVAATAASAILANNAMAIEVLLGSDDGGLAFIPKEFSVSPGEKIVFKNNAGFPHNVVFDEDEIPSGVDVSKISMPEEELLNAKDETYAVTLTEKGTYSFYCSPHQGAGMVGKVTVN</t>
  </si>
  <si>
    <t>Ghir_D05G021560.1</t>
  </si>
  <si>
    <t>Ghir_D05G021560.1;Ghir_D05G021560.2</t>
  </si>
  <si>
    <t>XP_016687219.1</t>
  </si>
  <si>
    <t>PREDICTED: peptidyl-prolyl cis-trans isomerase FKBP62-like [Gossypium hirsutum]</t>
  </si>
  <si>
    <t>K09571|1|0.0|1221|ghi:107905154|FK506-binding protein 4/5 [EC:5.2.1.8]</t>
  </si>
  <si>
    <t>MEVEKGKGTDVSDVQGEDDLDEEPGEEIESAPPLKVGEERELGNSGIKKKLLNNGIHWETPEFGDEVTVHFVGTLLNGIKFCSTRDNGEPMTFKLGEGKVAKGLDNGITTMKKGERVLFTLPPDFGYGAEGRDGVPPDSIVQFDVELLSWITVVDICKDGGIIKKIMEKGERNERPSDLDEVLVKYQVALADGTIVAKTPEEGYEFYVKDGHLFPALTKAIVTMKRGEKVKLIVQPKYAFGDKGKEATDGFPSIPPNSVLNVELELISFKPVIDVTGDSKVFKKILKEGEGALVANEGAAVTISYIAWLEDGTVFERKGVDGEQPLEFITDEEQVIPGLDRAAATMKKGEQALLTVSPEYGFGSVVAERDLAVVPPSSNLVYEVEMLDFVKEKAPWELNNQEKIEAAGKKKEEGNILFKDGNYQRAGKKYDKAVDYVSEDGLFQDDEQKQIKALGISCWLNGAACSLKLSDFWGAIQLCSKVLDFESHNVKALYRRAQAYMKTSDLISAEMDIKKALEADPQNREVKLLQKTLRQLQIESNKRDAKLFTNMFARMSKRSSMPIKKLKVEIAEPEKSEEAAATERECVAEPSTPSEDRMAVDQS</t>
  </si>
  <si>
    <t>Ghir_D05G023910.1</t>
  </si>
  <si>
    <t>XP_012445903.1</t>
  </si>
  <si>
    <t xml:space="preserve">PREDICTED: delta-aminolevulinic acid dehydratase 1, chloroplastic-like [Gossypium raimondii] </t>
  </si>
  <si>
    <t>sp|Q9SFH9|HEM21_ARATH</t>
  </si>
  <si>
    <t>Delta-aminolevulinic acid dehydratase 1, chloroplastic OS=Arabidopsis thaliana GN=HEMB1 PE=2 SV=1</t>
  </si>
  <si>
    <t>At1g69740</t>
  </si>
  <si>
    <t>KOG2794</t>
  </si>
  <si>
    <t>Delta-aminolevulinic acid dehydratase</t>
  </si>
  <si>
    <t>K01698|1|0.0|701|ghi:107905017|porphobilinogen synthase [EC:4.2.1.24]</t>
  </si>
  <si>
    <t>GO:0006779//porphyrin-containing compound biosynthetic process</t>
  </si>
  <si>
    <t>GO:0004655//porphobilinogen synthase activity;GO:0046872//metal ion binding</t>
  </si>
  <si>
    <t>MASTIVNAPCTVPSVKGFETQNYVGLRPISSLRFNSGRTSTSGRSRGLFVVRACERHDGHVKKIEMSIEECEAAVVAGNAPEAPPVPPKPAAPVGTPVIKPYQLTRRPRRNRKSPALRASFQETNIKGGAILPKIMISALKFYVLTSTLVLFPRPAGQEDTPIGAMPGCYRLGWRHGLVEEVAKARDVGVNSIVLFPKVPDALKSPTGMKPTNDNVARTIRLLKDKFPDLVIYTDVALDPYSSDGHDVLSEKMIIMNDETVHQLCKQAVSQARAGADVVTPVYQFLKVGLKHLVTEQFRKVNYVDRSYSELFLAAGYASSFYGPFREALDSNPRFGDKKTYQMNPANYREALVEAHEDEAEGADILLVKPGLPYLDIIRLLRDQSPLPIAAYQVSGEYSMIKAGGVLKMIDEERVMMESLMCLRRAGADIILTYFALQAARSLCGEKR</t>
  </si>
  <si>
    <t>Ghir_D05G028670.1</t>
  </si>
  <si>
    <t>XP_016686670.1</t>
  </si>
  <si>
    <t>PREDICTED: annexin D3-like [Gossypium hirsutum]</t>
  </si>
  <si>
    <t>sp|Q9SE45|ANXD3_ARATH</t>
  </si>
  <si>
    <t>Annexin D3 OS=Arabidopsis thaliana GN=ANN3 PE=2 SV=2</t>
  </si>
  <si>
    <t>At2g38760</t>
  </si>
  <si>
    <t>KOG0819</t>
  </si>
  <si>
    <t>Annexin</t>
  </si>
  <si>
    <t>K17098|1|0.0|701|ghi:107904718|annexin D</t>
  </si>
  <si>
    <t>GO:0005544//calcium-dependent phospholipid binding;GO:0005509//calcium ion binding</t>
  </si>
  <si>
    <t>MKSFKKLFTSKPKTHNPESSFKIGGMASLKVLDVIPSPEDDSHKLKKAFQGFGTDEDVIIEILGHRDANQRKKIRETYHQLYNETLIDALKSELSGDFGKAVILWTYDPSERDARLANEALKSKKKGIKHLEIIVEMSCASSPQHVVAVRQAYCTLFDHSIEEDIVASLPPPLRKILVGLVTSYRYDKEVVDTDVANLEADRLHEAIKTKDLAHDDVVFILSTRNFYQLRTTFACYKKKHGNPIDKDIEKSGKGDLESLVRMVILCIDSPEKHFAEVVGTSIIGLGTDEDSLTRAIISRAEIDMMKVKSEYLNIYKSSLDDAVTGDTSGDYRNFLVTLLGGKI</t>
  </si>
  <si>
    <t>Ghir_D05G028680.1</t>
  </si>
  <si>
    <t>XP_012447687.1</t>
  </si>
  <si>
    <t xml:space="preserve">PREDICTED: annexin D4-like [Gossypium raimondii] </t>
  </si>
  <si>
    <t>sp|Q9ZVJ6|ANXD4_ARATH</t>
  </si>
  <si>
    <t>Annexin D4 OS=Arabidopsis thaliana GN=ANN4 PE=2 SV=1</t>
  </si>
  <si>
    <t>At2g38750</t>
  </si>
  <si>
    <t>K17098|1|0.0|605|gra:105770871|annexin D</t>
  </si>
  <si>
    <t>MALPVDIEALDKAFSGIGVDEKSLISILTNSNEEHKISLRKGSSKLFIEDENGFERWDQSSIKILKHQFNRFRDAVVLSLLHPWERDARLIEKAIRKGPKHYNVIVEVACTRSSDQLLGARKAYHSLFHHSIEEHLTHIKGRERKLLVALVSAYRYEGTGVNEDVAKSEAQILYEAINNGDKNKLLDHEDAIMILATRSKQHLQALYRHYSQSYGKTLAQDLEGEGILKDTVECLCTPQTYFTRVLEAAVKEDADEESKRALTRVIVTQKEQLVQEGFVPNKIQDILLGLYKDFLLASIASGDIK</t>
  </si>
  <si>
    <t>Ghir_D06G015290.1</t>
  </si>
  <si>
    <t>Ghir_D06G015290.1;Ghir_D06G015290.2</t>
  </si>
  <si>
    <t>XP_012451084.1</t>
  </si>
  <si>
    <t xml:space="preserve">PREDICTED: subtilisin-like protease SBT5.3 isoform X2 [Gossypium raimondii] </t>
  </si>
  <si>
    <t>sp|Q9FK76|SBT56_ARATH</t>
  </si>
  <si>
    <t>Subtilisin-like protease SBT5.6 OS=Arabidopsis thaliana GN=SBT5.6 PE=2 SV=1</t>
  </si>
  <si>
    <t>K15333|1|9e-91|317|nsy:104224633|tRNA guanosine-2'-O-methyltransferase [EC:2.1.1.34]!K12619|2|2e-44|177|ghi:107940264|5'-3' exoribonuclease 2 [EC:3.1.13.-]!K13199|3|2e-20|100|mtr:MTR_7g081660|plasminogen activator inhibitor 1 RNA-binding protein!K14568|4|3e-13|78.6|dct:110101229|rRNA small subunit pseudouridine methyltransferase Nep1 [EC:2.1.1.260]</t>
  </si>
  <si>
    <t>MKNTISCFLLLLIVVPILASSVEKKVYIVYLGQHNNGEKALHEIEKTHISYLLSVKESEEDAKSSLLYSYKHSINGFAAKLTPDEASKLSGMDGLLSVFPSHGKHSVQTTRSWEFVGLDEGDSYSWEKLKIGGEDLLSKAKHGKNVIIGVMDSGVWPESPSFSDQGMDPTPKSWKGICQGGVAFNSSNCNKKIIGARYYVKGFQNAYGPVNATEDYLSPRDIDGHGTHTASTAAGRQVSDVAAFGGFAKGTASGGAPLARLAIYKACWAIPNQPKADGNTCFDEDMLAALDDAIADGVHILSVSIGTAKPLPFEHDVIGLAALEAAKRNILVVCSAGNSGPAPGTLSNPAPWIITVGASSLDRAFFAPVKLGNGLKLIGQSVTPYKMKKMSPLVYAGDVVVPGVPQNVTGQCLPGSLDPTKVKGKIVVCTRGAGLRVGKGLEVKRAGGVGFVLANAKANGNEIACDAHLLPATALTYDSGIKILEYINSTKNPMAVVSPGRTVLKYKPAPFMAGFTSRGPNVVDPNILKPDITAPGLNILAAWSEASSPSKLPEDKRSVKYNIYSGTSMSCPHVSGAAALLKAIHPDWSIAAIKSALMTTAAIANSLGRAITDAGGNNATPFQFGAGHFRPIKAADPGLIYDASYDDYLLYLCTAGPKSLIELSSPFKCPPNPPSTLNLNYPSFAIPNLNTTVTITRTVTNIGRPKSTYFFSAKPPPGVHVKVSPSILQFKRIGEKLSFNITVSPIYDPTVKKSEYGFGWYSWDDRYYHVRSPMAVYLP</t>
  </si>
  <si>
    <t>Ghir_D06G020220.1</t>
  </si>
  <si>
    <t>XP_016754175.1</t>
  </si>
  <si>
    <t>PREDICTED: probable carboxylesterase 15 [Gossypium hirsutum]</t>
  </si>
  <si>
    <t>sp|Q9SX25|CXE6_ARATH</t>
  </si>
  <si>
    <t>Probable carboxylesterase 6 OS=Arabidopsis thaliana GN=CXE6 PE=2 SV=1</t>
  </si>
  <si>
    <t>At1g68620</t>
  </si>
  <si>
    <t>K14493|1|8e-53|182|smo:SELMODRAFT_450797|gibberellin receptor GID1 [EC:3.-.-.-]!K20506|3|2e-52|179|pda:103717078|tuliposide A-converting enzyme [EC:4.2.99.22]</t>
  </si>
  <si>
    <t>MVQEKKLVQDVSGWLRVYDDGSVDRTWTVPPEVKFMAEPVSPHEQFIDGIATRDVTIDQNSGLRARIYLPEEENPKFPIILHFHGGGFCISQADWFMYYQFYTRLAKSIPAIVVSVYLRPAPENKLPAACDDGYAALLWLKSLSKGESNEPWLNTHGDFNRVFLIGDSSGGNIVHEVATRSGFIDLNPLRLAGVIPIHPGFVRAQRSKSELEQPESPFLTLDMVDTFLALALPNGCTKDHPITCPMGSFAPPIETLSLPPLMYCVAEKDMIKDTEMEYYELLKKANKDVELFISTEMGHSFYLNKIAIDTDPVTAAQTGELIEGIKVFINKH</t>
  </si>
  <si>
    <t>Ghir_D06G020250.1</t>
  </si>
  <si>
    <t>XP_016754177.1</t>
  </si>
  <si>
    <t>PREDICTED: ribonuclease 1-like [Gossypium hirsutum]</t>
  </si>
  <si>
    <t>sp|P42813|RNS1_ARATH</t>
  </si>
  <si>
    <t>Ribonuclease 1 OS=Arabidopsis thaliana GN=RNS1 PE=1 SV=1</t>
  </si>
  <si>
    <t>At2g02990</t>
  </si>
  <si>
    <t>KOG1642</t>
  </si>
  <si>
    <t>Ribonuclease, T2 family</t>
  </si>
  <si>
    <t>K01166|1|1e-177|491|ghi:107962346|ribonuclease T2 [EC:3.1.27.1]</t>
  </si>
  <si>
    <t>GO:0033897//ribonuclease T2 activity;GO:0003723//RNA binding</t>
  </si>
  <si>
    <t>MGIKQFIGYALAVLASLVVSAQGSDFAFYKLSLIWPTSACYPLANCKTPIPTFFTIHGLWPTFANDTAVPAYGPNNRCHANPVGPDAAVARLTPIQDRLNQRWPNLRAGVENSVFWRHEWQNHGMCSDYPQDPLSYFNDTLNLATSTKFDPFKALGVQPSNTPYLLNTLLQNVYKNVGAYPQILCSQRTGGALYLREIRFCLTRTNKTPPSVVQSCPTRVAGGCRDPLTNNVHFPPAS</t>
  </si>
  <si>
    <t>Ghir_D07G004870.1</t>
  </si>
  <si>
    <t>K00344|1|0.0|700|ghi:107953630|NADPH2:quinone reductase [EC:1.6.5.5]</t>
  </si>
  <si>
    <t>MSPSTFWVQNLTNNNTTNHSSLSCTPRINPVIAKALRTEAAATAQPIKMVKAIRVHQLGGPQGEIRIKNKAIGLNFIDIYFRKGVYKAATMPFTPGMEAVGEVTAVGPGLTGRKVGDIVAYAGNPMGSYAEEQILPADKLVPVPPSVDPITAASIMLKGMTAQFLVRRCFKVESGHTVLVHAAAGGVGSLLCQWANALGATVIGTVSTKEKAAQAKEDGCHHVIIYKEEDFVSRVNEITSGKGVEVVYDSVGKDTFEGSLACLKPRGYMVCFGQSSGTPDPVPLSALAPKSLFLTRPSMMQYTSTRDELLETAGEVFANVASGVLRVRVNHKYPLSEAAQAHADLENRRTTGSVVLIP</t>
  </si>
  <si>
    <t>Ghir_D07G018550.1</t>
  </si>
  <si>
    <t>XP_016745907.1</t>
  </si>
  <si>
    <t>PREDICTED: protein usf-like [Gossypium hirsutum]</t>
  </si>
  <si>
    <t>At2g32520</t>
  </si>
  <si>
    <t>KOG3043</t>
  </si>
  <si>
    <t>Predicted hydrolase related to dienelactone hydrolase</t>
  </si>
  <si>
    <t>K01061|1|0.0|582|ghi:107954759|carboxymethylenebutenolidase [EC:3.1.1.45]</t>
  </si>
  <si>
    <t>MLGAARGITSSSSSRIFSTNILSKPPSFFTISRALAPSIPRFSVRSMADSAFKKVQIQRDDTAFDAYVVGKEDAPGIVVLQEWWGVDFEIKNHALKISQLGPGFKALIPDLYRGKVGLDVAEAQHLMDGLDWQGAVKDICASVDWLKANGSKKVGVTGFCMGGALSIASSVLVPQVDAVAAFYGVPSPELADPAQAKAPVQAHFGELDNFVGFSDVTAAKALEEKLKESKTPYEVHIYPGNAHAFMNRSPDGIKRRKGMGMADEDEAAVRLAWSRFESWMARFLS</t>
  </si>
  <si>
    <t>Ghir_D07G019440.1</t>
  </si>
  <si>
    <t>XP_016746060.1</t>
  </si>
  <si>
    <t xml:space="preserve">PREDICTED: auxin transport protein BIG-like [Gossypium hirsutum] </t>
  </si>
  <si>
    <t>sp|Q9SRU2|BIG_ARATH</t>
  </si>
  <si>
    <t>Auxin transport protein BIG OS=Arabidopsis thaliana GN=BIG PE=1 SV=2</t>
  </si>
  <si>
    <t>At3g02260</t>
  </si>
  <si>
    <t>KOG1776</t>
  </si>
  <si>
    <t>Zn-binding protein Push</t>
  </si>
  <si>
    <t>K10691|1|0.0|1.000e+04|ghi:107954886|E3 ubiquitin-protein ligase UBR4 [EC:2.3.2.27]</t>
  </si>
  <si>
    <t>GO:0008270//zinc ion binding</t>
  </si>
  <si>
    <t>MADHLTRLCQFLAEEKLSSSSSSLDLLLKLRSDESIKLGLQQLYLILQTGLHPIEPGSHPLFKSWSDNQILSLASLGSCITSVFRSLSVEQLEPIIVAVARKLVEFTVSFLGKSDFGGDDLSLQSNMIQLLEIILGGGTDKIVDSLQPASVNSLVDLLPIVSCNLGSIELDNDIKCGLQGMKCSRAEKQVDRLLSALASEWVQPERHTSGFEAPSFHQDLNSLVFLSQHWAVAHAECIRCLILLCKELVELPDIFDERIAGANFRKRLSFSLRILKSLGCLLKDVPYVEYDSSVLEAIASCADVLPNLFRPSFEFVNNIAVTEGNFESLVLSLLEEFVHLVRVMFCNSVVFQNVQACIVASILEHLGPSIWRYNKAASNIKPPLAYFPRSVIYTLKLIQDLRIQLKEVVDLKELDTELGGSVDLSTDSPSCHIHAQKVPLLQRFTIDELSKMIFPSSSNWMDNLMHLTSFLHSEGVKLRPKMERSTSCGRSNCSSELETAVCHDDEALFGNLFSEGSRTLGSADVCDQTSAVSSSSSNCNMPMQAAMELLSFLKGCIFSHDWLPSVYEDGCRMLSAGHIDILLYILSCQGGPFEDNFAASHEDRKSGHIQELSFQLLHNLLTHHALSDSLEDYLVERILNVEDATFVYNDQTLALLAHALFSKVGFAGSQLRTKIYRGFVSFIVEKAKSIRSDCPTLKELLVTLPSVFHIEILLMAFHLSPDEEKVTLANLVFSALQTVHVPSTGSYGTQLSCWALVVSRLILLLRHMILHPCTCPPSMLLAFRSKLRDIQSFVSNVPTNSIDSFSSLAPIAAKTLTGALVDEEPSCSSLIHQLIDVTYIQSPIYMADVAIGSLHLSWDDMCSHFSYILGFWNGKKAAAIEDLIIERYIFLLCWDIPTMKSPFSHQLSLWSNLQTLEISSTEQFFCFSHLLLGQCDVIGKGADFQKLVVGLLRHLQAAHLQDNFENLGWDFLRNGMWLSLVLSFFNVGIGRYCVKNNIPGGGPFWTENRPKLLRMFASFLKGYLQFYEKAFLATLGDSKHDDYMFSPVLLLKLSMFDKSLLDELLKKCGVDSFQLESVLDILLKVDGAVEKRASGILAKVFWECMLHGFPSHLQASSGILLSCILNIRRIIFTLDGLLKLSNMKGNIFLETDVLHQILDSLTSVKLDRIFERLRGKCEDVWLNLNAGLELSDYTELFLLKRMEGFLRYIHSREMGDTSILEWVITKTIDTMDALRKDPKKSTLFKFYLGAGDMSESLKELHGSQRGDILVLIDSVCNCHTELVNIKVLSFFIDLLSGEICPNLKLKIQNKYLSMDLLLLSKWLEKRLLGCTAEAMDGVKSVKANSVSLRESTMSFILCLVSSPSELQSELYNHLFEAVLISLETAFLQFDIHTAKSYFHFVVQLARGESSMKLLLKRTVMLTQKLAGEERLLPGLKFIFGFLGCFLSDCGSSSNTTEKCSGKSLSISSVAVGPVASRPVGSRKNSDVLVLSANRDGATATLECDATSVDEDEDDGTSDGEEASIDKDEEEDTNSERALASKVCTFTSSGSNFMEQHWYFCYTCDLTVSKGCCSVCAKVCHRGHRVVYSRSSRFFCDCGAGGVRGSSCQCLKPRKFTGSDSALNCGTNSFQSFLPLTEDADQLPESDSDMDEDVGADMENSLRLSIPKDLQDGISMLLEELDVERQVLELCSTLLPSITGRRESNLSKDKKIILGKDKVLSYGIDLLQLKKAYKSGSLDLKIKTDYPNGKELKLHLASGSLVKSLLSVSIRGRLAVGEGDKVTIFDFGQLIGQATIAPVTADKANLKALSKNLVRFEIVHLSFNLVVENYLAVAGYEDFQVLTLNPRGEVTDRLAIELALQGAYIRRIGWVPGSQVQLMVVTNRFVKIYDLSQDNISPMHYFTLADDTIVDATLIVASQGRMFLVVLSERGSLFRLGLSLEGHVGATPLKEIIRIQDREIHAKGSSLYFSCTYKLLFLSYQDGTTLIGRLSPDASSLTEISCVYEEQDGKLRPAGLHRWKELLVGSGLFCGFSSVKSNSAIAVSFGADELFAQNLRHAVSSSSPLVGITAYKPLSKDKVHCLVLHDDGSLQIYSHVPMGVDAAASATAEKVKKLGSNILNNKAYAGTKPEFPLDFFEKTVCITADVKLSGDAIRNGDSEGAKQSLASEDGFLESPSPAGFKISVSNSNPDIVMVGFRVYVGNQSANHIPSEITIFQRVIKLDEGMRSWYDIPFTVAESLLADEEFIISVGPTFSGSALPRIDSLEVYGRAKDEFGWKEKMDAVLDIEARVLGANSVLAGSGKKSRSMQSAPIQEQVVADGLKLLSRIYCLCRSQEEELKVDLSKLKSKQLLEAIFESDREPLMQAAACRVLQAVFPKKEIYYQIKDTMRLLGVVKSTSVLSSRLGIGGATGQWLIEEFTAQMRAVSKIALHRRSNLANFLEMNGSEVVDGLMQVLWGILDLELPDTQTMNNIVISAVELIYSYAECLALHGKDTGRRSVAPAVILFKKLLFFPNEAVQTSSSLAISSRLLQVPFPKQTMLGTDDVVESVVTSSMPADTSGGNTQVMIEEDSITSSVQYCCDGCSTVPILRRRWHCTVCPDFDLCEACYEVLDADRLPAPHSRDHPMTAIPIEVESLGGDGSEIRFSTDDLSDSNLVTNVTDVGMQTSAPSIHVLEPSESMEFSSSMADPVSISASKRAVNSLLLSELLEQLKGWMETTSGIRAIPVMQLFYRLSSAVVGPFIDSSKSETLDLEKLIKWFLDEINLNKPFVARTRSSFGEVAILVFMFFTLMLRNWHQPGSDGTASKGTGNTDTPDKSGSQVCSSVASPSSLVDHDKIDFASQLLRACNSLRNQAFVNYLMDILLQLVHVFKSPAAGLENAHGSNVASGCGALLTIRRDLPAGNFSPFFSDSYAKAHRADTFIDYHRLLLENAFRLVYTLVRPEKHDKNGEKEKVPKTSSGKDLKLDGYQEVLCSYINNPHTTFVRRYARRLFLHLCGSKTHYYSVRDSWQFSTEVKKLYKHVNKSGGFQNPVPYERSVKIIKCLSTIAEVAAARPRNWQKYCLRHSDVLPSLMNGIFYFGEESVIQTLKLLNLAFYLGKDMILSSQKAESGDSGTTSNKSGTQSLDSKKKKKGGDVLRQFIDCFLLEWNSSSVRAEAKCVLYGVWHHGKHSFKETVLTALLQKIKCLPMYGQNIVEYTELVTWLLGEFPDKSSKQQTEIVDHCLTPDVIRSIFETLHSQNELIANHPNSRIYNTLSGLVEFDGYYLESEPCVACSSPEVPYSRMKLESLKSETKFTDNRIIVKCTGSYTIQTVTMNVHDARKSKSVKVLNLYYNNRPVADLSELKNNWSLWKRAKSCHLAFNQSELKVEFPIPITACNFMIELDSFYENLQALSLEPLQCPRCSRPVTDKHGTCSNCHENAYQCRQCRNINYDNLDSFLCNECGYSKYGRFEFNFMAKPSFTFDNMENDEGMKKGLAAIEAESENAHRRYQQLLGFKKPLLKIVSSVGENEMDSQQKDSVQQMMVSLPGPSCKINRKIALLGVLYGEKCKAAFDSVSKSVQTLQGLRRVLMNYLHQKHSDNSGAASRFVISRSPNNCYGCAMTFVTQCLEILQVLSKHQNSKKQLVASGILSELFENNIHQGPKTARFQARAALCAFSKGDINAVSELNSLIQKKVMYCLEHHRSMDIAVASREELLLLSEVCSLADEFWESRLRVVFHLLFSSIKLGTKHPAISEHIILPCLRIISLACTPPKPDNAEKEQGVVKSTSVIQQKDENNSTMFGSHGGGISSSKLMPEPMEKNWVASHKTQDIQLLSYSEWEKGASYLDFVRRQYKVSQSVKGVSQRSRPHRTDFLALKYGLRWKRSACKASKGDLSVFELGSWVTELVLSACSQSIRSEMCMLISLLCAQSSSRRFRLLSLLMGLLPATLAAGESAAEYFELLFKMIESEDARLFLTVRGCLDTICKLITKEVGNIESLERSLHIDISQGFILHKLIELLGKFLEVPNIRSRFMQDNLLTEVLEALIVIRGLIVQKTKLISDCNRLLKDLLDSLLLESSENKRQFIRACIHGLQIHGEEKKGRTCLFILEQLCNLICPSKPEAVYLLVLNKAHTQEEFIRGSMTKNPYSSAEIGPLMRDVKNKICHQLDLLGLLEDDYGMELLVAGNIISLDLSIAQVYEQVWKKSNSQSSNSMANSSLLSSGAVTSTRECSPMIVTYRLQGLDGEATEPMIKELEEDREESQDPEVEFAIAGAVREYDGLEILLCMIQRLRDDFKSNQEQLVAVLNLLMHCCKIRENRRALLRLGALGLLLETARRAFAVDAMEPAEGILLIVESLTLEANESDNISISQSVLTVTSEETGTGDQAKKIVLMFLERLCHPSGQKKSNKQQRNTEMVARILPYLTYGEPAAMEALIQHFNPYLQDWGEFDRLQKQHQDNPKDESIAKQAAKQRFTVENFVLVSESLKTSSCGERLKDIILEKGITGVAVRHLGESFAIAGQAGFKSSSEWALALKLPSVPLVLSMLRGLSMGHFATQRCIDEGGILPLLHALEGVSGENEIGAKAENLLDTLSDKEGKGDGFLGEKVCRLRHATRDAMRQRALRKREELLQGLGMRQELASDGGERIVVARPLLEGLEDVEEEEDGLACMVCREGYSLRPTDLLGVYSYSKRVNLGVGTSGSARGECVYTTVSYFNIIHFQCHQEAKRADAALKNPKKEWEGATLRNNESLCNSLFPVRGPSVPLAQYVRYVDQYWDNLNALGRADGSRLRLLTYDIVLMLARFATGASFSAECRGGGRESNSRFLPFMIQMARHLLEQGGPSQRRNMAKTVATYISSSTSDSKSATGGTQPLGTEETVQFMMVNSLLSESYESWLQHRRDFLQRGIYHAYMQHTHGRSTAKIESASSSKSPTSTSETGGDELLSIVRPMLVYTGLIEQLQQIFKVKKSSSLAATKGKSEGTSTGTEGEGLEGWEVVMKERLLNVKEMIGFSKELLSWLDDMTSASDLQEAFDIIGALGDVLSGGFSRCEDFVQAAIAAGKM</t>
  </si>
  <si>
    <t>Ghir_D07G024400.1</t>
  </si>
  <si>
    <t>&gt;Ghir_D07G024400.2 &gt;Ghir_D07G024400.3</t>
  </si>
  <si>
    <t>XP_012445465.1</t>
  </si>
  <si>
    <t xml:space="preserve">PREDICTED: glyceraldehyde-3-phosphate dehydrogenase 2, cytosolic-like [Gossypium raimondii] </t>
  </si>
  <si>
    <t>sp|Q7FAH2|G3PC2_ORYSJ</t>
  </si>
  <si>
    <t>Glyceraldehyde-3-phosphate dehydrogenase 2, cytosolic OS=Oryza sativa subsp. japonica GN=GAPC2 PE=1 SV=1</t>
  </si>
  <si>
    <t>At1g13440</t>
  </si>
  <si>
    <t>KOG0657</t>
  </si>
  <si>
    <t>Glyceraldehyde 3-phosphate dehydrogenase</t>
  </si>
  <si>
    <t>K00134|1|0.0|688|gra:105769401|glyceraldehyde 3-phosphate dehydrogenase [EC:1.2.1.12]</t>
  </si>
  <si>
    <t>GO:0006006//glucose metabolic process</t>
  </si>
  <si>
    <t>GO:0051287//NAD binding;GO:0016620//oxidoreductase activity, acting on the aldehyde or oxo group of donors, NAD or NADP as acceptor;GO:0050661//NADP binding</t>
  </si>
  <si>
    <t>MGKIKIGINGFGRIGRLVARVALQSEDVELVAVNDPFITTDYMTYMFKYDSVHGQWKHHELKVKDSKTLLFGEKPVTVFGIKNPEEIPWGEAGAEYVVESTGVFTDKDKAAAHLKGGAKKVIISAPSKDAPMFVVGVNEKEYKPDLDIVSNASCTTNCLAPLAKVIHDKFGIVEGLMTTVHSITATQKTVDGPSMKDWRGGRAASFNIIPSSTGAAKAVGKVLPALNGKLTGMAFRVPTVDVSVVDLTVRLEKKASYEDIKAAIKEASQTTMKGILGYVDEDLVSTDFVGDSRSSIFDAKAGIALNDNFTKLVAWYDNEWGYSSRVIDLVRHMASC</t>
  </si>
  <si>
    <t>Ghir_D07G024750.1</t>
  </si>
  <si>
    <t>XP_016686828.1</t>
  </si>
  <si>
    <t>PREDICTED: 3'-N-debenzoyl-2'-deoxytaxol N-benzoyltransferase-like [Gossypium hirsutum]</t>
  </si>
  <si>
    <t>sp|Q8LL69|DBNBT_TAXCA</t>
  </si>
  <si>
    <t>3'-N-debenzoyl-2'-deoxytaxol N-benzoyltransferase OS=Taxus canadensis GN=TAX10 PE=1 SV=1</t>
  </si>
  <si>
    <t>K20240|1|2e-68|228|jre:108996868|spermidine dicoumaroyl transferase [EC:2.3.1.249]</t>
  </si>
  <si>
    <t>GO:0016747//transferase activity, transferring acyl groups other than amino-acyl groups</t>
  </si>
  <si>
    <t>MKVQVLETTLIRPSTAPFTHDHTLPLSHLDNDHSLNVTFRYLRAYVNSDTTGRDPFQVISSAISAALHHYYPLAGSLRRSSNGRYELFCELDQSLPLVSASVDCTLESVNHLDDPDMNSAEQLVPDPSPEDTLVNPCTLQLTVFKCGGFTLGAAIHNALCDGLGATQFFCMAADIARGVDKVKYQPVWDRSTLLGPRNPPKVEAPVPEFLSLEKGFNPYKQDIGHVERECFYVEDECLDQLKALLFEQSGLGLTTFEILGAYIWRAKVKASKIPGEETVKFSYLMNIRKVVKPALPAGYWGNGCVAMYAKVSAKDLIEQPLWKTAELIKKSKSNASDEYVRVSGFTDWRHLGHSAVDFGWGGPMTVLPLSTNFLGSMEPCFFLPYASSNTGKNKGFKCW</t>
  </si>
  <si>
    <t>Ghir_D08G001020.1</t>
  </si>
  <si>
    <t>&gt;Ghir_D08G001020.3 &gt;Ghir_D08G001020.4</t>
  </si>
  <si>
    <t>XP_016720015.1</t>
  </si>
  <si>
    <t xml:space="preserve">PREDICTED: heterogeneous nuclear ribonucleoprotein R-like [Gossypium hirsutum] </t>
  </si>
  <si>
    <t>sp|Q9ASP6|HNRPQ_ARATH</t>
  </si>
  <si>
    <t>Heterogeneous nuclear ribonucleoprotein Q OS=Arabidopsis thaliana GN=LIF2 PE=1 SV=1</t>
  </si>
  <si>
    <t>At3g52660</t>
  </si>
  <si>
    <t>KOG0117</t>
  </si>
  <si>
    <t>Heterogeneous nuclear ribonucleoprotein R (RRM superfamily)</t>
  </si>
  <si>
    <t>K13161|1|0.0|966|ghi:107932507|heterogeneous nuclear ribonucleoprotein R</t>
  </si>
  <si>
    <t>GO:0019013//viral nucleocapsid;GO:0030529//intracellular ribonucleoprotein complex</t>
  </si>
  <si>
    <t>MLRPKGPNEPEQPAESDERINLDEEDNDPEETMEEEVEYEEVEVEEEEEEEEEEEEEEEEEIEEEDQDVENANGDDDAEGEDEKKKRAELLARPPHGSEVYIGGIPHDVSQEDLKDFCESVGEVTEVRIMKGKDTSENKGFAFVTFRSVELASKAIDELNNAEFKGRKIRCSTSQSKHRLFIGNIPRNWGEEDLRKVVSEVGLGVTGLELVKDMKNSSSNRGFAFVEYYNNACAEYSRQKMMSPEFRLGDNAPSVSWADPKNADSPAASQVKSVYVKNLPKDVTQDQLKKLFEHHGKITKVVLPPAKPGQERNRIGFVHFAERSCAMKALKSSEKYELDGQVVECSLAKPQTDQKTSGGSSSQNSGFLPSYPPQVGYGPVGGAYGALGPGYGVAGLPQPVIYGRGPTPTGMSMMPMLLPDGRVGYVLQQPGSQLQSPPIHQSSNRGGGKSGSSSSSRGKHGSNDNSNRRYRPY</t>
  </si>
  <si>
    <t>Ghir_D08G013470.1</t>
  </si>
  <si>
    <t>XP_016694279.1</t>
  </si>
  <si>
    <t>PREDICTED: uncharacterized protein LOC107910861 [Gossypium hirsutum]</t>
  </si>
  <si>
    <t>K23151|1|8e-35|134|mtr:MTR_3g096562|methyltransferase-like protein 23 [EC:2.1.1.-]</t>
  </si>
  <si>
    <t>MPIGFCSPRFLVFVFLISAIPIAYIISEERAVPTTHVFHYHSAGFFRECAKWDDQGRRFLVSFLEGGVGEIRVPDDYAPGPGDVVLKEVTLVKDFDLAGNSSLGIAVDRLRNRLLVVVADLLGNRYSGLAAYDLSSWKRLFLTRLSGPSKCRCNAYVTDAKASKIWKVGADGEFLSIIRNPLFTPKQWYKTLVALNGIVYHPDGYLIVIHTFSGNLFKIDLAKGYEVKLIEVVGGSLVFGDGLDLISPTKLVVAGNPSGRLVESSDGWETASVVAKFKGPIHRLSTAATVKDGKVYLNHLVGMGYPKKTHALVEAVF</t>
  </si>
  <si>
    <t>Ghir_D08G016630.1</t>
  </si>
  <si>
    <t>XP_016681859.1</t>
  </si>
  <si>
    <t>PREDICTED: upstream activation factor subunit UAF30-like [Gossypium hirsutum]</t>
  </si>
  <si>
    <t>sp|Q9SIV5|C3H19_ARATH</t>
  </si>
  <si>
    <t>Zinc finger CCCH domain-containing protein 19 OS=Arabidopsis thaliana GN=NERD PE=1 SV=3</t>
  </si>
  <si>
    <t>At3g03590</t>
  </si>
  <si>
    <t>KOG1946</t>
  </si>
  <si>
    <t>RNA polymerase I transcription factor UAF</t>
  </si>
  <si>
    <t>K15223|1|3e-36|124|ghi:107936316|upstream activation factor subunit UAF30</t>
  </si>
  <si>
    <t>MMATSRLFGRCGGLLEAAKAFSASFAYSSSSSSSGNGRGLMRVIPVSPQLGKFLGASEASRTDAIKRIWDYIKLHNLQNPANKKEIICDEKLKTIFAGKESVGMLEISKYLSPHFLKSK</t>
  </si>
  <si>
    <t>Ghir_D08G022460.1</t>
  </si>
  <si>
    <t>XP_016680176.1</t>
  </si>
  <si>
    <t>PREDICTED: probable ribosomal protein S11, mitochondrial [Gossypium hirsutum]</t>
  </si>
  <si>
    <t>sp|Q8VZT8|RT11_ARATH</t>
  </si>
  <si>
    <t>Probable ribosomal protein S11, mitochondrial OS=Arabidopsis thaliana GN=NFD3 PE=2 SV=1</t>
  </si>
  <si>
    <t>AtCh055</t>
  </si>
  <si>
    <t>KOG0408</t>
  </si>
  <si>
    <t>Mitochondrial/chloroplast ribosomal protein S11</t>
  </si>
  <si>
    <t>K02948|1|8e-150|422|gab:108467727|small subunit ribosomal protein S11</t>
  </si>
  <si>
    <t>MHPLSSIRQLRHSSTSALLQRFSNFNWVCRASSNRPAFLGGLKSFSAGAHSSENVGTPEKNFDQQTMKDNVSATYASTFQNFFRPLGEQSTENVGNLGRNLDQQAVKENVSARYASAFRDFTRPSGQTEFRSGGNYRSMDVVMEAIDGDRRANYRGSQFRQDHIEQNEHFAHIKIMRNNTFVTVTDSNGNKKCGASAGMSGLLGGTKVSKYATEAVAEYAGRKARKMGIKSVVVRVKGFTHFKKKKQAILSFREGFKNPIVFIEDVTRHPHNGCRLPKKRRI</t>
  </si>
  <si>
    <t>Ghir_D08G023930.1</t>
  </si>
  <si>
    <t>XP_012476777.1</t>
  </si>
  <si>
    <t xml:space="preserve">PREDICTED: upstream activation factor subunit UAF30-like [Gossypium raimondii] </t>
  </si>
  <si>
    <t>sp|Q9FMT4|SNF12_ARATH</t>
  </si>
  <si>
    <t>SWI/SNF complex component SNF12 homolog OS=Arabidopsis thaliana GN=At5g14170 PE=1 SV=1</t>
  </si>
  <si>
    <t>K15223|1|6e-103|295|gra:105792651|upstream activation factor subunit UAF30</t>
  </si>
  <si>
    <t>MFRLYKGFKELLASSATASVPSTAAKFYAAAAAKSASPKVAQKTPKKPTASKPKTKKPAALRSETRPTGISKVTPVSPALGQFLGAQQASRTEAVKQIWSYIKSQNLQNPNNRKEIFCDEKLKTIFNGKEKVGFLEIGKMLTPHFVKTT</t>
  </si>
  <si>
    <t>Ghir_D08G024840.1</t>
  </si>
  <si>
    <t>XP_016692017.1</t>
  </si>
  <si>
    <t>PREDICTED: omega-hydroxypalmitate O-feruloyl transferase-like [Gossypium hirsutum]</t>
  </si>
  <si>
    <t>sp|Q94CD1|HHT1_ARATH</t>
  </si>
  <si>
    <t>Omega-hydroxypalmitate O-feruloyl transferase OS=Arabidopsis thaliana GN=HHT1 PE=1 SV=1</t>
  </si>
  <si>
    <t>K15400|1|0.0|781|ghi:107909114|omega-hydroxypalmitate O-feruloyl transferase [EC:2.3.1.188]</t>
  </si>
  <si>
    <t>GO:0047672//anthranilate N-benzoyltransferase activity;GO:0016747//transferase activity, transferring acyl groups other than amino-acyl groups</t>
  </si>
  <si>
    <t>MGTISNDPPATLIQDLKITTQNVSLIFPSRKTERKKSMFLSNIDKVLNFPVETVHFFPSHEDFPPHVAAEKLKTALSELLVPYDFLAGRLRSNPETGRLEIDCNSAGIGFAVASSDYALDDVGDLVYPNPAFGQLICKSVDSLEQDDQPLCIVQVTSFQMRWLCNGRSDNHVTFDGLSFKIFLDNLAAVTAGKPLAVTPCNDRLLLAARSPPCVTFPHHELDKSTTRTPVIDATSEALDFKVFRLTSDDIASLKEKAKASAIGSHVSDARITGFNVVTASYGTAKPYHGITKESNLDRVSTLLYAVNIRPRLIPPLPMSYTGNAVLTAYARATCKEIDEAPFSRLVELVTEGAKRMTDEYARSAIDWGDIYQGFPNGEFLVSSWWKLGFDEVEYPWGRPKYSCPVVFQRKDIILFSLTLMITMVSMCWCHCQARK</t>
  </si>
  <si>
    <t>Ghir_D09G021000.1</t>
  </si>
  <si>
    <t>XP_016670468.1</t>
  </si>
  <si>
    <t>K09571|1|0.0|1141|ghi:107890513|FK506-binding protein 4/5 [EC:5.2.1.8]</t>
  </si>
  <si>
    <t>MEDDFEFPTASNMEEDEMDIPEDDPVSPILKVGEEKEIGKNGLKKKLVKEGEGWENPSSGDEVEVHYTGTLLDGTKFDSSRDRGTPFKFKLGQGQVIKGWDEGIKTMKKGENAIFTIPAELAYGESGSPPTIPPNATLQFDVELLSWTSVKDICKDGGIFKKILVEGEKWENPKDLDEVFVKYEACLEDGTLISKSDGVEFTVGDGYFCPALAKAVKTMKKGEKVLLTVKPQYGFGEDGRPATGGECAVPPNATLHITLELVSWKSVSDITKDKKVSKKIVKEGEGYERPNDGTVVQVKLIGKLPDGTIFIKKGYDEEPFEFKIDEEQVIDGLDKAVKTMKKGENALITIQPEYAFGSSESHQELAVVPANSTVYYEVEMVSFVKEKESWEMDTPQKIEAAGKKKEEGNALFKAGKFERASKRYEKAVSFIEYDSSFNDEEKKQAKLLKVNCNLNNAASKLKLKDYKQAAKLCTKVLELDSGNVKALYRRAQAYMQLVDLDLAEADIKKALEIDPDNRDVKLEYRVLKEKIKEYNKKDAQFYGNIFAKMNKLAGKQEAAPMAIDSKA</t>
  </si>
  <si>
    <t>Ghir_D10G003810.1</t>
  </si>
  <si>
    <t>XP_016711294.1</t>
  </si>
  <si>
    <t xml:space="preserve">PREDICTED: floral homeotic protein AGAMOUS-like isoform X1 [Gossypium hirsutum] </t>
  </si>
  <si>
    <t>sp|P17839|AG_ARATH</t>
  </si>
  <si>
    <t>Floral homeotic protein AGAMOUS OS=Arabidopsis thaliana GN=AG PE=1 SV=2</t>
  </si>
  <si>
    <t>At4g18960</t>
  </si>
  <si>
    <t>K09264|1|2e-166|462|ghi:107925198|MADS-box transcription factor, plant</t>
  </si>
  <si>
    <t>GO:0045944//positive regulation of transcription from RNA polymerase II promoter;GO:0006351//transcription, DNA-templated</t>
  </si>
  <si>
    <t>MVYPNESLEDSPQKKMGRGKIEIKRIENTTNRQAYELSVLCDAEVALIVFSSRGRLYEYANNSVKATIERYKKASDSSNTGSVAEVNAQFYQQEADKLRNQIRNLQNANRHMLGESIGGLPMKELKSLESRLEKGISRIRSKKNELLFAEIEYMQKREIDLHNNNQLLRAKIAENDRKQQSMNLMPGGSSANFEALHSQPYDSRNYFQVDALQPATNYYNPQQQQDQIALQLV</t>
  </si>
  <si>
    <t>Ghir_D10G025150.1</t>
  </si>
  <si>
    <t>XP_012456377.1</t>
  </si>
  <si>
    <t xml:space="preserve">PREDICTED: protein phosphatase 2C 37 [Gossypium raimondii] </t>
  </si>
  <si>
    <t>sp|P49598|P2C37_ARATH</t>
  </si>
  <si>
    <t>Protein phosphatase 2C 37 OS=Arabidopsis thaliana GN=PP2CA PE=1 SV=1</t>
  </si>
  <si>
    <t>At3g11410</t>
  </si>
  <si>
    <t>KOG0698</t>
  </si>
  <si>
    <t>Serine/threonine protein phosphatase</t>
  </si>
  <si>
    <t>K14497|1|0.0|838|gra:105777578|protein phosphatase 2C [EC:3.1.3.16]</t>
  </si>
  <si>
    <t>GO:0046872//metal ion binding;GO:0004722//protein serine/threonine phosphatase activity</t>
  </si>
  <si>
    <t>MAGVCCGVVPESETAAAVEQTSKSSRRRRMEVRPFKFVADAAVQPPSENGRKRQKLDLDLVLPASPRDCDNAVESSGTNKVNGDQEINEGLNSNRIVELEKELPKFGLTSVCGRRRDMEDSVSIHPSFCKLTSEAQISSDIHFFAVFDGHGCSHVAMKCRDRFHEIVKEEIEACGGEKAVEWKRTMERSFERMDMEVQQSTVDSVENPNCRCELQTPQCDAVGSTAVVAVVTQDKIIVANCGDSRAVLCQNGVALPLSDDHKPDRPDELLRIEEAGGRVIYWDGARVLGVLAMSRAIGDNYLKPFVIPEPEVTITERSSRDECLILGSDGLWDVVTNETACGVARMCLRAQKPASPPMSPDSDAVVRGAGVESSDKACWDASILLTKLALARHSTDNVSVVVVDLKENQQL</t>
  </si>
  <si>
    <t>Ghir_D11G007930.1</t>
  </si>
  <si>
    <t>&gt;Ghir_D11G007930.2</t>
  </si>
  <si>
    <t>XP_016695281.1</t>
  </si>
  <si>
    <t>PREDICTED: uncharacterized protein LOC107911840 isoform X2 [Gossypium hirsutum]</t>
  </si>
  <si>
    <t>sp|Q94A41|AMY3_ARATH</t>
  </si>
  <si>
    <t>Alpha-amylase 3, chloroplastic OS=Arabidopsis thaliana GN=AMY3 PE=1 SV=1</t>
  </si>
  <si>
    <t>At1g69830_2</t>
  </si>
  <si>
    <t>K01176|1|0.0|1993|ghi:107911840|alpha-amylase [EC:3.2.1.1]</t>
  </si>
  <si>
    <t>GO:0004556//alpha-amylase activity;GO:0005509//calcium ion binding</t>
  </si>
  <si>
    <t>MGVFVLPSSAFGVLLPHFPVVSLGTPRGQFHLVLGGSSNRKRKNLLTGNWQCRPRIVVASNRDNSKDNVTDDEDGSLLGSYEMLEMKEDELVEARKALSEVKARQAALEKERDQLLEDFASSEAKQKEYVASVLHDKELAVSELESTKSLFHQKLQESVKEKFALESKLVLARQDAVELAVQVEKLAEVAFRQATSHILEDAKLRVSAAETLAAESAFQIDEQIRKSTEGTIFSIIVESKDAINKALDVAENAIDEATQAVAVFTDAVNPIDVIASAQSENIKLQGAVSDLEAQLLVSKSELDRLKLELQQAQVQANAAELRSSNAEKALLEFQELSRKKALEQEEEIRSLLEKIKKEAVERKKVLSKAFKAELESIKAAVDASKEITCSRENAYMRRCEALQRSLRTSESALKMWRQRAEMAQSLLLKERSEKEDDEDVIYIANGGRIDLLTDDDSQKWKLLSYGPRKEIPQWMARRIRSIRPKFPPRKTDISKALNSNFKSLELPKLDEVWSIAQEKLREGDMLTEHVIEKEVIEKKRKALERALQRKTVKWKRIREETKIEPGTGTGREIVFQGFNWESWRRQWYQELAFKAADLSHSGITAVWLPPPTQSVAPQGYMPSDLYNLNSSYGSVEDLKSCIEEMHSQELLALGDIVLNHRCAHKQSPNGVWNIFGGKLAWGPEAIVCDDPNFQGRGNPSSGDIFHAAPNVDHSQHFVRKDVKEWLYWLRNDIGYDGWRLDFVRGFSGTFVKEYIEASNPAFAIGEYWDSMAYEHGNLCYNQDAHRQRIVNWINATGGTSSAFDVTTKGILHSALHDQYWRLIDPQGKPTGVMGWWPSRACTFLENHDTGSTQGHWPFPRDKLTQGYAYILTHPGTPVIFYDHFYEFGIRDVLTELIEARRRAGIHCRSSVKIYHANTEGYVAQVSNMLVIKLGHFDWNPSKENQLDGSWQKFIDKGADYQIWLRQ</t>
  </si>
  <si>
    <t>Ghir_D11G010300.1</t>
  </si>
  <si>
    <t>XP_016710787.1</t>
  </si>
  <si>
    <t>PREDICTED: abscisic acid receptor PYL9-like [Gossypium hirsutum]</t>
  </si>
  <si>
    <t>sp|Q84MC7|PYL9_ARATH</t>
  </si>
  <si>
    <t>Abscisic acid receptor PYL9 OS=Arabidopsis thaliana GN=PYL9 PE=1 SV=1</t>
  </si>
  <si>
    <t>K14496|1|8e-127|357|ghi:107924725|abscisic acid receptor PYR/PYL family</t>
  </si>
  <si>
    <t>MNGGDAYGMMEAQYIRRHHRHDIRDDQCSSALVKHVKAPVNLVWSLVRRFDQPQKYKPFVSRVREVNVKSGLPATTSTERLELLDDEEHILGMKIVGGDHRLRNYSSIITVHPEVIEGRPGTMVIESFAVDVPEGNTKDETCYFVEALIRCNLKSLADVSERMAVLDQTQPINGY</t>
  </si>
  <si>
    <t>Ghir_D11G015800.1</t>
  </si>
  <si>
    <t>XP_016696139.1</t>
  </si>
  <si>
    <t>PREDICTED: acetyl-CoA acetyltransferase, cytosolic 1-like [Gossypium hirsutum]</t>
  </si>
  <si>
    <t>sp|Q8S4Y1|THIC1_ARATH</t>
  </si>
  <si>
    <t>Acetyl-CoA acetyltransferase, cytosolic 1 OS=Arabidopsis thaliana GN=AAT1 PE=2 SV=1</t>
  </si>
  <si>
    <t>At5g48230</t>
  </si>
  <si>
    <t>KOG1390</t>
  </si>
  <si>
    <t>Acetyl-CoA acetyltransferase</t>
  </si>
  <si>
    <t>K00626|1|0.0|702|ghi:107912464|acetyl-CoA C-acetyltransferase [EC:2.3.1.9]</t>
  </si>
  <si>
    <t>MKFKKKIKAKVLLELCFISEQFLIPFYVRIKQQFLLLADPFSPMAPVAAASSDSIKPRDVCVVGVARTPMGGFLGSLSSLSATKLGSIAIEAALKRANVDPSLVQEVFFGNVLSANLGQAPARQAALGAGIPNSVICTTVNKVCASGMKGLHLTQQCLPHRAFSWALMMCWAGGMESMSNVPKYLGEARKGSRLGHDTLVDGMLKDGLWDVYSDCGMGSCAELCAEKHAITREEQDNFAVQSFERGIAAQQGGAFAWEIAPVGHILSIKFVHFVTYIVCKTKSAITQVEVPGGRGKPSIIVDKDEGLGKFDAAKLRKLRPSFKDNGGTVTAGNASSISDGAAALILVSGEKALKLGLQVIAKIAGYADAAQFTGTRVFHNSASPAIPKAISNAGLDASQVDYYEINEAFAVVALANQKLLDLNPEKVNVNGGAVSLGHPLGCSGARILVTLLGVLKQKNGKYGVGGVCNGGGGASALVVELL</t>
  </si>
  <si>
    <t>Ghir_D11G016620.1</t>
  </si>
  <si>
    <t>Ghir_D11G016620.1;Ghir_D11G016620.2</t>
  </si>
  <si>
    <t>KJB42902.1</t>
  </si>
  <si>
    <t>hypothetical protein B456_007G173500 [Gossypium raimondii]</t>
  </si>
  <si>
    <t>sp|Q9SHJ8|HIBC8_ARATH</t>
  </si>
  <si>
    <t>3-hydroxyisobutyryl-CoA hydrolase-like protein 5 OS=Arabidopsis thaliana GN=At1g06550 PE=1 SV=2</t>
  </si>
  <si>
    <t>At4g31810</t>
  </si>
  <si>
    <t>KOG1684</t>
  </si>
  <si>
    <t>Enoyl-CoA hydratase</t>
  </si>
  <si>
    <t>K05605|1|0.0|788|ghi:107912664|3-hydroxyisobutyryl-CoA hydrolase [EC:3.1.2.4]</t>
  </si>
  <si>
    <t>GO:0003860//3-hydroxyisobutyryl-CoA hydrolase activity</t>
  </si>
  <si>
    <t>MFLSLLSFMNLIALTKQYLQFHCFQASTSPFYLFICFCAVCGFRLYQSVPANQMAKEVVNPDELVVVGEELDHVRIITLNRPRHLNVISSKVVSLLAKYLEKWERDEQAQLILIKGAGRAFSAGGDLKMFYEGRKSKDSCLEVVYRMYWLCYHIHTYKKTQVALVQGISMGGGASLMVPMKFSVVTEKTVFATPEASIGFHVDCGFSYMLSHLPGHLGEYLALTGARLNGKELVVAGLATHFVPLEKLPELEKRLISLNVGDENAVKATIEEFSLHVQLDEDSILNKKQIIDECFSKDTVADIIKSFEVEASKEGNEWIGPVLKGLKRSSPTGLKITLRSIREGRKQTLAESLNKEFRLTMNILRTTISADVYEGIRALTIDKDNAPKWDPPILDQVDDEKIDLVFQPFAEDLELKVPEQEDCRWDGKYENSAYAK</t>
  </si>
  <si>
    <t>Ghir_D11G023410.1</t>
  </si>
  <si>
    <t>XP_016697828.1</t>
  </si>
  <si>
    <t>K09529|1|8e-08|59.3|aly:ARALYDRAFT_349957|DnaJ homolog subfamily C member 9</t>
  </si>
  <si>
    <t>MAIPSLTLIIFLALSFLSVSHTTFDQFLTSTSTASTATISAPQQSPFFTISPSPQPPQDHADHSLLPHTSLLAPILSHLGFNELATAAPSLFSDSTSAAAWSGPYTIFAPSDSSVRSCVSCSTPSLLREHMVPGLFTNDYLRKLTFGTKVETLSPGRCLTVTSTANNQKNFTVHKIFIGGVEITQPDLFNNGLLIIHGLQGYISPLSPFSCDVERMTSLSFPFHHGQSQNNQFKQQQNVALMRFMLRDAMLRLRNNGFSVLSLAMKVKYAELIPLINVTIFGLDDVSIFSGSYAYIHSVRFHIVPNQFLTVADLERLPVGTTLPTLDRGQSLVVTTAGEGVTKNQLRINYVAIKVADMIRNLNVIVHSIYLPFPHLHPMAAVTDAILGGDQTSTVGGTNGDCEASNEQGQGNCGMSQVNQVATQLKPHMLELEDHHVHDHGL</t>
  </si>
  <si>
    <t>Ghir_D11G023820.1</t>
  </si>
  <si>
    <t>KJB44314.1</t>
  </si>
  <si>
    <t>hypothetical protein B456_007G245500 [Gossypium raimondii]</t>
  </si>
  <si>
    <t>sp|Q9FUS8|GSTUH_ARATH</t>
  </si>
  <si>
    <t>Glutathione S-transferase U17 OS=Arabidopsis thaliana GN=GSTU17 PE=2 SV=1</t>
  </si>
  <si>
    <t>At1g10360</t>
  </si>
  <si>
    <t>K00799|1|3e-173|479|ghi:107948407|glutathione S-transferase [EC:2.5.1.18]</t>
  </si>
  <si>
    <t>MAKSDAEVKVLGTWASPFVMRVRIALNIKSVAYEFLQERLWEGKSELLLKSNPVHRKVPVLIHGDDTICESLIIVQYIDEVWPSAPILPSDPHERATARFWAAYLDDKWFPSLRAIGMAEGEDARKAAIGQVEEGLMLLEEAFGKCSQGQAFFGKDQIGYLDITFGCFLGWLRVTEKMSGIKLLNEINTPALLKWANRFCNDAAVKDVMPETEKLAEFAKMLRGRVRATPTS</t>
  </si>
  <si>
    <t>Ghir_D12G010210.1</t>
  </si>
  <si>
    <t>Ghir_D12G010210.1;Ghir_D12G010210.2</t>
  </si>
  <si>
    <t>XP_016735067.1</t>
  </si>
  <si>
    <t>PREDICTED: lipoxygenase homology domain-containing protein 1-like isoform X2 [Gossypium hirsutum]</t>
  </si>
  <si>
    <t>MEISLMREPQNVKPNGDPNSDREDCVYSVYIRTGSIIKGGTDSIIGLRLYDANGYSVEISNIEAWGGLMGPGYNYFERGNLDIFSGRGRCLDAPLCAMNLTSDGSGEHHGWYCNYVEVTMTGVHKPCSQQQFTVEQWLALDAPPYDLTAIRNYCPSEVPDDRRHRESSSSM</t>
  </si>
  <si>
    <t>Ghir_D12G016510.1</t>
  </si>
  <si>
    <t>XP_016736035.1</t>
  </si>
  <si>
    <t>PREDICTED: probable peroxygenase 4 [Gossypium hirsutum]</t>
  </si>
  <si>
    <t>sp|Q9CAB7|PXG4_ARATH</t>
  </si>
  <si>
    <t>Probable peroxygenase 4 OS=Arabidopsis thaliana GN=PXG4 PE=1 SV=1</t>
  </si>
  <si>
    <t>K17991|1|5e-136|382|ghi:107946288|peroxygenase [EC:1.11.2.3]</t>
  </si>
  <si>
    <t>MASSLTSNDFQEGVDDEDAGRGLVSDENALQKHVAFFDRNNDGIIYPWETFQGFRAIGAGYLLSLASAFLINLGLSRKTRPGKAFSLETLMLGVEVKNIHMAKHGSDSGVYDSKGRFVSWKFEEIFAKFALTHSDALTSDELKAMLKANREPKDYRGWVASWTEWITLYNLCKDNEGLLKKETIRVFMMEACFNKWKGKN</t>
  </si>
  <si>
    <t>Ghir_D12G017460.1</t>
  </si>
  <si>
    <t>XP_016736163.1</t>
  </si>
  <si>
    <t>PREDICTED: SH3 domain-containing protein C23A1.17-like [Gossypium hirsutum]</t>
  </si>
  <si>
    <t>sp|Q9FYS5|HMGYA_MAIZE</t>
  </si>
  <si>
    <t>HMG-Y-related protein A OS=Zea mays GN=HMGIY2 PE=1 SV=1</t>
  </si>
  <si>
    <t>K11275|1|3e-25|103|gab:108478439|histone H1/5</t>
  </si>
  <si>
    <t>GO:0006334//nucleosome assembly</t>
  </si>
  <si>
    <t>GO:0005634//nucleus;GO:0000786//nucleosome</t>
  </si>
  <si>
    <t>MICEAIGALKDKNGSSKRAIAKYIESAHKDLPPTHSALLTHHLKRLKNNGILVMVKKSYKLASTARSEVPILDSTPSNPPDVSSPPGFKRSRGRPPKPKPTISAPTDPIPQQQQQQQQPLPAPIPDATKRSPGRPRKNGPVAPLGVRKGRGRPPKTGPKKSPGRPRKPKTVRSVVGANAMKRGRGRPPKVLNQMPQPAVMPIQGQPMAVPYADTAAAVPTTTAVAAGPRPRGRPKGTSVAPAGLAVPGKGRGRPPKSSGVAAKPIKPKKSTGKPVGRPKKTTDGAASYGDLKRKLEFFQSKVKQAVGVLKSQFSSESNISAIDAIQELEVLAAMDINKPFKDDAQPPPPPQHRTDTASTDAQIWKTSVLKRSPISLYDY</t>
  </si>
  <si>
    <t>Ghir_D12G022550.1</t>
  </si>
  <si>
    <t>XP_016737708.1</t>
  </si>
  <si>
    <t>PREDICTED: uncharacterized protein LOC107947629 [Gossypium hirsutum]</t>
  </si>
  <si>
    <t>K02605|1|5e-07|50.8|smo:SELMODRAFT_427211|origin recognition complex subunit 3</t>
  </si>
  <si>
    <t>METKSLAMVVVITVSVMWGVEVATAELSAAQCKQERNLAITACKPVVYGKLPSPECCQRVRVTHLECVCPVITPKLAALIDVNRAIRLIQGCGRSVPRHYKCGSITTP</t>
  </si>
  <si>
    <t>Ghir_D13G006080.1</t>
  </si>
  <si>
    <t>Ghir_D13G006080.1;Ghir_D13G006080.2</t>
  </si>
  <si>
    <t>KJB79794.1</t>
  </si>
  <si>
    <t>hypothetical protein B456_013G067300 [Gossypium raimondii]</t>
  </si>
  <si>
    <t>sp|Q08A71|ANM6_ARATH</t>
  </si>
  <si>
    <t>Probable protein arginine N-methyltransferase 6 OS=Arabidopsis thaliana GN=PRMT6 PE=2 SV=1</t>
  </si>
  <si>
    <t>At3g20020</t>
  </si>
  <si>
    <t>KOG1499</t>
  </si>
  <si>
    <t>Protein arginine N-methyltransferase PRMT1 and related enzymes</t>
  </si>
  <si>
    <t>OKT</t>
  </si>
  <si>
    <t>Posttranslational modification, protein turnover, chaperones;Transcription;Signal transduction mechanisms</t>
  </si>
  <si>
    <t>K11437|1|0.0|662|gra:105783831|type I protein arginine methyltransferase [EC:2.1.1.319]</t>
  </si>
  <si>
    <t>GO:0006479//protein methylation</t>
  </si>
  <si>
    <t>MFELKLPGCSHATPEFYSGRVVVDVGCGTGILSIFCAQAGAKRVYAVDASAIAVQAKEVVKANNLAETVIVLHGRVEDVEIDEQVDVIISEWMGYTLLYESMLGSVITARDRWLKHGGLILPCAATLYLAPITHPDRYNDSIDFWRNVYGIDMSAMLPVAKQCAFEEPCVETITGENVLTWPHVVKHVDCYTIQLNELESVSTRYKFQSMMRAPLHGFAFWFDVEFSGPANSSIITPSQSPLIGLSDDDPVDDIPSKKRTNPNEPLVLSTAPEDPPTHWQQTLIYLYDPIEVEQDQIIEGSVTLSQSKENRRFMNIHLQYSSGGRSFVKESVFR</t>
  </si>
  <si>
    <t>Ghir_D13G006380.1</t>
  </si>
  <si>
    <t>XP_016704023.1</t>
  </si>
  <si>
    <t>PREDICTED: glutamine synthetase nodule isozyme-like [Gossypium hirsutum]</t>
  </si>
  <si>
    <t>K01915|1|0.0|734|ghi:107918985|glutamine synthetase [EC:6.3.1.2]</t>
  </si>
  <si>
    <t>MSLINSFIKFDLNETTRKSIAEYLWIGGSGKDLRSKARTLPEPVTDPAKLPLWNFDGSSTDQAPGDDSEVILRPQAVFRDPFRGGSNILVMCDTYTPAGDPIPTNKRFNADKIFNHPDVAAEEPWFGIEQEYTLLQKDTRWPLGWPVGGFPGPQGPYYCGVGADKSFGRDIVDAHYKACLYAGINISGINGEVMPAQWEFQVGPATGISAGDQLWVARYILERITEIAGVVLSFDPKPIPGDWNGAGAHTNYSTKSMRNDGGINVIRKAIEKLGLRHKQHIAAYGEGNDRRLTGRHETEDINSFSWGVANRGASIRVGRDTEKAGKGYFEDRRPASNMDPYVVTSMIAETTILWKP</t>
  </si>
  <si>
    <t>Ghir_D13G007000.2</t>
  </si>
  <si>
    <t>XP_016704914.1</t>
  </si>
  <si>
    <t>PREDICTED: ubiquitin receptor RAD23c-like isoform X1 [Gossypium hirsutum]</t>
  </si>
  <si>
    <t>sp|Q84L31|RD23C_ARATH</t>
  </si>
  <si>
    <t>Ubiquitin receptor RAD23c OS=Arabidopsis thaliana GN=RAD23C PE=1 SV=2</t>
  </si>
  <si>
    <t>At3g02540</t>
  </si>
  <si>
    <t>KOG0011</t>
  </si>
  <si>
    <t>Nucleotide excision repair factor NEF2, RAD23 component</t>
  </si>
  <si>
    <t>K10839|1|0.0|556|ghi:107919971|UV excision repair protein RAD23</t>
  </si>
  <si>
    <t>GO:0043161//proteasome-mediated ubiquitin-dependent protein catabolic process;GO:0006289//nucleotide-excision repair</t>
  </si>
  <si>
    <t>GO:0003684//damaged DNA binding</t>
  </si>
  <si>
    <t>MSAMAAPATESAPVASSTPLNRSDSDVYGQAASNLVAGSNLEGTIQQILDMGGGTWDRDTVVRALRAAYNNPERAVEYLYSGIPEQAEAPPVARAPVVGQATNPAAQPQQPAQTAAIPTSGPNANPLDLFPQGLPNMGASGAGAGTLDFLRNSPQFQALRAMVQANPQILQPMLQELGKQNPNLMRLIQEHQGDFLRLINEPAEGGEGNILGQLAEAMPQAVQVTPEEREAIERLEAMGFDRATVLQVFFACNKNEELAANYLLDHMHDFQD</t>
  </si>
  <si>
    <t>Ghir_D13G016380.1</t>
  </si>
  <si>
    <t>XP_016705125.1</t>
  </si>
  <si>
    <t>PREDICTED: UDP-N-acetylglucosamine 1-carboxyvinyltransferase 2-like [Gossypium hirsutum]</t>
  </si>
  <si>
    <t>sp|P05466|AROA_ARATH</t>
  </si>
  <si>
    <t>3-phosphoshikimate 1-carboxyvinyltransferase, chloroplastic OS=Arabidopsis thaliana GN=At2g45300 PE=2 SV=3</t>
  </si>
  <si>
    <t>At2g45300</t>
  </si>
  <si>
    <t>KOG0692</t>
  </si>
  <si>
    <t>Pentafunctional AROM protein</t>
  </si>
  <si>
    <t>K00800|1|2e-06|55.1|bdi:100837810|3-phosphoshikimate 1-carboxyvinyltransferase [EC:2.5.1.19]</t>
  </si>
  <si>
    <t>GO:0019277//UDP-N-acetylgalactosamine biosynthetic process</t>
  </si>
  <si>
    <t>GO:0008760//UDP-N-acetylglucosamine 1-carboxyvinyltransferase activity</t>
  </si>
  <si>
    <t>MALSCNNTLFPKPFFTSCSSQTQGTHFSNLPQPTKQDPIFKIKGPSTLSGHITISGSKNASLPLLAATLCCSGTSLLHNLPNVSDIQAMASILSSLGAKVDAFDGKMRVNSDGVGKVEVDLEEMKKIRGGFFVIGPLVARFGEAVVALPGGCNIGKRPVDLHLRGLRALGAVVELRDGKVWARAANGRGLVGGKFRLDYPSVGATETLMMAASMADGTTMLSNVAKEPEVVDLARFLTDCGAWIEGAGSDNLIIRGKRQLYGSECVIKPDRIETGTFMLAAAITRSCILLSPVIPSRVSCLIDKLSQAGCKISRLDQQTFQVSAHPSHIGYDLKSFDIKTNPFPGFPTDLQPQTMALLTTCTGSSLVEESVFDNRMTHARELQKLGARIQVSGRNALVYGFDEGSSLQGSRVIARDLRGGVSLILAGLAAKGTTQIHDIAHIERGYENIDMKLQNLGADIQRLTLTPVPLIL</t>
  </si>
  <si>
    <t>Ghir_D13G023360.5</t>
  </si>
  <si>
    <t>XP_016734869.1</t>
  </si>
  <si>
    <t>PREDICTED: enoyl-[acyl-carrier-protein] reductase [NADH], chloroplastic-like [Gossypium hirsutum]</t>
  </si>
  <si>
    <t>sp|Q9SLA8|FABI_ARATH</t>
  </si>
  <si>
    <t>Enoyl-[acyl-carrier-protein] reductase [NADH], chloroplastic OS=Arabidopsis thaliana GN=MOD1 PE=1 SV=1</t>
  </si>
  <si>
    <t>At2g05990</t>
  </si>
  <si>
    <t>K00208|1|0.0|551|ghi:107945393|enoyl-[acyl-carrier protein] reductase I [EC:1.3.1.9 1.3.1.10]</t>
  </si>
  <si>
    <t>MVHFQITLSTKQNPLTVASSLQIMAARPCLSFSPGVVKAGAAILCSNPKTVLWPKLTNSCNISSLNPFRHGFRSSTVKFSKVVTKAMSESNENRPVSGLPIDLKGKRAFIAGVADDNGYGWAIAKSLAAAGAEILVGTWVPALNIFETGLRRGKFNESRLLPDGSLMEITKVYPLDAVFDNLDDVPEDIKTNKRYAGSSKWTVQEVAESVKQDFGSIDILVHSLANGPEVSKPLLETSRKGYLAALSASSYSYVSLLKHFLPLMNPGGSSISLTYIASERIIPG</t>
  </si>
  <si>
    <t>Ghir_D13G025000.1</t>
  </si>
  <si>
    <t>XP_016743660.1</t>
  </si>
  <si>
    <t>PREDICTED: L-ascorbate peroxidase 1, cytosolic-like [Gossypium hirsutum]</t>
  </si>
  <si>
    <t>sp|Q05431|APX1_ARATH</t>
  </si>
  <si>
    <t>L-ascorbate peroxidase 1, cytosolic OS=Arabidopsis thaliana GN=APX1 PE=1 SV=2</t>
  </si>
  <si>
    <t>K00434|1|0.0|523|ghi:107952958|L-ascorbate peroxidase [EC:1.11.1.11]</t>
  </si>
  <si>
    <t>GO:0006979//response to oxidative stress</t>
  </si>
  <si>
    <t>GO:0004601//peroxidase activity;GO:0020037//heme binding</t>
  </si>
  <si>
    <t>MEVMPKSYPVVSEDYKKAIENARGKLRGLIAEKNCAPIIVRLAWHSAGTFDWKTNTGGPFGTMKHAAELAHKANTGLDIAINLLEPIKEQFPIISYADFYQLAGVVAVEVTGGPEIPFHPGRPDKEEVPPEGRLPSATDGADRLREIFINQMGLTDKDIVALSGAHTLGRCHKDRSGFDGAWTTNPLTFDNSYFKELLSGTGADIMQLPSDKVLVSDPVFRPFVEKYAADEGEFFADYANAHLRLSELGFADD</t>
  </si>
  <si>
    <t>Ghir_A01G000070.2</t>
  </si>
  <si>
    <t>MSMs-VS-MMs</t>
  </si>
  <si>
    <t>Ghir_A01G000070.2;Ghir_D01G000110.2</t>
  </si>
  <si>
    <t>XP_016728004.1</t>
  </si>
  <si>
    <t xml:space="preserve">PREDICTED: uncharacterized protein LOC107939224 [Gossypium hirsutum] </t>
  </si>
  <si>
    <t>At1g33270</t>
  </si>
  <si>
    <t>KOG3773</t>
  </si>
  <si>
    <t>Adiponutrin and related vesicular transport proteins; predicted alpha/beta hydrolase</t>
  </si>
  <si>
    <t>K16813|1|6e-07|55.8|ccp:CHC_T00001770001|patatin-like phospholipase domain-containing protein 1 [EC:3.1.1.-]</t>
  </si>
  <si>
    <t>MAPSISSIFISHTFNAFASFTNCSKNNKNHTTPPSQHKNHQLFSSSPGKVSFAAATGELFLGIASRFIKSSSNYEDSGSTIPVFSRPRKRINGSEAGNNDKDRIGLVMEDEIEPEVIWEQRVKDIEAEKERRVVTSPGFSFSAAGLLFPYHLGVAQFLIEKGYIKETTPLAGSSAGAIICAVIASGASMDEALKATKDLADDCRLKGTAFRLGAVLRDILDKFLPDDIHTRSNGRVRVAVTQILWRPRGLLVDQFDSKEDLINAVITSSFIPGYLAPRPATMFRNRLCIDGGLTLFMPPTSASKTVRVCAFPASQLGLQGIGISPDCNPENRASGRELFNWALEPADDEILDRLFEFGYLDAAVWGEQNPVKDIVADNSPLVGNGSAK</t>
  </si>
  <si>
    <t>Ghir_A01G004820.1</t>
  </si>
  <si>
    <t>Ghir_A01G004820.1;Ghir_D01G004870.1</t>
  </si>
  <si>
    <t>XP_016700530.1</t>
  </si>
  <si>
    <t>PREDICTED: epidermis-specific secreted glycoprotein EP1-like [Gossypium hirsutum]</t>
  </si>
  <si>
    <t>sp|Q9ZVA5|EP1L4_ARATH</t>
  </si>
  <si>
    <t>EP1-like glycoprotein 4 OS=Arabidopsis thaliana GN=At1g78860 PE=3 SV=1</t>
  </si>
  <si>
    <t>K04733|1|9e-36|145|hbr:110649473|interleukin-1 receptor-associated kinase 4 [EC:2.7.11.1]</t>
  </si>
  <si>
    <t>MLGCSISISSKLPYPKMSLYPSLTMSLLSFSLLLLFAFSAKAVVPPSETFRFVNEGEFGPFIVEYGADYRVISIANAPFQLAFYNTTPNAFTLALRMATTRSESLFRWVWEANRGNPVRENATFSLGTDGNLVLADADGRIAWQSNTANKGVVGFQLLPNGNMVLHDSNGKFIWQSFDHPTDTLLVGQSLRAGGATKLVSRASAQNNVNGAYSLVMEPKQLVLQYKGMNSPKPLVYFKSSVWPSTQDGTLQTVTLNVEETNDGFAYDVLLDYTAANSAIGTGNLILIRPKYNSTLSILRLGIDGNLRVFTYYDKVDSQAWEETFTLFSRDSIWGNECELPERCGNFGLCEENQCVACPSPNGLLGWSQNCQPKKVNCRPNDFSYYKLEGVNHFMSQYNEGEGIKESDCGRKCTSDCKCLGYFYHRETSKCWIANELKTLAKTSNSSHVGYIKAPNK</t>
  </si>
  <si>
    <t>Ghir_A01G005680.1</t>
  </si>
  <si>
    <t>Ghir_A01G005680.1;Ghir_D01G005940.1</t>
  </si>
  <si>
    <t>XP_016702881.1</t>
  </si>
  <si>
    <t>PREDICTED: stem-specific protein TSJT1-like [Gossypium hirsutum]</t>
  </si>
  <si>
    <t>sp|P24805|TSJT1_TOBAC</t>
  </si>
  <si>
    <t>Stem-specific protein TSJT1 OS=Nicotiana tabacum GN=TSJT1 PE=2 SV=1</t>
  </si>
  <si>
    <t>At5g10240</t>
  </si>
  <si>
    <t>KOG0571</t>
  </si>
  <si>
    <t>Asparagine synthase (glutamine-hydrolyzing)</t>
  </si>
  <si>
    <t>K13783|1|1e-27|114|mdm:103409501|MFS transporter, OPA family, solute carrier family 37 (glycerol-3-phosphate transporter), member 1/2!K01953|2|2e-08|58.9|obr:102715470|asparagine synthase (glutamine-hydrolysing) [EC:6.3.5.4]</t>
  </si>
  <si>
    <t>MLAIFHKAFANPPEELNSPASHKSTKKPKQPEETLNDFLSHHPHNTFSMSFGNAAVLAYVRHERAASVHQRLFCGFDDIYCLFLGSLNNLFMLNRQYGLSKGSNEAMFVIEAYRTLRDRGPYPADQVVKDLEGSFAFVIYDSKTGTVFAALGSDGGVKLYWGIAADGSVVISDDLDVIKEGCAKSFAPFPTGFMFHSEGGLMSFEHPMNKIRAMPRVDSEGVICGANFKVDVYSRVNSIPRVGSATNWTDHWDSH</t>
  </si>
  <si>
    <t>Ghir_A01G009610.1</t>
  </si>
  <si>
    <t>Ghir_A01G009610.1;Ghir_A01G009610.2</t>
  </si>
  <si>
    <t>XP_016702902.1</t>
  </si>
  <si>
    <t>PREDICTED: Niemann-Pick C1 protein-like [Gossypium hirsutum]</t>
  </si>
  <si>
    <t>At1g42470</t>
  </si>
  <si>
    <t>KOG1933</t>
  </si>
  <si>
    <t>Cholesterol transport protein (Niemann-Pick C disease protein)</t>
  </si>
  <si>
    <t>K12385|1|0.0|2552|ghi:107917961|Niemann-Pick C1 protein</t>
  </si>
  <si>
    <t>GO:0005319//lipid transporter activity</t>
  </si>
  <si>
    <t>MDFSRRKTGFLLSIALFQVLLIVQVAVAQTSNDERRQRHSEGYCAMYDICGERSDRKVVNCPYGSPAVKPDELLSSKIQSLCPTITGNVCCTEAQFDTLRSQVQQAIPFLVGCPACLRNFLNLFCELTCSPNQSLFINVTSISKIKNNSTVDGIDFFITDDFGEGLYESCKDVKFGTMNTRALEFIGAGAKNFKEWFAFIGRRAPNNMPGSPYAIQFLPTVPESSGMKPMNVSTYSCRDVSLGCSCGDCPSSPVCSNTAISTSNKGATCSVQIGSLKAKCVDLALAILYIVLVSMFFGWGVFHRTRKRSRSFRMKPFTDAAEGGQSHSLSRQKADNLPMQRLEDANQSSTGVQLSVVQGYMSDFYRKYGLWVARHPTLVLSLSVGMVLVLCLGLVRFKVETRPEKLWVGPGSKAAEEKRFFDSNLAPFYRIEQLILATIPDALNGKSPSIVTEENIKLLFEIQKKIDGIRANYSGSMISLTDICMKPMGEDCATQSVIQYFKMDPSYDADDRLEHVNYCFQHYTSAESCMSAFKAPVDPSTVLGGFSGSNYTEASAFIVTYPVNNALDKEGNETQKAVAWEKAFVQLAKDELLPMVRSRNLTFSFSSESSIEEELKRESTADAITILISYLVMFAYISLTLGDTPRLSSFYISSKVLLGLSGVLLVMLSVLGSVGFFSAIGVKSTLIIMEVIPFLVLAVGVDNMCILVHSVKRQPLDLPLEGRISNALVEVGPSITLASLSEVFVFAVGSFIPMPACRVFSMFAALAVLLDFLLQVTAFVSLIVFDFLRAEGRRVDCFPCIKASSTYAESEKGIGGRKPGLLARYMKEVHAPILNLWGVKIIVVAVFVAFALASIALSTRIEPGLEQKIVLPQDSYLQGYFNNVSEYLRIGPPLYFVVKNYNYSSESIDTNKLCSISQCNSDSLLNEIARASLTPESSYIAKPAASWLDDFLVWLSPEAFGCCRKFTNGSYCPPDDQPPCCSPNDTACGLSEVCKDCTTCFRHSDLHNDRPSTAQFRDKLPWFLDALPSADCSKGGHGAYTSSVELTGYESGIIKASSFRTYHTPLNKQIDYVNSMRAARKFASRVSDSLKMEIFPYSVFYMFFEQYLDIWKTALINLAIAIGAVFIVCLVITCSLWTSAIILLVLAMILVDLMGVMAILGIQLNAVSVVNLVMSVGIAVEFCVHITHAFSVSSGNRNERVKEALGTMGASVFSGITLTKLVGVLVLCFSKTEVFVVYYFRCT</t>
  </si>
  <si>
    <t>Ghir_A01G012510.1</t>
  </si>
  <si>
    <t>XP_017617027.1</t>
  </si>
  <si>
    <t xml:space="preserve">PREDICTED: 40S ribosomal protein S5 [Gossypium arboreum] </t>
  </si>
  <si>
    <t>sp|O65731|RS5_CICAR</t>
  </si>
  <si>
    <t>40S ribosomal protein S5 (Fragment) OS=Cicer arietinum GN=RPS5 PE=2 SV=1</t>
  </si>
  <si>
    <t>At2g37270</t>
  </si>
  <si>
    <t>KOG3291</t>
  </si>
  <si>
    <t>Ribosomal protein S7</t>
  </si>
  <si>
    <t>K02989|1|9e-156|433|ghi:107934782|small subunit ribosomal protein S5e</t>
  </si>
  <si>
    <t>MAMAVAATETSKDPTQPNYEVKLFNRWSFEDVQVTDISLSDYIGAQASKHATYVPHTAGRYSVKRFRKAQCPIVERLTNSLMMHGRNNGKKLMAVRIVKHAMEIIYLLTDQNPIQVIVDAIINSGPREDATRIGSAGVVRRQAVDISPLRRVNQAIYLLTTGARESAFRNIKTIAECLADELINAAKGSSNSYAIKKKDEIERVAKANR</t>
  </si>
  <si>
    <t>Ghir_A01G013820.1</t>
  </si>
  <si>
    <t>XP_016730293.1</t>
  </si>
  <si>
    <t>PREDICTED: protein SLOW GREEN 1, chloroplastic-like [Gossypium hirsutum]</t>
  </si>
  <si>
    <t>sp|Q9LS48|SG1_ARATH</t>
  </si>
  <si>
    <t>protein SLOW GREEN 1, chloroplastic OS=Arabidopsis thaliana GN=SG1 PE=1 SV=1</t>
  </si>
  <si>
    <t>K15201|1|3e-07|56.6|pxb:103966259|general transcription factor 3C polypeptide 3 (transcription factor C subunit 4)</t>
  </si>
  <si>
    <t>MNPTLATLSSPSLSFLPLKSLSSPSFLTFPFPKPLRLRASSANFDAIPVSKPNNNGQSLSQKLQSFAKTAVLVGATSLMIGKFSNFPAKADSLPATTEQEPAVLQENEQLKTQSPKETSPFSEFLGSNDEAIAALQSLLQQKLENGEDEEALSILNRLVSAQPDVIDWKFLLGRLLGEMGQTENARKVFEEILQSNPLSFEALFENALLMDRCGEGEAVIRRLEEALARAQEEKKVKEARDVRFIMAQIQFLQKNVDESLMSYQELAKEDPTDFRPYFCQGIIYSLLDRNAEAKEQFAKYKELSPKKFEVDGYLRTSLSRMKLFGTSEEN</t>
  </si>
  <si>
    <t>Ghir_A01G020140.1</t>
  </si>
  <si>
    <t>Ghir_A01G020140.1;Ghir_D01G021670.1</t>
  </si>
  <si>
    <t>XP_016687501.1</t>
  </si>
  <si>
    <t xml:space="preserve">PREDICTED: fructose-bisphosphate aldolase cytoplasmic isozyme [Gossypium hirsutum] </t>
  </si>
  <si>
    <t>sp|Q9SJQ9|ALFC6_ARATH</t>
  </si>
  <si>
    <t>Fructose-bisphosphate aldolase 6, cytosolic OS=Arabidopsis thaliana GN=FBA6 PE=1 SV=1</t>
  </si>
  <si>
    <t>At2g36460</t>
  </si>
  <si>
    <t>KOG1557</t>
  </si>
  <si>
    <t>Fructose-biphosphate aldolase</t>
  </si>
  <si>
    <t>K01623|1|0.0|737|gab:108466722|fructose-bisphosphate aldolase, class I [EC:4.1.2.13]</t>
  </si>
  <si>
    <t>GO:0004332//fructose-bisphosphate aldolase activity</t>
  </si>
  <si>
    <t>MSCFISKYADELAKNAAYIGTPGKGILAADESTGTIGKRLASINVENVEENRRALRELLFTAPGALQFISGVIFFEETLYQKTASGKLFVDVLKESGVLPGIKVDTGTVVLNGTNDETFTQGLDGLAQRCQKYYEAGARFAKWRAVLKIGTIEPTELAIQENANGLAMYSAICQQCGLVPIVEPEILVDGPHDINKCAAVTERVLAACYKALNDHHVMLEGTLLKPNMVTPGSDSPKVAPEVIAEHTVRALQRTVPPAVPAVVFLSGGQSEEEATVNLNAMNKLKTKKPWSLSFSFGRALQQSTLKAWGGKAENVAKAQEAFLVRCKANSEATLGTYKGDAKLGEGAAESLHVKDYKY</t>
  </si>
  <si>
    <t>Ghir_A02G000630.2</t>
  </si>
  <si>
    <t>XP_016724116.1</t>
  </si>
  <si>
    <t xml:space="preserve">PREDICTED: alanine--glyoxylate aminotransferase 2 homolog 3, mitochondrial-like [Gossypium hirsutum] </t>
  </si>
  <si>
    <t>sp|Q9SR86|AGT23_ARATH</t>
  </si>
  <si>
    <t>Alanine--glyoxylate aminotransferase 2 homolog 3, mitochondrial OS=Arabidopsis thaliana GN=At3g08860 PE=2 SV=1</t>
  </si>
  <si>
    <t>At3g08860</t>
  </si>
  <si>
    <t>K00827|1|0.0|912|gab:108474449|alanine-glyoxylate transaminase / (R)-3-amino-2-methylpropionate-pyruvate transaminase [EC:2.6.1.44 2.6.1.40]</t>
  </si>
  <si>
    <t>MRRFIPATAVLSEKTKYSLPLRRWRWRCFSQVAQKEFDNKGGVVVPKMPSFDYAPPPYTGPSAAEILSKRKEYLSPAMFYLYNKPLNVVDGKMQYFFDEKGRRYLDAFGGIATVCCGHCHPHVVDAIVNQTKRLQHSTILYLNHAIADLAEALANKLPGNLKVVFFTNSGTEANELAIMMARLYTGCHDIISLRNAYHGNAAGTMGATAQSNWKFNVIQSGVHHAINPDPYRGVFGSEGEKYAKDIQDLIQFGTSGNIAGFVSEAIQGVGGIIELAPGYLPAAYNIIKKAGGLCIADEVQGGFARTGSHFWGFENHGVVPDIVTMAKGIGNGIPLGAVITTPEIAEVLTRRNYFNTFGGNPVCTAAGLAVLNVIEKEKLQDNAFVVGSYLKERLIALKDKHDLIGDVRGRGLMLGVELVTDHELKTPAKLETLHVLDQMKG</t>
  </si>
  <si>
    <t>Ghir_A02G002190.1</t>
  </si>
  <si>
    <t>XP_016727909.1</t>
  </si>
  <si>
    <t>PREDICTED: UDP-glucuronate 4-epimerase 6-like [Gossypium hirsutum]</t>
  </si>
  <si>
    <t>sp|Q9LIS3|GAE6_ARATH</t>
  </si>
  <si>
    <t>UDP-glucuronate 4-epimerase 6 OS=Arabidopsis thaliana GN=GAE6 PE=1 SV=1</t>
  </si>
  <si>
    <t>At3g23820</t>
  </si>
  <si>
    <t>KOG1371</t>
  </si>
  <si>
    <t>UDP-glucose 4-epimerase/UDP-sulfoquinovose synthase</t>
  </si>
  <si>
    <t>K08679|1|0.0|934|ghi:107939142|UDP-glucuronate 4-epimerase [EC:5.1.3.6]</t>
  </si>
  <si>
    <t>GO:0016857//racemase and epimerase activity, acting on carbohydrates and derivatives;GO:0050662//coenzyme binding</t>
  </si>
  <si>
    <t>MPTDTSKPMKLERYNSYIRKVHSTKLLNASSKFLFRVTLLIALVLILFFTINYPPLSDNTHSAPHHHHRHSFLSTSLFSGSSLVGGAAWEKQVRHSSTPRRVNGFSVLVTGAAGFIGSHCSLALKKRGDGVLGLDNFNDYYDPSLKRARQNLLSKHQIFIVEGDLNDGPLLTKLFDVVPFTHVLHLAAQAGVRYAMQNPQSYVKSNIAGFVNLLEVAKAVNPQPAIVWASSSSVYGLNTENPFSEHDRTDRPASLYAATKKAGEEIAHTYNHIYGLSLTGLRFFTVYGPWGRPDMAYFFFTKDILQGKPIDIYRTQDQKAVARDFTYIDDVVKGCLGALDTAEKSTGSGGKKKGPAQLRVYNLGNTSPVPVGRLVSILEGLLNTKAKKHVISLPRNGDVPYTHANVTLAYKDFGYKPTTDLAAGLRKFVKWYVSYFGIESKRSKETQHFDESS</t>
  </si>
  <si>
    <t>Ghir_A02G003010.1</t>
  </si>
  <si>
    <t>XP_017632149.1</t>
  </si>
  <si>
    <t>PREDICTED: endo-1,3;1,4-beta-D-glucanase-like [Gossypium arboreum]</t>
  </si>
  <si>
    <t>sp|Q9ZT66|E134_MAIZE</t>
  </si>
  <si>
    <t>Endo-1,3;1,4-beta-D-glucanase OS=Zea mays PE=1 SV=1</t>
  </si>
  <si>
    <t>At3g23570</t>
  </si>
  <si>
    <t>K01061|1|9e-103|304|fve:101296340|carboxymethylenebutenolidase [EC:3.1.1.45]</t>
  </si>
  <si>
    <t>MRFRSTPVHKSAATVISAVIFLFLIHGAHCFDLPGAATEIFQKIGEERKISLAPHCGSNPPILDPESGVGHVEKLADFNSYVSGSPECKHAVLLASDVYGYEAPNLRKIADKVADAGFYAVVPDFFNGEPYDPNNPERPKDAWLKDHSPEKGFEDAKLMIDALKSKGFSSIGAAGFCWGAKAVVELTKAKLIQAAVILHPSYMTMDDIKSVKLPIAILGAELDHLASPAVLKQFDDILSANKVDRFVKVFPNCSHGWTLRYDINNSTAVARANEAHQDMLEWLLKYVK</t>
  </si>
  <si>
    <t>Ghir_A02G005970.1</t>
  </si>
  <si>
    <t>XP_016742098.1</t>
  </si>
  <si>
    <t>PREDICTED: S-adenosylmethionine synthase-like [Gossypium hirsutum]</t>
  </si>
  <si>
    <t>sp|A7L2Z6|METK_GOSHI</t>
  </si>
  <si>
    <t>S-adenosylmethionine synthase OS=Gossypium hirsutum GN=SAMS PE=2 SV=1</t>
  </si>
  <si>
    <t>At3g17390</t>
  </si>
  <si>
    <t>KOG1506</t>
  </si>
  <si>
    <t>S-adenosylmethionine synthetase</t>
  </si>
  <si>
    <t>K00789|1|0.0|814|ghi:107951536|S-adenosylmethionine synthetase [EC:2.5.1.6]</t>
  </si>
  <si>
    <t>GO:0009809//lignin biosynthetic process;GO:0006730//one-carbon metabolic process;GO:0006555//methionine metabolic process;GO:0006556//S-adenosylmethionine biosynthetic process;GO:0009409//response to cold</t>
  </si>
  <si>
    <t>GO:0004478//methionine adenosyltransferase activity;GO:0046872//metal ion binding;GO:0005524//ATP binding;GO:0003729//mRNA binding</t>
  </si>
  <si>
    <t>GO:0005737//cytoplasm;GO:0005730//nucleolus;GO:0005618//cell wall;GO:0009506//plasmodesma;GO:0005886//plasma membrane</t>
  </si>
  <si>
    <t>METFLFTSESVNEGHPDKLCDQISDAVLDACLAQDPESKVACETCSKTNMVMVFGEITTKANVDYEKIVRDTCRGIGFTSDDVGLDADNCKVLVNIEQQSPDIAQGVHGHLSKRPEEIGAGDQGHMFGYATDETPELMPLTHVLATRLGARLTEVRKNGTCPWLRPDGKTQVTVEYYNDKGAMVPVRVHTVLISTQHDETVTNDEIAADLKEHVIKPVIPEKYLDEKTIFHLNPSGRFVIGGPHGDAGLTGRKIIIDTYGGWGAHGGGAFSGKDPTKVDRSGAYIVRQAAKSIVANGLARRCIVQVSYAIGVPEPLSVFVDTYGTGKIPDKEILKIVKETFDFRPGMIAINLDLKRGGNSRFLKTAAYGHFGRDDQDFTWEVVKPLKWDKVQA</t>
  </si>
  <si>
    <t>Ghir_A02G006250.1</t>
  </si>
  <si>
    <t>Ghir_A02G006250.1;Ghir_D02G006640.1</t>
  </si>
  <si>
    <t>XP_016742149.1</t>
  </si>
  <si>
    <t>PREDICTED: snakin-2-like [Gossypium hirsutum]</t>
  </si>
  <si>
    <t>sp|Q93X17|SNAK2_SOLTU</t>
  </si>
  <si>
    <t>Snakin-2 OS=Solanum tuberosum GN=SN2 PE=1 SV=1</t>
  </si>
  <si>
    <t>MASSRTSTPLLSLLLCLVLLCEVGMLMAQLSAAQAPGPQVPDACPNKCAKRCNLSWKPKMCNKTCIACCHRCPDHCVPDGPRASRDSCHCYSQIKTHNKFKCP</t>
  </si>
  <si>
    <t>Ghir_A02G006960.1</t>
  </si>
  <si>
    <t>Ghir_A02G006960.1;Ghir_D02G007380.1</t>
  </si>
  <si>
    <t>XP_017634083.1</t>
  </si>
  <si>
    <t xml:space="preserve">PREDICTED: alcohol dehydrogenase class-P isoform X1 [Gossypium arboreum] </t>
  </si>
  <si>
    <t>K18857|1|0.0|781|gab:108476384|alcohol dehydrogenase class-P [EC:1.1.1.1]</t>
  </si>
  <si>
    <t>MSTAGQVIRCKAAVAWESGKPLSIEEVEVAPPQKDEVRIKILFTSLCHTDVYFWDAKGQNPLFPRILGHEAGGIVESVGEGVTDLKPGDHVLPIFTGECKECPHCLSEESNMCDLLRINTDRGEMINDGKSRFSINGKPIYHFLGTSTFSEYTVVHVGQVAKINPEAPLDKVCVLSCGMSTGFGATVNVAKPKKGQSVAIFGLGAVGLAAAEGARVSGASRIIGVDLNPSRFELAKNFGVTEFVNPKDHNKPVQEVIAEMTGGGVDRSVECTGSIQAMISAFECVHDGWGVAVLVGVPNKDDAFKTHPVNLLNERTLKGTFFGNYKPRTDIPAVVERYMNKELELDKFITHSVPFSEINKAFEYMLAGEGLRCVIRMDA</t>
  </si>
  <si>
    <t>Ghir_A02G014160.1</t>
  </si>
  <si>
    <t>Ghir_A02G014160.1;Ghir_D03G005470.1</t>
  </si>
  <si>
    <t>XP_016742375.1</t>
  </si>
  <si>
    <t>PREDICTED: WEB family protein At3g02930, chloroplastic-like [Gossypium hirsutum]</t>
  </si>
  <si>
    <t>sp|Q9LFE4|Y5673_ARATH</t>
  </si>
  <si>
    <t>WEB family protein At5g16730, chloroplastic OS=Arabidopsis thaliana GN=At5g16730 PE=1 SV=1</t>
  </si>
  <si>
    <t>K12811|1|1e-29|131|bna:106427234|ATP-dependent RNA helicase DDX46/PRP5 [EC:3.6.4.13]!K10352|2|3e-11|72.0|mus:103974110|myosin heavy chain</t>
  </si>
  <si>
    <t>MSAKTKSGLFETPTKVSPATPKVASKVSRGLAKPEPDSPSPLPSTRHSVERSPRTSLNSKPTIDRRSPKVATTPDKPQTRVAKGSELQTQLNLVQEDLKKAKEQISLIEKEKAQAIDELKEAQKAVDDANEKLREALVAQKRAEESSEIEKFRAVELEQAGIEAAQKKDEEWQKEIESARNQHALDVAALLSTTQELQRVKQEVAMTCDAKNQALNHADDATKIAEIHAEKVEILSAELVRLKSLIDSKHEMETNENMEMEFKLKAEIESLKQELEKTKTYEKLMGKEAQIDQLNVDLEAARMAESYACNVVEEWKNRVNGLEMQTEEAKKLERSASESLDSVMKQLESNNDSLHDAESEIAALKEKVGLLEMTIVRQRGDLEESEHHINMAKEETAEVEKLVESLKSELETVKEEKTQALNNEKLAASSVQTLLEEKNKLINELENSRDEEEKSKKAMESLASALHEVTAEAREAKEKLLCSEKEHENYETQLEDIRLVLKATNGKYESMLDDAKNEIDLLKNTIGQSKNEHANSKAMWEQEEMHLVDCLKKSEEENSSLEKEINRLVNLLKQSEEEASVSKEEEAQLKESLKEVESEVIYLQETLKEVKTESLKLKESLLDKENELQSVIQENEELRAREGASLKKVEELSKLLEEATMKKQSEENGELTDSEKDYDLLPKVVEFSEENGHGSEEKPKLELPSEQPKEPKNENSLEVNDDSKDESLQDEGAKVENVNGEVKEDEKKGKGDDSVEFEFKMWESCKIEKKEFSPEREAEQESFEEEVESKVEGSESVDINGSTENIDVGGNSPSKQQQQKKKKPLLRKFGSLLKKKGSSNQK</t>
  </si>
  <si>
    <t>Ghir_A02G017990.1</t>
  </si>
  <si>
    <t>KHG03504.1</t>
  </si>
  <si>
    <t>hypothetical protein F383_27679 [Gossypium arboreum]</t>
  </si>
  <si>
    <t>sp|Q9LVQ8|P2C80_ARATH</t>
  </si>
  <si>
    <t>Probable protein phosphatase 2C 80 OS=Arabidopsis thaliana GN=At5g66720 PE=2 SV=1</t>
  </si>
  <si>
    <t>At5g66720</t>
  </si>
  <si>
    <t>KOG1379</t>
  </si>
  <si>
    <t>K17508|1|0.0|770|gab:108479777|protein phosphatase PTC7 [EC:3.1.3.16]</t>
  </si>
  <si>
    <t>GO:0003824//catalytic activity</t>
  </si>
  <si>
    <t>MAVSGSKVVFGDVYVDELVSSCGNGFEFLKPKGVYFADRSHISCRKAGMVLRKQEQPLFVCGHYVSPTMSRNSKYNPPFGPRIKSIRTSPLPCSSSRAVHDVSFDGSSSDDQTTSLPQRAIPSEQTLTLVSGSCYLPHPAKVEKGGEDAHFICADEQAIGVADGVGGWAEVGIDAGEFARELMSNSVKAIRDEPKGSVDPARVLEKAHSSTKSQGSSTACVIALHKEGLHAINLGDSGFIVVRDGSTVFHSPVQQHGFNFTYQLESGNNGDLPSSGQVFRIPILPGDVIVAGTDGLFDNLYNNEVAAVVVHALRAGFSPESTAKEIVALARERAVDKNKQTPFAKAAQDAGYRYNGGKLDDITVVVSFITISADM</t>
  </si>
  <si>
    <t>Ghir_A03G000860.1</t>
  </si>
  <si>
    <t>XP_017638497.1</t>
  </si>
  <si>
    <t>PREDICTED: putative invertase inhibitor [Gossypium arboreum]</t>
  </si>
  <si>
    <t>sp|Q8GT41|PLA1_PLAAC</t>
  </si>
  <si>
    <t>Putative invertase inhibitor OS=Platanus acerifolia PE=1 SV=1</t>
  </si>
  <si>
    <t>K07575|1|1e-15|77.0|cit:102629490|PUA domain protein!K15334|2|5e-15|76.3|psom:113357906|multisite-specific tRNA:(cytosine-C5)-methyltransferase [EC:2.1.1.202]</t>
  </si>
  <si>
    <t>MKKSHLFSLVFFYLLLVSVSCDVIHDSCDKAAKGDPNIKFDFCVSSFEGNPKAKTATGVADLVKVAIETAMANATSTGLIISKLLDNKTLDTYARNCLEDCSELYSGAGSSIQSGGKAFEGKDYGTANAEISSAMDAPDTCEEQFKEKKGYVSPLTKENNNFFQLLAIVLSFMNLVPK</t>
  </si>
  <si>
    <t>Ghir_A03G002300.1</t>
  </si>
  <si>
    <t>XP_017641282.1</t>
  </si>
  <si>
    <t>PREDICTED: thaumatin-like protein [Gossypium arboreum]</t>
  </si>
  <si>
    <t>sp|P81370|TLP_ACTDE</t>
  </si>
  <si>
    <t>Thaumatin-like protein OS=Actinidia deliciosa GN=tlp PE=1 SV=2</t>
  </si>
  <si>
    <t>K04733|1|4e-67|223|ats:109742393|interleukin-1 receptor-associated kinase 4 [EC:2.7.11.1]</t>
  </si>
  <si>
    <t>MAPSLYINPRQLQLQSTIKPILLRHIQFSQLLCISSTMNPFKTLPTLSFLFLTLLGLAHAATFDIRNNCPYTVWAAASPGGGKRLDQGQTWQISAASGTTQARIWARTKCNFDASGKVSCETGDCGGVLECKGYGKAPNTLAEYAIDQYEHQDFIDISNIDGFNVPMEFSSNSPGCTRVIKCTADIVGQCPNELKVPGGCNGPCPVFNTEEHCCNSGNCGPTNFSRFFKERCPDAYSYPKDDPTSLFTCPTGTNYKVIFCP</t>
  </si>
  <si>
    <t>Ghir_A03G003310.1</t>
  </si>
  <si>
    <t>XP_016755845.1</t>
  </si>
  <si>
    <t>PREDICTED: anthocyanidin 3-O-glucosyltransferase 2-like [Gossypium hirsutum]</t>
  </si>
  <si>
    <t>sp|Q2V6K0|UFOG6_FRAAN</t>
  </si>
  <si>
    <t>UDP-glucose flavonoid 3-O-glucosyltransferase 6 OS=Fragaria ananassa GN=GT6 PE=1 SV=1</t>
  </si>
  <si>
    <t>At3g21760</t>
  </si>
  <si>
    <t>K22950|1|2e-131|394|fve:101295404|acylphloroglucinol glucosyltransferase [EC:2.4.1.358]!K14709|2|6e-119|365|cmax:111477034|solute carrier family 39 (zinc transporter), member 1/2/3!K08237|3|4e-112|345|atr:18448125|hydroquinone glucosyltransferase [EC:2.4.1.218]</t>
  </si>
  <si>
    <t>MIVQTKFHAFKTCTTCTICHHSTFSGLHSSILSTFFIVSVACPVLYQMVMKAELVFIPMPRMGHFVSMVQLAKLLLDLHPNLSITVFMMKLNPDAKVAAYVHSLTATRMKFIDLPPPETHEDGSLSNFATTLLQTHGPLVKQAATNIVQYSTSVLDSPRLAGFVLDMFLTPFIELGNELGVPSYVFYTSGAAFLGFQLYVLDLHDEQNVNIFEFKDSDTDFTIPSYLNPVSSKLFPTVMLEPESFPMVITLTRGLRKAKGIMINTFWELESHAISSLSDASALPVYPVGPILNLESETEVHQSSDIMKWLDEQPPSSVVFLCFGSGGSFNGDQVKEIAFALEQSGHRFLWSLRQPPHPSKGPRASPTDYDDASEVLPEGFLDRTHGIGKIIGWAPQVAILGHPATGGFVSHCGWNSTLESIWFGVPIAAWPVYAEQQLNAFELVRELGLAVEIKMDYRKDGMDSGEIEIVSAKTIEKGIRSVMEEGSDVRKRVKEMSEKSRKALMNAGSSHSTLRGLVDDVMNNMFTKNYQV</t>
  </si>
  <si>
    <t>Ghir_A03G004540.1</t>
  </si>
  <si>
    <t>XP_016755969.1</t>
  </si>
  <si>
    <t>PREDICTED: glutelin type-A 1-like [Gossypium hirsutum]</t>
  </si>
  <si>
    <t>sp|P07728|GLUA1_ORYSJ</t>
  </si>
  <si>
    <t>Glutelin type-A 1 OS=Oryza sativa subsp. japonica GN=GLUA1 PE=1 SV=2</t>
  </si>
  <si>
    <t>K01569|1|1e-50|176|smo:SELMODRAFT_83729|oxalate decarboxylase [EC:4.1.1.2]</t>
  </si>
  <si>
    <t>GO:0045735//nutrient reservoir activity</t>
  </si>
  <si>
    <t>MDLDLSPKLAKKVYGDDAGSYYAWCPDELPMLRQGNIGAAKLALEKNGFALPLYSDSSKVAYVLQGAGVAGIILPESEEKVIAIKKGDAIALPFGVITWWYNKEDTELVVLFMGDTSKGHKPGQFTDFFLTGANGIFTGFTTDFVKRAWDVDDDTATALIGNQKGKGIVKLDANFKMPEPKPDHRKGMALNCEEAPLDTDIKNAGNVVLLNTKNLPLVGQVGMGADLVRLEGNAMCSPGFSCDSALQVTYIVKGSGRLQVVGVDGKRVLETIVKAGNLLIVPRFFVVSKIADPDGLSWFSIITTPNPMFTHLAGSIGAWKAISPEVLQAAFKVPAETEKLFRSKRTNDAIFFPPPK</t>
  </si>
  <si>
    <t>Ghir_A03G005240.3</t>
  </si>
  <si>
    <t>XP_017639585.1</t>
  </si>
  <si>
    <t xml:space="preserve">PREDICTED: uncharacterized protein C24B11.05-like [Gossypium arboreum] </t>
  </si>
  <si>
    <t>At5g59480</t>
  </si>
  <si>
    <t>KOG3109</t>
  </si>
  <si>
    <t>Haloacid dehalogenase-like hydrolase</t>
  </si>
  <si>
    <t>K07025|1|0.0|594|gab:108480946|putative hydrolase of the HAD superfamily</t>
  </si>
  <si>
    <t>MEYEDQINQAMDPKYECLLFDLDDTLYPLTSGISSEVTKNIQEYMIKKLGIKENVPELCVSLYKHYGTTMAGLKAIGYNFEYDDFHSFVHGRLPYAMLKPDPVLRNLLLSIPIRKIIFTNADKNHAVRVLNRLGLEDCFEGIICFETLNPINKENPSAADDIKPDTAILDINGYCSAVLDSELKLPSTPVVCKPFENAFEQVFKIAKINPQKTLFFDDSIRNLQTGKKMGLHAVWVGTSHRTDGVDYALESIHNIREALPELWEATDEKTKNIRYSGKISIETTVRA</t>
  </si>
  <si>
    <t>Ghir_A03G006980.1</t>
  </si>
  <si>
    <t>Ghir_A03G006980.1;Ghir_D03G011770.1</t>
  </si>
  <si>
    <t>XP_016737475.1</t>
  </si>
  <si>
    <t>PREDICTED: uncharacterized protein LOC107947346 isoform X2 [Gossypium hirsutum]</t>
  </si>
  <si>
    <t>K02985|1|1e-51|179|aip:107639128|small subunit ribosomal protein S3e!K00963|2|2e-23|106|gra:105775510|UTP--glucose-1-phosphate uridylyltransferase [EC:2.7.7.9]</t>
  </si>
  <si>
    <t>MGENERTMNNIKGKGVAERSRANHNYSGEDEDDDKITSFSFPSVKSSPRNASSKYDFVKVRVWLGDNADHYYVLSRFLLSRMLTVTKIPNHVAIKIALELKKLLIDNSLLDVSQSDLEVNLFKLMERRGYGEEYINRYKMMTRFHHQRVPLVILVCGTACVGKSTIATQLAQRLNLPNVLQTDMVYELLRTATDAPLASTPVWERDFSSSEELITEFCRECRIVRKGLNGDLKKAMKDGKPIIIEGIHLDPSIYLMDDEHKATTSVAEGHQPNPLSVASNSAVQVENNCTSTSGSNVVNSQNHLVHGVPADQVNKVSESLESIALATASENKGETVKAAEVNGSTTRKEKPGPKPIIIPIVLKMAEFDHKALLEERITTRTLSGKCVVQDTDKLITNLKTIQNYLCSFESQGLTVVNVAATTFPQTLDWLHGYLLQCIEQGISSESNEKSRQPAEK</t>
  </si>
  <si>
    <t>Ghir_A03G014030.1</t>
  </si>
  <si>
    <t>XP_016667726.1</t>
  </si>
  <si>
    <t>PREDICTED: 4-coumarate--CoA ligase-like 1 [Gossypium hirsutum]</t>
  </si>
  <si>
    <t>sp|Q9LQ12|4CLL1_ARATH</t>
  </si>
  <si>
    <t>4-coumarate--CoA ligase-like 1 OS=Arabidopsis thaliana GN=4CLL1 PE=1 SV=1</t>
  </si>
  <si>
    <t>At1g62940</t>
  </si>
  <si>
    <t>KOG1176</t>
  </si>
  <si>
    <t>Acyl-CoA synthetase</t>
  </si>
  <si>
    <t>K01904|1|0.0|1141|ghi:107888070|4-coumarate--CoA ligase [EC:6.2.1.12]</t>
  </si>
  <si>
    <t>GO:0003824//catalytic activity;GO:0016874//ligase activity</t>
  </si>
  <si>
    <t>MENPTQVQHFEDEEEHIFRSKYPPVSVPDNLTLPEFVLQDAELYADKVAFVEAVSGKSYTYRDVVRDTRRFAKALRSLGLRKGHVVLVLLPNIAEYGIVALGIMAAGGVFSGANPASHPSEIKKQADAANAKLIVTNGPNYEKVKNLEQPVVVIGEEHIEGATNWDELLEAGDRAGTGTRFTKEEVLQSDLCALPFSSGTTGISKGVMLTHKNLVANLCSSLFSVGSEMIGEVTTLGLIPFFHIYGITGICCATLRNKGKVVVMNRFDLRTFLNSLITQEVTFAPIVPPIILALVKNPIVEEFDLSKLKLRAIMTAAAPLAPEVLALFENKFPGVQVQEAYGLTEHSCITLTHGNPMKGHDTAKKNSVGFILPNLEIKFIDPDTGRSLPKNTPGELCVRSQCVMQGYYKNKEETNRTIDKNGWLHTGDIAYIDDDGDIFIVDRIKELIKYKGFQVAPAELEAILLTHSSVEDAAVVPLPDEEAGEIPAACVVMNPNAKENERDIMEYVASNVAHYKKVRVLQFVDTIPKSPSGKIMRRLLKDKMMENMPKPPSYS</t>
  </si>
  <si>
    <t>Ghir_A03G014780.1</t>
  </si>
  <si>
    <t>&gt;Ghir_A03G014780.2 &gt;Ghir_A03G014780.3 &gt;Ghir_A03G014780.4</t>
  </si>
  <si>
    <t>XP_016666014.1</t>
  </si>
  <si>
    <t>MTSAGNEEVDAVLSDVESDEPVPIVIKDPSREDVSVEKFREILAELDREKQAREAAENSKSELQVSFNRLKALAHEAIKKRDECGRQRDEALREKEEALRSNDNLTAQLAEANKIKVEVTKQREDLAKQLEEASKGKDGLRSEIETSAHMLVSGIEKISGKVNNFKNFSAGGLPRSQKYTGLPSVAYGVIKRTNEIVEELVKQIETTTKSRNEAREQIEQRNYEIAIEVSQLEATLSGLRDEVAKKTNIIENLEKNIAEKDGKIGEIEKEMSEKINLAQDELMELRNLTSEYDDKLKIWQMRMELQRPLLVDQLNFVSRIHEIIYDVIKIVDADNMDQSDVSESFFLPQETDSVENIRACLAGMESIYELTGILAGKTKDLVDEKNREVKSLNETVARLIKEKEHIGSLLRSALSRRMVSENKSKTNELFQTAENGLREAGIDFKFSNLIGDGNKAGDPGSDQDEIYTLAGALENIVKTSQLEIIELQHSVEELRAESSVLKEHVEAQAKELNQRMHRIEELEEKERVANESVEGLMMDIAAAEEEITRWKSAAEQEAAAGRAVEQEFLAQLSAVKLELEEAKQAMLESEKKLKFKEETAAAAMAARDAAEKSLKLADMRASRLRERVEELTRQLEEFETREDSRGRNGPRYVCWPWQWLGLDFVGFHKPETQQQSSNEMELSEPLSEPLL</t>
  </si>
  <si>
    <t>Ghir_A03G022300.1</t>
  </si>
  <si>
    <t>Ghir_A03G022300.1;Ghir_A03G022300.2;Ghir_D02G023760.1</t>
  </si>
  <si>
    <t>XP_016714451.1</t>
  </si>
  <si>
    <t>PREDICTED: probable aquaporin PIP2-8 [Gossypium hirsutum]</t>
  </si>
  <si>
    <t>sp|Q9ZVX8|PIP28_ARATH</t>
  </si>
  <si>
    <t>Probable aquaporin PIP2-8 OS=Arabidopsis thaliana GN=PIP2-8 PE=1 SV=1</t>
  </si>
  <si>
    <t>At2g16850</t>
  </si>
  <si>
    <t>KOG0223</t>
  </si>
  <si>
    <t>Aquaporin (major intrinsic protein family)</t>
  </si>
  <si>
    <t>K09872|1|0.0|565|ghi:107927836|aquaporin PIP</t>
  </si>
  <si>
    <t>GO:0005215//transporter activity</t>
  </si>
  <si>
    <t>MSKEVTEEGQSRKDYVDPPPAPLVDINELKLWSFYRALIAEFIATLLFLYVTIATVIGHKKQHDACNGVGLLGIAWSFGGMIFILVYCTAGISGGHINPAVTFGLFLARKVSLIRAVIYMVAQCLGAICGVGLVKAFMNHEYTTLGGGANTVATGYNKGTALGAEIIGTFVLVYTVFSATDPKRNARDSHVPVLAPLPIGFAVFMVHLATIPITGTGINPARSFGAAVIYNNGKAWDDHWIFWVGPFVGAVAAAAYHQYILRAAAIKALGSFRSNPTN</t>
  </si>
  <si>
    <t>Ghir_A04G002810.1</t>
  </si>
  <si>
    <t>XP_016742927.1</t>
  </si>
  <si>
    <t>PREDICTED: uridine 5'-monophosphate synthase-like [Gossypium hirsutum]</t>
  </si>
  <si>
    <t>sp|Q42586|UMPS_ARATH</t>
  </si>
  <si>
    <t>Uridine 5'-monophosphate synthase OS=Arabidopsis thaliana GN=PYRE-F PE=2 SV=2</t>
  </si>
  <si>
    <t>Hs4507835</t>
  </si>
  <si>
    <t>KOG1377</t>
  </si>
  <si>
    <t>Uridine 5'- monophosphate synthase/orotate phosphoribosyltransferase</t>
  </si>
  <si>
    <t>F</t>
  </si>
  <si>
    <t>Nucleotide transport and metabolism</t>
  </si>
  <si>
    <t>K13421|1|0.0|968|ghi:107952158|uridine monophosphate synthetase [EC:2.4.2.10 4.1.1.23]</t>
  </si>
  <si>
    <t>GO:0006207//'de novo' pyrimidine nucleobase biosynthetic process;GO:0044205//'de novo' UMP biosynthetic process</t>
  </si>
  <si>
    <t>GO:0004590//orotidine-5'-phosphate decarboxylase activity;GO:0004588//orotate phosphoribosyltransferase activity</t>
  </si>
  <si>
    <t>MSSTESLILQLHEISAVKFGNFKLKSGIFSPIYIDLRLIVSYPSLLRQISHSLLSSLPPQTPFNLICGVPYTALPIATSISLDTSIPMLMRRKEVKDYGTAKSIEGVYEKGQVCLVVEDLVTSGASVLETAAPLRSLGINVTDAIVVIDREQGGRETLEENGIKLHALFTLTEMVKVLRAKGKLEEEMESLVMKFLEENKKVPVPKVEKVRIKCLGYQERAKISKNPTGKKLFEIMVKKESNLCLAADVATAAELLDIAEKVGPEICLLKTHVDIFPDFTPEFGSKLRAIAEKHNFMIFEDRKFADIGNTVTMQYEGGIFHILDWADIVNAHIISGPGIVDGLKLKGLPRGRGLLLLAEMSSAGNLATGDYTAAAVKIAEQHSDFVIGFISVNPASWPGAPVNPAFIQATPGVQMVKGGDALGQQYNTPYSVIFDRGSDIIIVGRGIIKAANPAEAAREYRLQGWEAYMAKCT</t>
  </si>
  <si>
    <t>Ghir_A04G005470.1</t>
  </si>
  <si>
    <t>XP_016698815.1</t>
  </si>
  <si>
    <t xml:space="preserve">PREDICTED: syntaxin-121-like [Gossypium hirsutum] </t>
  </si>
  <si>
    <t>sp|Q9ZSD4|SY121_ARATH</t>
  </si>
  <si>
    <t>Syntaxin-121 OS=Arabidopsis thaliana GN=SYP121 PE=1 SV=1</t>
  </si>
  <si>
    <t>At3g11820</t>
  </si>
  <si>
    <t>KOG0810</t>
  </si>
  <si>
    <t>SNARE protein Syntaxin 1 and related proteins</t>
  </si>
  <si>
    <t>K08486|1|0.0|676|ghi:107917967|syntaxin 1B/2/3</t>
  </si>
  <si>
    <t>GO:0006886//intracellular protein transport;GO:0016192//vesicle-mediated transport</t>
  </si>
  <si>
    <t>GO:0005484//SNAP receptor activity</t>
  </si>
  <si>
    <t>GO:0016021//integral component of membrane;GO:0005622//intracellular</t>
  </si>
  <si>
    <t>MNNLFSGSFSRFRSEEASPDHHVIEMTQSSSTSGGVNLDKFFEDVESIKDELKELERLNHDLSSSHERSKTLHNAKAVKELRAKMDADVAMALKKAKLIKVRLEALDRSNASNRSLLGCGPGSSSDRTRTSVVNGLRKKLKDSMESFNGLREKISSEYRETVQRRYFTVTGENPDEKTLDLLISTGESESFLQKAIQEQGRGRILDTIYEIQERHDAAKDLEKNLKELHQVFLDMAVLVQAQGEQLDDIESHVNRANSFVRGGTERLQTARNYQKNTRKWTCYAIILLLVIVLFVVLFTVKPWENNGGGGGGGNNNPTPTPPAPPTA</t>
  </si>
  <si>
    <t>Ghir_A04G005660.1</t>
  </si>
  <si>
    <t>XP_017615411.1</t>
  </si>
  <si>
    <t xml:space="preserve">PREDICTED: 40S ribosomal protein S5-like [Gossypium arboreum] </t>
  </si>
  <si>
    <t>K02989|1|6e-156|434|gab:108460427|small subunit ribosomal protein S5e</t>
  </si>
  <si>
    <t>MATAIAAPATASLQDPTKSHPDVKLFNRWSFEEVQVSDISLSDYIGVQPSKHATYVPHTAGRYSVKRFRKAQCPIVERLTNSLMMHGRNNGKKLMAVRIVKHAMEIIYLLTDQNPIQVIVDAIINSGPREDATRIGSAGVVRRQAVDISPLRRVNQAIYLLTTGARESAFRNSKTIAECLADELINAAKGSSNSYAIKKKDEIERVAKANR</t>
  </si>
  <si>
    <t>Ghir_A04G008870.1</t>
  </si>
  <si>
    <t>XP_016738971.1</t>
  </si>
  <si>
    <t>PREDICTED: short-chain dehydrogenase TIC 32, chloroplastic-like isoform X1 [Gossypium hirsutum]</t>
  </si>
  <si>
    <t>sp|Q6RVV4|TIC32_PEA</t>
  </si>
  <si>
    <t>Short-chain dehydrogenase TIC 32, chloroplastic OS=Pisum sativum GN=TIC32 PE=1 SV=1</t>
  </si>
  <si>
    <t>At5g02540</t>
  </si>
  <si>
    <t>KOG1208</t>
  </si>
  <si>
    <t>Dehydrogenases with different specificities (related to short-chain alcohol dehydrogenases)</t>
  </si>
  <si>
    <t>K11153|1|0.0|668|ghi:107948830|retinol dehydrogenase 12 [EC:1.1.1.300]</t>
  </si>
  <si>
    <t>MVGIFSLVTGWPGPSGFGSSSTAEQVTQGIDGTNLTAIITGGASGIGLETSRVLALRGVHVIIGARNVKAANEAKKTILTEIETARVDVLELDLCSIRSIRAFADNFIALNLHLNILINNAGIMFCPFQLSQDGIEVQFATNHIGHFLLTELLLDKMKNTVKTTGIQGRIVNLSSIAHTHCYKNGIRFDHINAKDGYNDKRAYGQSKLANILHANELSRRLQEEGVNVTVNSVHPGLIMTPLFRHSAVLMNFLKFFSFFLWKNVPQGAATTCYVALHPRLKGVTAKYFVDCNEMTPSSYARDEALARKLWDFSHKLINSVSKP</t>
  </si>
  <si>
    <t>Ghir_A04G009880.1</t>
  </si>
  <si>
    <t>Ghir_A04G009880.1;Ghir_D04G014110.1</t>
  </si>
  <si>
    <t>XP_016738691.1</t>
  </si>
  <si>
    <t xml:space="preserve">PREDICTED: uncharacterized protein LOC107948591 [Gossypium hirsutum] </t>
  </si>
  <si>
    <t>sp|Q94BS2|MET1_ARATH</t>
  </si>
  <si>
    <t>Protein MET1, chloroplastic OS=Arabidopsis thaliana GN=MET1 PE=1 SV=1</t>
  </si>
  <si>
    <t>MALAPTTYPSYLCSNTCSPLHRATQPLLSSTRHVGVRFNSKCSASFCSGKEQLKPWILVAKASEGESQTTEQEEQQYEEYEVEIEQPYGLKFRKGRDGGTYIDAIQPGGAADKAGVFTVGDKVLATSAVFGTEIWPAAEYGRTMYTIRQRIGPLLMKMQKRYGKVDEGGELTEKEIIRAERNSGVISDRVREIQMQNYMRKKEQKERRETDLREGLQLYKSGNYEQALEKFESVLGSKPEPNEAAVASYNVACCYSKLNQIQAGLSALKDALEAGFEDFKRIRTDPDLANLKNSEQFEPLLKRFDESFINENAINAIKSLFGIFNQK</t>
  </si>
  <si>
    <t>Ghir_A04G011820.1</t>
  </si>
  <si>
    <t>XP_016739189.1</t>
  </si>
  <si>
    <t xml:space="preserve">PREDICTED: probable protein arginine N-methyltransferase 6 [Gossypium hirsutum] </t>
  </si>
  <si>
    <t>K11437|1|0.0|902|ghi:107949005|type I protein arginine methyltransferase [EC:2.1.1.319]</t>
  </si>
  <si>
    <t>MYGITGYSNGYHQNQQQHSSEEKRGGGRRRRGGRRSRHRPGFRVSDHHHHHYNNDDDDDKQEQKAPPPCTDFDMAYFHSYAHVGIHEEMIKDRVRTDIYRAAIMQHQSFIEGKVVMDVGCGTGILSIFCAQAGAKRVYAVDASDIALQANEVVKANNLAEKIIVLHGRVEDVEIDEEVDVIISEWMGYMLLYESMLGSVITARDRWLKHGGLILPSNATLYMAPITHPDRYNDSIEFWRNVYGIDMSAMLQLAKQCAFEEPCVETITGENVLTWPHVVKHVDCYTIQHDELESVSTRYKFQSMMRAPLHGFAFWFDVEFSGPTNSPTNNHIPSLLTGASNNNHIDGIQKKKRANPNEALVLSTAPEDPPTHWQQTLIYFYDPIEVEQDQIIEGSLTLSQSKENRRFMNIHLEYSSGGRSYVKESVMR</t>
  </si>
  <si>
    <t>Ghir_A04G012100.1</t>
  </si>
  <si>
    <t>XP_017613333.1</t>
  </si>
  <si>
    <t xml:space="preserve">PREDICTED: transport and Golgi organization 2 homolog [Gossypium arboreum] </t>
  </si>
  <si>
    <t>At4g38260</t>
  </si>
  <si>
    <t>KOG2342</t>
  </si>
  <si>
    <t>Uncharacterized conserved protein</t>
  </si>
  <si>
    <t>MCIAVFMWETHPLYPFILFLNRDEYHNRPTEPLTWWEGGEILGGRDGQAGGTWLASSRDGRLAFITNFREFQSIPQAKSRGNLPVDFLQSKKKPIEFAEEVVKEADQYNGFNLILVDVRSKSIVYLTNRPEKTGNFVTQVSPGIHVLSNANLDSPWLKAQRLDHNFKEVLARYGKDELPLKEMVGQLMMDTTKDDLSLLPHIYSPETEYDLSAIYIDTTRPQGCYGTRNQSALTVKSNGEVCFYERYLDKDRWKENTVTYQIEMTTK</t>
  </si>
  <si>
    <t>Ghir_A05G000230.1</t>
  </si>
  <si>
    <t>Ghir_A05G000230.1;Ghir_A05G000230.3;Ghir_A05G000230.4</t>
  </si>
  <si>
    <t>XP_016690415.1</t>
  </si>
  <si>
    <t>PREDICTED: RNA-binding KH domain-containing protein PEPPER-like isoform X2 [Gossypium hirsutum]</t>
  </si>
  <si>
    <t>sp|Q9SZH4|PEP_ARATH</t>
  </si>
  <si>
    <t>RNA-binding KH domain-containing protein PEPPER OS=Arabidopsis thaliana GN=PEP PE=1 SV=1</t>
  </si>
  <si>
    <t>At4g26000</t>
  </si>
  <si>
    <t>KOG2190</t>
  </si>
  <si>
    <t>PolyC-binding proteins alphaCP-1 and related KH domain proteins</t>
  </si>
  <si>
    <t>AR</t>
  </si>
  <si>
    <t>RNA processing and modification;General function prediction only</t>
  </si>
  <si>
    <t>K21444|1|0.0|511|ghi:107907515|poly(rC)-binding protein 3/4</t>
  </si>
  <si>
    <t>MEIANATENGSAQTQPPTTTAQNPSEAAPLNPAIEKWPGWPGHCVFRLIVPVLKVGSIIGRKGELIKKMCEETRARIRVLDGALGTADRIVLVSGKEEPEALLSPAMDAALRVFKRISGLPDNERDAKAAGAAFCSIRLLVAYAQAINLIGKQGSVIKSLQESTGASVRVLPADELPSYAAAYERIVELQGEALKVLKALEEVVGHLRKFLVDHSVLPLFEKMDLQAETQAEKSSLLTASQSGIGIDLPVTARGILCSLNMKHSWSHEFHLLEFLSIHRIPRFRQYILLLDLFDLLFLLSHRLLKQCKYHFLMPRTSLG</t>
  </si>
  <si>
    <t>Ghir_A05G002780.1</t>
  </si>
  <si>
    <t>&gt;Ghir_D05G002910.1</t>
  </si>
  <si>
    <t>XP_012447742.1</t>
  </si>
  <si>
    <t xml:space="preserve">PREDICTED: profilin-2 [Gossypium raimondii] </t>
  </si>
  <si>
    <t>sp|A4KA40|PROF2_CORAV</t>
  </si>
  <si>
    <t>Profilin-2 OS=Corylus avellana PE=1 SV=1</t>
  </si>
  <si>
    <t>At2g19770</t>
  </si>
  <si>
    <t>KOG1755</t>
  </si>
  <si>
    <t>Profilin</t>
  </si>
  <si>
    <t>K05759|1|3e-96|276|ghi:107958722|profilin</t>
  </si>
  <si>
    <t>GO:0090378//seed trichome elongation;GO:0030036//actin cytoskeleton organization</t>
  </si>
  <si>
    <t>GO:0003779//actin binding</t>
  </si>
  <si>
    <t>GO:0005856//cytoskeleton</t>
  </si>
  <si>
    <t>MSWQTYVDEHLMCDIDGTGHHLSAAAIVGHDGSIWAQSSNFPKCQPKEITDIMKDFDEPGHLAPTGLHLGGAKFMVIQGEPGAVIRGKKGSGGVTIKKTAQALVFGIYEEPVTPGQCNMVVERLGDYLAEQGL</t>
  </si>
  <si>
    <t>Ghir_A05G003850.1</t>
  </si>
  <si>
    <t>NP_001314608.1</t>
  </si>
  <si>
    <t xml:space="preserve">pectinesterase-like [Gossypium hirsutum] </t>
  </si>
  <si>
    <t>sp|Q43143|PMEU1_SOLLC</t>
  </si>
  <si>
    <t>Pectinesterase/pectinesterase inhibitor U1 OS=Solanum lycopersicum GN=PMEU1 PE=2 SV=1</t>
  </si>
  <si>
    <t>K01051|1|0.0|1181|ghi:107958814|pectinesterase [EC:3.1.1.11]</t>
  </si>
  <si>
    <t>GO:0042545//cell wall modification;GO:0045490//pectin catabolic process</t>
  </si>
  <si>
    <t>GO:0030599//pectinesterase activity;GO:0045330//aspartyl esterase activity;GO:0004857//enzyme inhibitor activity</t>
  </si>
  <si>
    <t>GO:0005618//cell wall</t>
  </si>
  <si>
    <t>MAFSGERKKKLFLALFASILLVTAIVTIATTVSISKKKSSNTVAAHSIIKSSCSSTLYPELCYSTISSAPDAETKVKNPKDVIELSLNLTVTAVQSNYLSIKKLISTQRKSLTEREKAALNDCLELVDETLDELFVAEHDLSDYPSFNKSISQHADDLKSLLSAAMTNQETCLDGFSHDKADKKVRQALLDGQMHVFHMCSNALAMIKNLTDTDMASQGYHPSSGRQLEEQDQTEWPKWLSEGDRRLLQATTVIPNVTVAADGSGDFLTVSEAVAAAPERSTTRYIIKIKAGVYRENVDVPSKKTNLMFVGDGRVNTIITASRNVVDGSTTFHSATVAAVGDGFLARDITFQNTAGPSKHQAVALRVGSDLSAFYRCGILAYQDTLYVHSLRQFYSQCLVAGSVDFIFGNAAAVLQDCDIHARRPNPNQRNMVTAQGRSDPNENTGIVIQKCRIGATSDLEAVKSDFETYLGRPWKTHSRTVIMQSVISDIIHPAGWFPWDKDFALDTLTYREYQNTGPGANTSSRVTWKGYSVITNISEAQTYTARNFIGGANWLSATGFPFSLDL</t>
  </si>
  <si>
    <t>Ghir_A05G004080.1</t>
  </si>
  <si>
    <t>XP_017605783.1</t>
  </si>
  <si>
    <t xml:space="preserve">PREDICTED: mechanosensitive ion channel protein 10-like [Gossypium arboreum] </t>
  </si>
  <si>
    <t>sp|Q9LYG9|MSL10_ARATH</t>
  </si>
  <si>
    <t>Mechanosensitive ion channel protein 10 OS=Arabidopsis thaliana GN=MSL10 PE=1 SV=1</t>
  </si>
  <si>
    <t>At5g12080</t>
  </si>
  <si>
    <t>K22048|1|0.0|1442|gab:108452496|mechanosensitive ion channel protein 4/5/6/7/8/9/10</t>
  </si>
  <si>
    <t>MAEGNGGGRQVVINVAGEGLKGSSPKEAEALNPKQNSQGAPNKASTESGAVTSSKPPKAPVAGNEPLLRRRSFVKPKSRFGEQSYIPESDEMEETNLANQEQVGCNSPYRHPINKASPNNKSARSIRTDSAVSKTLSMASKGSTGENENEEIIKKVKQHKEQHKGVKAKVVIEWVVFLLLIGCLIASLTVGEEKNILLWGLEIWKWCVLVVVIFCGMLVTRWFMHLVVFLIEINFLLRKKVLYFVHGLKKIVQVFIWLSIRSKTASKILDYVTWTLVSILIGAFLWLLKTLMLKILASNFHMNKFFDRIQESVFHHYILRTLSGPPFMEIDVIQKPPAHLIVSNAKKGKEPKTKRLIDMGKVHRLKREKVSAWHMKVLVDAITNSGLSTVSETLEESAYNGGKEAEQEITNEEEAQYVAHQIFAHVAQHDSNQNRNYIDEDDLLRFMIKEEVDLVFPLFEGSRTGKIDRKSFTNWVVKVYTDRKTLVHALSDTKTAVKQLNTLVTVILIIVTVIIWLLLLEIATTKLLLLLSSQLVVAAFMFGNTCKTIFEAIVFVFVMHPFDVGDRCVVDGVQLLVEEMNILTTVFLKLDNEKVYYPNSVLATKPISNYYRSPDMGDTIEFSIDFLTPAKTIGRLKEEIKKHLEANTLWRPNHLVVVKEIENVNKLKMALFCNHTMNFQDFREKNRRRTELVLELKRIFEELGIRYNLLPQHVNLNQVNQDRPDATYATPWS</t>
  </si>
  <si>
    <t>Ghir_A05G012920.1</t>
  </si>
  <si>
    <t>Ghir_A05G012920.1;Ghir_D05G012680.1</t>
  </si>
  <si>
    <t>XP_016729902.1</t>
  </si>
  <si>
    <t>PREDICTED: uncharacterized protein LOC107940948 [Gossypium hirsutum]</t>
  </si>
  <si>
    <t>sp|Q6NPM5|ATS3B_ARATH</t>
  </si>
  <si>
    <t>Embryo-specific protein ATS3B OS=Arabidopsis thaliana GN=ATS3B PE=1 SV=1</t>
  </si>
  <si>
    <t>MLVFSSSQKIATSKMMRAVIYLLPLTFIFFTIADGKRILPLLQPQPLESFKVNATQNVGSCTYTVSIRTSCSSTTYTRDQISLAFGDAYGNQVYAPRLDDPYSRTFESCSTDTFQIKGPCTYQICYLYLYRSGYDGWKPESVTVYGYYTKAATFNYNVFIPNGVWYGFDFCYGRGSASA</t>
  </si>
  <si>
    <t>Ghir_A05G016780.1</t>
  </si>
  <si>
    <t>Ghir_A05G016780.1;Ghir_D05G016630.1</t>
  </si>
  <si>
    <t>XP_016699492.1</t>
  </si>
  <si>
    <t>PREDICTED: NAC transcription factor 56-like [Gossypium hirsutum]</t>
  </si>
  <si>
    <t>sp|Q9LD44|NAC56_ARATH</t>
  </si>
  <si>
    <t>NAC transcription factor 56 OS=Arabidopsis thaliana GN=NAC056 PE=2 SV=1</t>
  </si>
  <si>
    <t>At1g64100</t>
  </si>
  <si>
    <t>KOG4197</t>
  </si>
  <si>
    <t>FOG: PPR repeat</t>
  </si>
  <si>
    <t>K00521|1|8e-49|180|cmos:111447866|ferric-chelate reductase [EC:1.16.1.7]!K13126|3|3e-11|68.2|fve:101312606|polyadenylate-binding protein!K05941|4|9e-09|61.2|mdm:103435918|glutathione gamma-glutamylcysteinyltransferase [EC:2.3.2.15]!K16296|5|1e-08|60.8|aof:109839885|serine carboxypeptidase-like clade I [EC:3.4.16.-]</t>
  </si>
  <si>
    <t>GO:0006355//regulation of transcription, DNA-templated;GO:0006351//transcription, DNA-templated</t>
  </si>
  <si>
    <t>MESTDSSSASASAHPQLPPGFRFHPTDEELVVHYLKKKAASAPLPVTIIAEVDLYKFDPWELPSKATFGEQEWYFFSPRDRKYPNGARPNRAATSGYWKATGTDKPIVTSNGNQKVGVKKALVFYRGKPPKGIKTNWIMHEYRLIDNNSSTSKPQIVDLPNRKASLRLDDWVLCRIYKKNNTQRPMETDKEYTMEGMLATQLPTSSHQNLNALTSKATSYGSLLQHEDNFFEGILTEGMRSSSNISQLAVSSSSKQNLPMAFPVKRTLPPQYWNEPSSTGSQSGKRFQQGDINCSSRGGNIDDTNSFVSLLNQLPQNTPFYPGSMVGSLGDGVSRQQFILPGS</t>
  </si>
  <si>
    <t>Ghir_A05G017310.1</t>
  </si>
  <si>
    <t>ABM64802.1</t>
  </si>
  <si>
    <t>anthocyanidin reductase [Gossypium hirsutum]</t>
  </si>
  <si>
    <t>sp|D7U6G6|ANRPN_VITVI</t>
  </si>
  <si>
    <t>Anthocyanidin reductase ((2S)-flavan-3-ol-forming) OS=Vitis vinifera GN=ANR PE=3 SV=1</t>
  </si>
  <si>
    <t>At1g61720</t>
  </si>
  <si>
    <t>KOG1502</t>
  </si>
  <si>
    <t>Flavonol reductase/cinnamoyl-CoA reductase</t>
  </si>
  <si>
    <t>K08695|1|0.0|686|ghi:107938221|anthocyanidin reductase [EC:1.3.1.77]</t>
  </si>
  <si>
    <t>GO:0003824//catalytic activity;GO:0050662//coenzyme binding</t>
  </si>
  <si>
    <t>MASQLVGTKRACVVGGSGFVASLLVKLLLEKGYAVNTTVRDPDNQKKISHLVTLQELGDLKIFQADLTDEGSFDAPIAGCDLVFHVATPVNFASEDPENDMIKPATQGVVNVLKACAKAKTVKRVVLTSSAAAVSINTLDGTDLVMTEKDWTDIEFLSSAKPPTWGYPASKTLAEKAAWKFAEENNIDLITVIPSLMTGPSLTPIVPSSIGLATSLISGNEFLINALKGMQMLSGSISITHVEDVCRAHVFLAEKESASGRYICSAVNTSVPELAKFLNKRYPDFKVPTDFGDFPSKPKLIISSEKLISEGFSFKYGIEEIYDQTVEYLKSKGLLK</t>
  </si>
  <si>
    <t>Ghir_A05G017810.1</t>
  </si>
  <si>
    <t>XP_016687862.1</t>
  </si>
  <si>
    <t xml:space="preserve">PREDICTED: 1-aminocyclopropane-1-carboxylate oxidase [Gossypium hirsutum] </t>
  </si>
  <si>
    <t>K05933|1|0.0|662|ghi:107905676|aminocyclopropanecarboxylate oxidase [EC:1.14.17.4]</t>
  </si>
  <si>
    <t>MELTFPVIDFSKLNGEERAAAMEMIKDACENWGFFELVNHGISHELMETVERLTKEHYRKCMEQRFKEMVASKGLEAVQSEINDMDWESTFFLRHLPESNMSEIPDLEEDYRKVMKEFAVELEKLAEQLLDLLCENLGLEPGYLKKVFYGSKGPTFGTKVSNYPPCPKPDLIKGLRAHTDAGGIILLFQDDKVSGLQLLKDGQWIDVPPMKHSIVINLGDQLEVITNGKYKSVMHRVIAQTDGTRMSIASFYNPGSDAVIYPAPALLEKEADKSQVYPKFVFEDYMKLYAGLKFQAKEPRFEAMKTVESAVNLGPIATV</t>
  </si>
  <si>
    <t>Ghir_A05G027730.1</t>
  </si>
  <si>
    <t>Ghir_A05G027730.1;Ghir_D05G027730.1</t>
  </si>
  <si>
    <t>XP_016752908.1</t>
  </si>
  <si>
    <t xml:space="preserve">PREDICTED: non-specific lipid-transfer protein 2-like [Gossypium hirsutum] </t>
  </si>
  <si>
    <t>sp|P82353|NLTP2_PRUAR</t>
  </si>
  <si>
    <t>Non-specific lipid-transfer protein 2 OS=Prunus armeniaca PE=1 SV=1</t>
  </si>
  <si>
    <t>K17497|1|3e-06|48.1|cpap:110807484|phosphomannomutase [EC:5.4.2.8]</t>
  </si>
  <si>
    <t>GO:0006869//lipid transport</t>
  </si>
  <si>
    <t>MVPPSTMITKMKRFSYVALSAVLSLMVVAAPAFSGETRWAEAAVTCNPIELIPCLAAVMSSTPPSETCCSRLREQTPCFCGYLNDPSLRQFADNPIIRTVGNACGVAYPQC</t>
  </si>
  <si>
    <t>Ghir_A05G033170.1</t>
  </si>
  <si>
    <t>XP_016748174.1</t>
  </si>
  <si>
    <t>PREDICTED: probable acyl-activating enzyme 16, chloroplastic [Gossypium hirsutum]</t>
  </si>
  <si>
    <t>sp|Q9LK39|AAE16_ARATH</t>
  </si>
  <si>
    <t>Probable acyl-activating enzyme 16, chloroplastic OS=Arabidopsis thaliana GN=AAE16 PE=2 SV=1</t>
  </si>
  <si>
    <t>At4g14070</t>
  </si>
  <si>
    <t>K01897|1|2e-116|350|ghi:107957228|long-chain acyl-CoA synthetase [EC:6.2.1.3]</t>
  </si>
  <si>
    <t>MNPLATRQALDEDGWLNTGDIGWIAPHHSVGRSRRCGGVIVFEGRAKDTIVLSSGENIEPLEIEEAALRSPLIQQIVDQRRLGAIIVPNKDEALLAAKEASIVDADAVDLSKDKITSMLYEELRKWTSECSFQIGPILVVDEPFTIESGLLTPTMKIRRDRVVAQYKEEIANLYK</t>
  </si>
  <si>
    <t>Ghir_A05G041560.1</t>
  </si>
  <si>
    <t>NP_001314653.1</t>
  </si>
  <si>
    <t xml:space="preserve">probable chalcone--flavonone isomerase 3 [Gossypium hirsutum] </t>
  </si>
  <si>
    <t>sp|Q8VZW3|CFI3_ARATH</t>
  </si>
  <si>
    <t>Probable chalcone--flavonone isomerase 3 OS=Arabidopsis thaliana GN=CHI3 PE=1 SV=1</t>
  </si>
  <si>
    <t>K01859|1|3e-153|426|gab:108457753|chalcone isomerase [EC:5.5.1.6]</t>
  </si>
  <si>
    <t>GO:0016872//intramolecular lyase activity</t>
  </si>
  <si>
    <t>MTTEMVMVDEVPFPPQITTTKPLSLLGHGITDIEIHFLQIKFTAIGVYLEPEVVGHLQQWKGKPGNVLAEDDDFFEALINAPVEKFLRVVVIKEIKGSQYGVQLESAVRDRLAADDKYEEEEEEALEKVVEFFQSKYFKKDSVITYHFPANSATAEIAFTTEGKEEAKIKVENANVVEMIKKWYLGGTRGVSATTISSLANTLSAELCK</t>
  </si>
  <si>
    <t>Ghir_A05G041850.1</t>
  </si>
  <si>
    <t>Ghir_A05G041850.1;Ghir_A05G041850.2;Ghir_A05G041850.3;Ghir_D04G001080.1</t>
  </si>
  <si>
    <t>XP_016753982.1</t>
  </si>
  <si>
    <t>PREDICTED: uncharacterized protein LOC107962191 [Gossypium hirsutum]</t>
  </si>
  <si>
    <t>K15199|1|0.0|3824|ghi:107962191|general transcription factor 3C polypeptide 1</t>
  </si>
  <si>
    <t>MDSIITSALEEICFHGQLGISLSSLCTNLDIPPPLKASLWKNLLSIPGLRFMPRNAAFLSPTDASIQCAEGAEKLDIIILAHETLRNNFVGLYDENVQISSQQRRTLERLAVARTNGVTQSQLAKEFGIEGKNFFYILKNLECRGLIVKQPALVRKKEHCSEGDSKISSSVTTNLIYLHRYAKRLGSQQKFEINKEEQTVETLAYGEENASDDYGFATENGKENISVTDYLPAMKVVCDKLEEANGKVLVVSDIKRDLGYTRSRGHKAWRNIYRRLKDAGLVEDLHAVVNEKVEFCLRLVKSFPEKNFEPKLLRCDANLDKGQQLKFGKSILDVDQIVELPIDNQIYDMVDAEGSEGLPVMTVCERLGIDKKRSYSRFFNMFSRFGMHLQAESHKKTTAYRVWTSGNSCKSSNAFLIKSKNADDEKQISNLDVGHSGVPDELNQNLLEYNPSASASDSFTPLKVNDLENGTEISCGSPGETNHIVLYSDNTQGLPTEQSNTACEAELDLVSTESQICAAPPQPIGLDLLRPPDSGSYQTYSSQVLTADGARREQRMLGRLQDEKFILRPELYRWLVELEKDKSTKLDRKTVDRMLKKLQQQGHCKCMHINVPVVTNCGRSRITQVVLHPSVEALHPELLSEIHDRLRSFEMQVRGHATSKLKSNDSIPVLDGVQRTPNHVDLEAKAAKSEAMRANGFVLAKMVRLKLLHRFFWGFLSSFHGWNDVLSLERYLHGQKNLHGSCILFSLEAAIKAIPLELFVQVVGTTLKFDDMIEKCKRGLCLSDLPIDEYRLLMDTQATGRLSLLIDILRRLKLIRLVPDECSDNRLKAPHAILTHAMELKPYIEEPLSLVATSTSSSLDLRPRIRHDFIFSNGEAVDDYWKTLEYCYAAADSRAALHAFPGSAVHEVFLNRSWASVRVMTSDQRSELLKRIVKDNLNEKLSYRDCEKIAKDLNLTLEQVLRVYYDKRQKRLNRFRGVPNSNGEQYQGERDKQSSSRKRKRSTVKSIEGIKADARIIQLGEKEGGTLSDGNDELKEDYHLASSVGPDAIQAYQEADLVEAVNKPGSHEEDEAHYSLIIQNSFLKMKPTRRKRILWTDEADRELVTQYARYRAALGAKFHRVDWTSLDGLPAPPRACARRMTNLNRSAKFRKALMQLCNVLSERYKMHIEKSQNRSSNNSDCRLLRFSSIEHGMEYGEDAGFEKERWDDFDDRKIKSALVDVLHFKQIGKLEASRKKQQGSEMVLATTQDGNFGIPGAEQHKGSNQSSQHHRFHQKLVKLWNIGNGVGRQVHESLAVSNAVELFKLVFLSISIVPPSPNLLTETLRRYSEHDLFAAFSYLRDRKIMIGGTCGQPFVLSQQFLHSISKSPFPCHTGKRAANFSAWIHEREKDLMEGGINLTADLQCGDIFHLFSLVFSGELSVSPCLPDEGVGEAEDLRSLKRRAEDNELCDVDKAKKLKSIAEGEFVSRREKGFPGIMVSVYSSTFPAANSLELFKDEETFNPELLNEESSTNLDHMKEMIEFRNSVTTASKSAGSPWEAMAGYTEHLLAKPSDEGQGSHFDSEIIKVVCTEIQKAGDQGLSIEDVYSLVKMPGEKTPEIIIDTLQAFGIAKKVNAYDSVRVVDALYHSKYFLASVSSFHRDLKTPLLLTSQAKDGGNSVQQDNKSPDAAKLLGSSSVSDVHKVTILNLPEEHALPSNEVPTSNANEICMYGKEVLSQGDDEDMICKPFSGERLVPILPWLNADGTINRMVYNGLIRRVLGTVMQNPGIVEEDIVCQMDVLNPQSCRKLLELMILDRHLIVKKMLQTTGSGPPALLATLVRSSCRKSKMVCREHFFANPTSTFFL</t>
  </si>
  <si>
    <t>Ghir_A06G000140.1</t>
  </si>
  <si>
    <t>Ghir_A06G000140.1;Ghir_A06G000140.2</t>
  </si>
  <si>
    <t>XP_016726663.1</t>
  </si>
  <si>
    <t>PREDICTED: uncharacterized protein LOC107938107 [Gossypium hirsutum]</t>
  </si>
  <si>
    <t>At1g20220</t>
  </si>
  <si>
    <t>KOG2567</t>
  </si>
  <si>
    <t>GO:0016874//ligase activity</t>
  </si>
  <si>
    <t>MIEAFFDPVCPDSRDAWPPLKQAIHHYGSRVSLIVHLLPLPYHDYAFSTSRAMHIVNLLNPSATFRLLESFFEYQGRFYNAQTSNKSRDAVVDEIIKLAAETFGNSYYSAIESGFNDRKTDLKTRISFKYSASRGVFGTPTFYINGFAVPDSGSAIDYKQWRSFIDPLLLAQSRKRDNLPHLSL</t>
  </si>
  <si>
    <t>Ghir_A06G000260.1</t>
  </si>
  <si>
    <t>XP_016726685.1</t>
  </si>
  <si>
    <t>PREDICTED: endoplasmin homolog [Gossypium hirsutum]</t>
  </si>
  <si>
    <t>sp|P35016|ENPL_CATRO</t>
  </si>
  <si>
    <t>Endoplasmin homolog OS=Catharanthus roseus GN=HSP90 PE=2 SV=1</t>
  </si>
  <si>
    <t>At4g24190</t>
  </si>
  <si>
    <t>KOG0020</t>
  </si>
  <si>
    <t>Endoplasmic reticulum glucose-regulated protein (GRP94/endoplasmin), HSP90 family</t>
  </si>
  <si>
    <t>K09487|1|0.0|1612|ghi:107938130|heat shock protein 90kDa beta</t>
  </si>
  <si>
    <t>GO:0006950//response to stress;GO:0006457//protein folding</t>
  </si>
  <si>
    <t>GO:0051082//unfolded protein binding;GO:0005524//ATP binding</t>
  </si>
  <si>
    <t>MRKWAIPSALVLLCLLSLLSDHGRKVQANDEEGAVDPPKVEEKIGAVPHGLQTDSDVVKRESESISSRSLRNNAEKFEFQAEVSRLMDIIINSLYSNKDIFLRELISNASDALDKIRFLSLTDKEVLGEGDTSKLDIQIKLDKEKKILSLRDRGIGMTKEDLIKNLGTIAKSGTSAFVEKMQSSGDLNLIGQFGVGFYSVYLVADYVEVISKHNDDKQYVWESKADGAFAISEDTWNEPLGRGTEIRLHLRDEAQEYLEESKLKELVKKYSEFINFPIYIWASKEVDVEVPADEDESSDEEETSDSGSSEEGEDEDAEKSEDDDAEKKSKTKKVKETTYEWELLNDVKAIWLRSPKEVTDEEYAKLYHSLAKDFSDEKPLAWSHFTAEGDVEFKAVLFVPPKASQDLYESYYNTNKANLKLYVRRVFISDEFDELLPKYLSFLKGLVDSDTLPLNVSREMLQAHSSLKTIKKKLIRKALDMIRKIAEEDPDESSGKDEKEVETSGDDDEKKGQYTKFWNEFGKSIKLGIIEDATNRNRLAKLLRFESTKSDGKLTSLDQYISRMKSGQKDIFYITGTSKEQLEKSPFLERLKKKNYEVIFFTDPVDEYLMQYLMDYEGKQFQNVSKEGLKIGKEKNKELKESFKELTKWWKNALASDNVDEVKISNRLDNTPCVVVTSKYGWSANMEKIMQSQTLSDSSKQAYMRGKRILEINPRHPIVKELRERVAKDSEDEGVKQTAQLIYQTALMESGFNLPDPKDFASRIYSSVKSSLNISPDATIEDDDDDVEETETESDTKDSAVKDEL</t>
  </si>
  <si>
    <t>Ghir_A06G019710.1</t>
  </si>
  <si>
    <t>Ghir_A06G019710.1;Ghir_D06G020830.1</t>
  </si>
  <si>
    <t>XP_016722592.1</t>
  </si>
  <si>
    <t>PREDICTED: ALA-interacting subunit 1-like [Gossypium hirsutum]</t>
  </si>
  <si>
    <t>sp|Q9LTW0|ALIS1_ARATH</t>
  </si>
  <si>
    <t>ALA-interacting subunit 1 OS=Arabidopsis thaliana GN=ALIS1 PE=1 SV=1</t>
  </si>
  <si>
    <t>At3g12740</t>
  </si>
  <si>
    <t>KOG2952</t>
  </si>
  <si>
    <t>Cell cycle control protein</t>
  </si>
  <si>
    <t>DKT</t>
  </si>
  <si>
    <t>Cell cycle control, cell division, chromosome partitioning;Transcription;Signal transduction mechanisms</t>
  </si>
  <si>
    <t>MDTNGATTSSAAGGGSTSKSSSKKHSRKPVYSRFTQQELPACKPILTPGLVIATFTIIGIIFIPLGLVSLSASEKVVEIVDRYDESCVPSDYSNDKLKFIQNPSINKSCVRTLTVPKLMKSPVFIYYQLDNYYQNHRRYVKSRSDKQLRSVSDEKSTKDCSPEDKTVDGPIVPCGLVAWSLFNDTYGFSVNSKTIEVNKHDIAWKSDKEHKFGSNVYPKNFQSGGLIGGAKLNSSVPLSKQEDLMVWMRTAALPTFRKLYGKIEQDLQANEKIQVVIQNNYNTYSFSGKKKLVLSTTSWIGGKNDFLGIAYIIVGGLCLFLAVCFILLYVIKPRPLGDPSYLSWNRSPAGHPN</t>
  </si>
  <si>
    <t>Ghir_A06G019720.1</t>
  </si>
  <si>
    <t>Ghir_A06G019720.1;Ghir_D06G020840.1</t>
  </si>
  <si>
    <t>XP_017609820.1</t>
  </si>
  <si>
    <t xml:space="preserve">PREDICTED: probable WRKY transcription factor 40 [Gossypium arboreum] </t>
  </si>
  <si>
    <t>sp|Q9SAH7|WRK40_ARATH</t>
  </si>
  <si>
    <t>Probable WRKY transcription factor 40 OS=Arabidopsis thaliana GN=WRKY40 PE=1 SV=1</t>
  </si>
  <si>
    <t>K18834|1|9e-23|102|mesc:110630562|WRKY transcription factor 1</t>
  </si>
  <si>
    <t>GO:0006351//transcription, DNA-templated</t>
  </si>
  <si>
    <t>GO:0003700//DNA binding transcription factor activity;GO:0043565//sequence-specific DNA binding</t>
  </si>
  <si>
    <t>MNILDLDLCLKIEKKAMNSSSSSWVDSLDLNASSTKSLQLETPVSHPNTSNSLIVFGRKLSVKEESGALMEELNRVNAENKKLTEMLKAMCESYNALQSQLVDLMNKNTEKELSPTKKRKSETSNNNNGNIIGNSESSSTDEEESCKKPREEIIKAKISRAYVRTELSDTSLVVKDGYQWRKYGQKVTRDNPCPRAYFKCSFAPSCPVKKKVQRSVDDQSVLVATYEGEHNHLPPSQIEATSGSSRLGSVPVGSTPVKSSGPTITLDLTNSIKSSDEARNSKPKLDSPEATQYLVEHMASSLTKDPNFTAALAAAISGRMFSTNSN</t>
  </si>
  <si>
    <t>Ghir_A06G022520.1</t>
  </si>
  <si>
    <t>Ghir_A06G022520.1;Ghir_D06G023550.1</t>
  </si>
  <si>
    <t>XP_016751904.1</t>
  </si>
  <si>
    <t>PREDICTED: nuclear inhibitor of protein phosphatase 1-like isoform X2 [Gossypium hirsutum]</t>
  </si>
  <si>
    <t>sp|B7SY83|PS1_ARATH</t>
  </si>
  <si>
    <t>FHA domain-containing protein PS1 OS=Arabidopsis thaliana GN=PS1 PE=2 SV=1</t>
  </si>
  <si>
    <t>At5g47790</t>
  </si>
  <si>
    <t>KOG1880</t>
  </si>
  <si>
    <t>Nuclear inhibitor of phosphatase-1</t>
  </si>
  <si>
    <t>K13216|1|0.0|815|ghi:107960138|nuclear inhibitor of protein phosphatase 1 [EC:3.1.4.-]</t>
  </si>
  <si>
    <t>MYGRGGLDRFKKAQSLEPFSVSLNSSSPKTAPKAGQVEQHSHIQNAIAQPQQEEDVQSKPATQVGASQSTWQPPDWAIEPRPGVYYLQVVKEGQVLETINIDKRRLIFGRQYHTCDFVLNHLSVSRQHAAIVPHKNGSIYVIDLGSAHGTFVANERLTKDTPVELEVGQSLRFAASTRTYILRKNNAALFPRPPPPTEINLPPRPDPSDEEAVVAYNTLINRYGLSKSDLLPKSISLAESEDSTLPERATKRMRKLKVTFRDQAGGELVEVVGISDGADVETETGPIGVKEGSLVGKYGSLVQTTVIPKGKDVSSVKEDGVSQKGVTDKLQELLNKVKNTPKGGIYDDLYGESLSEKVGSSSWAYTCDSAPTGDDVVGGASSGKPGTKSASYDDSEDDLFGD</t>
  </si>
  <si>
    <t>Ghir_A07G001580.1</t>
  </si>
  <si>
    <t>Ghir_A07G001580.1;Ghir_D07G001600.1</t>
  </si>
  <si>
    <t>XP_016716997.1</t>
  </si>
  <si>
    <t>PREDICTED: auxin-binding protein ABP19a-like [Gossypium hirsutum]</t>
  </si>
  <si>
    <t>sp|Q9ZRA4|AB19A_PRUPE</t>
  </si>
  <si>
    <t>Auxin-binding protein ABP19a OS=Prunus persica GN=ABP19A PE=3 SV=1</t>
  </si>
  <si>
    <t>MILPIFFMLSFLLSSSSCNALDFCVADLKTPQGLAGYSCKKLELVTVDDFVFSGLHAGNTSNLIKAAVTPAFTAQFPGVNGLGISIARLDLAVGGVVPMHTHPGSSEIIVVIQGIIAAGFVSSANKVYFKTLKTGDIMVFPQGLLHFQINAGTTPALAYVSFSSPSPGVQILDFALFGNDLPSNIIEETIFLDDAQVKKLKGVLGGTG</t>
  </si>
  <si>
    <t>Ghir_A07G003050.1</t>
  </si>
  <si>
    <t>XP_016681584.1</t>
  </si>
  <si>
    <t xml:space="preserve">PREDICTED: temperature-induced lipocalin-1-like [Gossypium hirsutum] </t>
  </si>
  <si>
    <t>sp|Q9FGT8|TIL_ARATH</t>
  </si>
  <si>
    <t>Temperature-induced lipocalin-1 OS=Arabidopsis thaliana GN=TIL PE=1 SV=1</t>
  </si>
  <si>
    <t>At5g58070</t>
  </si>
  <si>
    <t>K03098|1|2e-131|369|gab:108467191|apolipoprotein D and lipocalin family protein</t>
  </si>
  <si>
    <t>MEVVKNLDIQRYMGKWYEIASFPSFFQPKKGENTSAFYTLKEDGTVHVLNETFVNGKKDSIEGTAYKADPKSDEAKLKVKFYVPPFLPIIPVTGDYWVLYIDEDYQYVLVGGPTKKYLWILCRQKHMDEEIYNMLEQKAKDLGYDVSKLHKTPQSDSTPEGEHVPQEKGFWWIKSLFGK</t>
  </si>
  <si>
    <t>Ghir_A07G007570.1</t>
  </si>
  <si>
    <t>&gt;Ghir_A07G007570.2 &gt;Ghir_A07G007570.3 &gt;Ghir_A07G007570.4</t>
  </si>
  <si>
    <t>XP_016730496.1</t>
  </si>
  <si>
    <t>PREDICTED: 18.1 kDa class I heat shock protein-like [Gossypium hirsutum]</t>
  </si>
  <si>
    <t>sp|P27880|HSP12_MEDSA</t>
  </si>
  <si>
    <t>18.2 kDa class I heat shock protein OS=Medicago sativa GN=HSP18.2 PE=2 SV=1</t>
  </si>
  <si>
    <t>At1g53540</t>
  </si>
  <si>
    <t>K13993|1|2e-112|319|ghi:107941443|HSP20 family protein</t>
  </si>
  <si>
    <t>MAMIPSFFGNRRNSIFDNPFSFDVFDPFRGFPLSSSSLATTRIPETAAFASTRIDWKETPEAHVFKADLPGLKKEEVKVEIEDDRMLQISGERKIKKEDKDDAWHRIERSSGKFMRRFRLPENVKMEQVKASMENGVLTVTVPKEEVMKPDLKSIEVS</t>
  </si>
  <si>
    <t>Ghir_A07G012750.1</t>
  </si>
  <si>
    <t>XP_016743898.1</t>
  </si>
  <si>
    <t>PREDICTED: non-specific phospholipase C2-like [Gossypium hirsutum]</t>
  </si>
  <si>
    <t>sp|O81020|NPC2_ARATH</t>
  </si>
  <si>
    <t>Non-specific phospholipase C2 OS=Arabidopsis thaliana GN=NPC2 PE=2 SV=1</t>
  </si>
  <si>
    <t>K01114|1|0.0|1061|ghi:107953170|phospholipase C [EC:3.1.4.3]</t>
  </si>
  <si>
    <t>MFKPASTAIFFFFFSCHGGPIKTIVVLVMENRSFDHMLGWMKKINPEINGVDGTEWNPLSTTDPNSKKLFFQNQAQFVDPDPGHSFQAIREQIFGSNDTSTNPPPMNGFAQQAYSMDPSTTMSQNVMNGFDPEMVPVYKSLVSEFAVFDRWFASVPSSTQPNRLYVHSATSAGATSNIPALLVKGYPQRTIFENLDAAGISWGIYYQNIPATLFYKNLRKLKYLFRFRPYGVTFKKHAQEGKLPGYVVVEQRYMDTKLEPANDDHPSHDVYQGQMFVKEVYETLRASPQWNQTLLIITYDEHGGFYDHVATPVTGVPSPDGIVGPEPFFFHFDRLGVRVPTIMVSSWIDKGTVVHGANGRPFPTSEFEHSSIPATVKLLFNLTSPFLTKRDEWAATFESILRTRSDPRTDCPETLPTPARIRRGEANEEAKPSEFQQELVQLAAVLKGDYILTSYPERIGKEMSVKEGKEYMEDAVKRFFEAGHFAKKMGVDGEHIVQMKPSLTTRSSKPSSQHP</t>
  </si>
  <si>
    <t>Ghir_A07G013740.1</t>
  </si>
  <si>
    <t>&gt;Ghir_A07G013740.2 &gt;Ghir_A07G013740.4 &gt;Ghir_A07G013740.5</t>
  </si>
  <si>
    <t>XP_016693227.1</t>
  </si>
  <si>
    <t xml:space="preserve">PREDICTED: long chain acyl-CoA synthetase 1-like [Gossypium hirsutum] </t>
  </si>
  <si>
    <t>sp|O22898|LACS1_ARATH</t>
  </si>
  <si>
    <t>Long chain acyl-CoA synthetase 1 OS=Arabidopsis thaliana GN=LACS1 PE=2 SV=1</t>
  </si>
  <si>
    <t>At2g47240</t>
  </si>
  <si>
    <t>K01897|1|0.0|1376|ghi:107910005|long-chain acyl-CoA synthetase [EC:6.2.1.3]</t>
  </si>
  <si>
    <t>MENMKVFSVKVEDGREGRDGKPSVGPVYRNLLAKQGYPPPDPEMSTTWTLFSSSVEKYPGNRMLGWRKFVNGKVGPYIWKTYKEVYDEVLHVGSALQASGAEPGCRVGIYGANCPQWIMAMEACGAHSLVCVPLYDTLGSGAVNFIIDHAEVDFVFVQDIKVKELLNPNCKSAQRLKAIVCFTSLAEEDNAKASQMGIKTYSWTEFLHMGKENPWEISPPQPFSICTIMYTSGTSGDPKGVVLTHETMATFVCGVDLFLDQFEDKMTVDDVYLSFLPLAHILDRMIEEYFFHRGASVGYYHGNLKELRDDIMELKPTFLAGVPRVYDMIHEGIQKALQELSPLRKWIFDALYKHKLSWMNKGYKQKFASPLADLLAFRKVKAKLGGRLRLLLSGGAPLSSEVEEFLRVTCCAFVVQGYGLTETCGACTIGFPDEMCFVGTVGSPAVYNDLRLEEVSDMGYDPLGNPPCGEICVKGKTIFSEYYKNPELTRESFKDGWFHTGDIGQMLPNGIVKVIDRKKNLIKLSQGEYVALEYLENVYGVTPIIDDVWVYGNSFKSMLVAVVVLHEENAKKWAELNGYTVSLSELCSLSKLQNYVLSELKFTAEKNKMRGFEYIKGVILEARAFDMERDLVTATLKKKRNNLLKYYQAEIDALYHNLTTKK</t>
  </si>
  <si>
    <t>Ghir_A07G014820.1</t>
  </si>
  <si>
    <t>XP_017640396.1</t>
  </si>
  <si>
    <t xml:space="preserve">PREDICTED: desiccation protectant protein Lea14 homolog [Gossypium arboreum] </t>
  </si>
  <si>
    <t>MAELLDKAKNFVADKVANMKKPEASITDVDLTHAGFDGIQYKAKVSVTNPYSAPIPICEISYTLKSAGRVIASGKVPDPGSLKASDSTMLDVEVKVPHSVLVSLIKDIGADWDIDYELEVGLTVDLPLFGDLTIPLSQKGEIKLPTFRDFF</t>
  </si>
  <si>
    <t>Ghir_A07G016030.1</t>
  </si>
  <si>
    <t>Ghir_A07G016030.1;Ghir_A07G016030.2;Ghir_A07G016030.3;Ghir_A07G016030.4</t>
  </si>
  <si>
    <t>XP_016743579.1</t>
  </si>
  <si>
    <t>PREDICTED: vacuolar protein sorting-associated protein 2 homolog 3-like isoform X1 [Gossypium hirsutum]</t>
  </si>
  <si>
    <t>sp|Q941D5|VPS2C_ARATH</t>
  </si>
  <si>
    <t>Vacuolar protein sorting-associated protein 2 homolog 3 OS=Arabidopsis thaliana GN=VPS2.3 PE=2 SV=1</t>
  </si>
  <si>
    <t>At1g03950</t>
  </si>
  <si>
    <t>KOG3230</t>
  </si>
  <si>
    <t>Vacuolar assembly/sorting protein DID4</t>
  </si>
  <si>
    <t>K12192|1|4e-153|426|ghi:107952890|charged multivesicular body protein 2B</t>
  </si>
  <si>
    <t>GO:0007034//vacuolar transport</t>
  </si>
  <si>
    <t>MNIFSKKPNPKEALRESKREMAHATRGIEKEIGTLQLEEKKLVAEIKKTAKTGNEAATKTLARQLVRLRQQIAKLQSSRAQMRGIATHTQAMHAQSSVAVGMKGATKAMSAMNNQMAPEKQAKVIREFQKQSAQMDMTTEMMSDAIDDALDDDEAEDETEDLTNQVLDEIGVDVASQLSSAPKGRIAGKNTEGVGSSGVDELEKRLAALRNP</t>
  </si>
  <si>
    <t>Ghir_A07G021550.1</t>
  </si>
  <si>
    <t>Ghir_A07G021550.1;Ghir_A07G021550.2</t>
  </si>
  <si>
    <t>XP_016734274.1</t>
  </si>
  <si>
    <t>PREDICTED: RPM1-interacting protein 4-like [Gossypium hirsutum]</t>
  </si>
  <si>
    <t>sp|Q8GYN5|RIN4_ARATH</t>
  </si>
  <si>
    <t>RPM1-interacting protein 4 OS=Arabidopsis thaliana GN=RIN4 PE=1 SV=1</t>
  </si>
  <si>
    <t>K13456|1|0.0|534|ghi:107944972|RPM1-interacting protein 4</t>
  </si>
  <si>
    <t>MAQRSRVPKFGNWESEGNVPYTAYFDKARQGRNGGKIVNPNDPQESPELHQDYGAPTRAPPASRPKSESDEPIGHGPARRGHERGRSREEGDLRQYADSPARHENVNRRASGDSTPSRYGRGVSSGEAQKRSTRTSIGSENSIDKSPLHPARGTGRGSMASPAWEGKTSYDSSHGTPGRSKLRPNKGDESPDKAAAVPKFGDWDENNPSSADGYTHIFNQVREERNNGGRVPGMPGQQSPYNTGRNRKPTNNSAKGCCFPFWRK</t>
  </si>
  <si>
    <t>Ghir_A07G023590.1</t>
  </si>
  <si>
    <t>NP_001314571.1</t>
  </si>
  <si>
    <t xml:space="preserve">aquaporin SIP1-1-like [Gossypium hirsutum] </t>
  </si>
  <si>
    <t>sp|Q5VR89|SIP11_ORYSJ</t>
  </si>
  <si>
    <t>Aquaporin SIP1-1 OS=Oryza sativa subsp. japonica GN=SIP1-1 PE=2 SV=2</t>
  </si>
  <si>
    <t>At3g04090</t>
  </si>
  <si>
    <t>K09875|1|2e-173|480|ghi:107955586|aquaporin SIP</t>
  </si>
  <si>
    <t>MGVIKSAMADALLTSMWVFSMPFLKILTFEIAAFLGLRPFPLAAFFITTLLVSLMMFIFTIIGNALGGATFNPTASVAFYAAGLRKDWSALSMAVRFPFQAVGGVVGVKTVLGVLPREYKETIKGPSLKVDIQTGFLAEGLLTFGLCLALLVILIRGPNNPLLKLLLMAISTVGFVGRGANYTGPSMNPANAFGWAYVNSWHNSWEHYYVYWMGPLIGATLAAWVFRFLFSPSSSIKEKKA</t>
  </si>
  <si>
    <t>Ghir_A08G002080.1</t>
  </si>
  <si>
    <t>XP_016712587.1</t>
  </si>
  <si>
    <t>PREDICTED: cycloartenol synthase 2 isoform X4 [Gossypium hirsutum]</t>
  </si>
  <si>
    <t>sp|Q8W3Z3|CAS2_BETPL</t>
  </si>
  <si>
    <t>Cycloartenol synthase 2 OS=Betula platyphylla GN=CASBPX2 PE=1 SV=1</t>
  </si>
  <si>
    <t>At2g07050</t>
  </si>
  <si>
    <t>KOG0497</t>
  </si>
  <si>
    <t>Oxidosqualene-lanosterol cyclase and related proteins</t>
  </si>
  <si>
    <t>K01853|1|0.0|1583|ghi:107926281|cycloartenol synthase [EC:5.4.99.8]</t>
  </si>
  <si>
    <t>GO:0016866//intramolecular transferase activity</t>
  </si>
  <si>
    <t>MWKLKIAEGGNPWLRTVNNHVGRQIWEFDPNLGSPEELMEIEKVRLNFTENRFRKKHSSDLLMRFQFSKENPLPVVLPPVKVKESENVTEEMVTNTLRRAISFHSSVQAHDGHWPGDYGGPMFLMPGLVITLSITGALNAVLSEEHKKEMSRYLYNHQNEDGGWGLHIEGPSTMFGTALSYVTLRLLGEGPNDGKGAMERGRDWILNHGGATEITSWGKMWLSVLGAFEWSGNNPLPPEIWLLPYMLPVHPGRMWCHCRMVYLPMSYLYGKRFVGPITPTVLALRKELYTIPYHEIDWNRARNACAKEDLYYPHPLVQDILWASLHKIVEPILMCWPGKKLREKALQTAIEHIHYEDENTRYICIGPVNKVLNMLCCWVEDPNSEAFKLHLPRLYDYLWVAEDGMKMQGYNGSQLWDTAFAVQAILSTNLTEEYSSTLRKANMYLRNTQVQEDCPGDLNFWYRHISKGAWPFSTADHGWPISDCTAEGLKAVLLLSKIPPEIVGEPLEAKQLYDAVNVILSLQNGDGGFATYELTRSYPWLELINPAETFGDIVIDYSYVECTSAAIQALVSFRKSHPGHRQEEIDQCIKKATKFIENIQAPDGSWYGSWGVCFTYGTWFGVKGLVAAGKNFNNSSSIQKACNFLLSKQLPSGGWGESYLSCQNKVYSNVEGNKPHMVNTGWAMLALIDAGQAERDPTPLHKGAKYLINSQMENGDFPQQEIMGVFNRNCMISYSAYRNIFPIWALGEYRTRVLQQWTTS</t>
  </si>
  <si>
    <t>Ghir_A08G003950.1</t>
  </si>
  <si>
    <t>XP_016717622.1</t>
  </si>
  <si>
    <t xml:space="preserve">PREDICTED: germin-like protein subfamily 2 member 4 [Gossypium hirsutum] </t>
  </si>
  <si>
    <t>sp|Q9M263|GL24_ARATH</t>
  </si>
  <si>
    <t>Germin-like protein subfamily 2 member 4 OS=Arabidopsis thaliana GN=GLP10 PE=2 SV=1</t>
  </si>
  <si>
    <t>K00384|1|7e-07|52.4|vvi:109124153|thioredoxin reductase (NADPH) [EC:1.8.1.9]</t>
  </si>
  <si>
    <t>MSFMAAAKVFACPFVFVALFSMVASDPDLLQDLCVANKAAGIKVNGFPCKDEANVTEADFFFSGLANPGVINNSVGSVATGANVEKIPGLNTLGVSLARIDYAPGGLNPPHTHPRATEIIFVLDGELDVGFITTSNKLVSKSVKKGDVFVFPRGLVHFQKNNGDKSASVIAGFNSQLPGTQSIAATLFTSTPAVPDNVLTKTFQIGTKEVDKIKNKLAPKKT</t>
  </si>
  <si>
    <t>Ghir_A08G004040.1</t>
  </si>
  <si>
    <t>XP_017626207.1</t>
  </si>
  <si>
    <t xml:space="preserve">PREDICTED: allene oxide cyclase 4, chloroplastic-like [Gossypium arboreum] </t>
  </si>
  <si>
    <t>sp|Q75KD7|AOC_ORYSJ</t>
  </si>
  <si>
    <t>Allene oxide cyclase, chloroplastic OS=Oryza sativa subsp. japonica GN=AOC PE=1 SV=1</t>
  </si>
  <si>
    <t>K10525|1|0.0|501|gab:108469716|allene oxide cyclase [EC:5.3.99.6]</t>
  </si>
  <si>
    <t>GO:0009507//chloroplast</t>
  </si>
  <si>
    <t>MSALRSTISSGIIRSTSPSHSLLPAASSFKPIKNPCLPQTHKLFTSNSNTFSAPKRGFTCKSQAIPSDNSAPEKVQELHVYELNERDRGSPAYLRLSQKSVNSLGDLVPFSNKIYRGDLEKRIGITSGICILIEHKPELKGDRYEAIFSFYFGDYGHIAVQGPYLTYQDSYLAIKGGSGIFEGVSGQVKLHQIVFPFKIFYTFYLKGIGEPPEELLCKPVDPHPAVEAVPAAKACEPHATIANFTN</t>
  </si>
  <si>
    <t>Ghir_A08G004050.1</t>
  </si>
  <si>
    <t>Ghir_A08G004050.1;Ghir_A08G004050.2</t>
  </si>
  <si>
    <t>XP_017626209.1</t>
  </si>
  <si>
    <t>K10525|1|6e-130|365|gab:108469717|allene oxide cyclase [EC:5.3.99.6]</t>
  </si>
  <si>
    <t>MAASDKVQELHVYEMNERDRGSPAYLRLSQKPVNSLGDIVPFSNKIYRGDMEKRIGITAGMCILIEHKPELKGDRYEAIFSFYFGDYGHIAVQGPYLTYQDSYLAITGGSGIFEGVSGQVKLHQIVFPFKLFYTFYLKGIGELPEELLCKPVDPHPAVEAVPAAKACEPHAAIANFTN</t>
  </si>
  <si>
    <t>Ghir_A08G005530.1</t>
  </si>
  <si>
    <t>Ghir_A08G005530.1;Ghir_D08G005660.1</t>
  </si>
  <si>
    <t>XP_016740512.1</t>
  </si>
  <si>
    <t>K05933|1|0.0|657|ghi:107950208|aminocyclopropanecarboxylate oxidase [EC:1.14.17.4]</t>
  </si>
  <si>
    <t>GO:0009620//response to fungus;GO:0071398//cellular response to fatty acid</t>
  </si>
  <si>
    <t>MATFPVINLEKLNGDERSRIMEQIKDACENWGFFEVMNHGIPHDFMDTVERLTKEHYKKCMEQRFKELVASKALEGLEAEVTDMDWESTFYLRHLPESNMAEIPDLSDEYRKVMKEFAVKLEKLAEELLDLFCENIGLEKGYLKKAFYGAKGPTFGTKVSNYPPCPTPDKIKGLRAHTDAGGIILLFQDPVVGGLQLLKDGEWVDVPPLRHSIVINLGDQLEVITNGKYKSVEHRVIAQTDGTRMSLASFYNPGSDAVIYPAPALVEKEAEEKNKQVYPKFVFEEYMKLYAGLKFQAKEPRFEAMKAMEATAPIATA</t>
  </si>
  <si>
    <t>Ghir_A08G008240.1</t>
  </si>
  <si>
    <t>Ghir_A08G008240.1;Ghir_D08G008290.1</t>
  </si>
  <si>
    <t>XP_016712896.1</t>
  </si>
  <si>
    <t xml:space="preserve">PREDICTED: uncharacterized protein At5g01610-like [Gossypium hirsutum] </t>
  </si>
  <si>
    <t>sp|Q9M015|Y5161_ARATH</t>
  </si>
  <si>
    <t>Uncharacterized protein At5g01610 OS=Arabidopsis thaliana GN=At5g01610 PE=1 SV=1</t>
  </si>
  <si>
    <t>MPCPSRILHFLILISLPASSFAVADDDNLSAYQALQQYDFPVGILPNGVVGYELNRETGEFSAYLSGTCKFDIDSYQLSYESTIKGVISPGRITNLKGVSVKILFFWLNIVEVIHNGDQMEFSVGIASANFPIDNFYESPQCGCGFNCNGLNALASSI</t>
  </si>
  <si>
    <t>Ghir_A08G010210.1</t>
  </si>
  <si>
    <t>XP_016709155.1</t>
  </si>
  <si>
    <t>GO:0008233//peptidase activity</t>
  </si>
  <si>
    <t>MTALAFTPILMLLLLVASLPTSLSQDPITPGPTVSDCSPRLVAFMPCAPFVQGNAPRPAQSCCDNLNQLYGLQPGCLCLLLKDTTLSAFPINRTLALQLPVLCRLQANSSSCSGTIQIFELIILHSRRYLTNWLDIFFKGCLTLRVHLVLKFL</t>
  </si>
  <si>
    <t>Ghir_A08G014230.2</t>
  </si>
  <si>
    <t>Ghir_A08G014230.2;Ghir_D08G015120.1</t>
  </si>
  <si>
    <t>XP_012475264.1</t>
  </si>
  <si>
    <t>PREDICTED: uncharacterized protein LOC105791643 isoform X1 [Gossypium raimondii]</t>
  </si>
  <si>
    <t>MASMASSSSFLYYNKYKSKSKAQILPRIVLSQSSQLPDDKPHHQLPRREIILRSSELAVIGAIFSFSGKKPEYLGVQKNPPSLALCPATNNCISTSENATDLTHYAPPWNYNGGRNRKKPVNREVAMEELLQVIKSTKPDKYTPKIVEKKDDYVRVEYQSPILGFVDDVEFWFPPGKDSIVEYRSASRIGNFDFDINRKRIKALRVELEKKGWASVETF</t>
  </si>
  <si>
    <t>Ghir_A08G015060.1</t>
  </si>
  <si>
    <t>Ghir_A08G015060.1;Ghir_A08G015060.4</t>
  </si>
  <si>
    <t>XP_016716659.1</t>
  </si>
  <si>
    <t>PREDICTED: serine carboxypeptidase-like 40 [Gossypium hirsutum]</t>
  </si>
  <si>
    <t>sp|Q0WRX3|SCP40_ARATH</t>
  </si>
  <si>
    <t>Serine carboxypeptidase-like 40 OS=Arabidopsis thaliana GN=SCPL40 PE=2 SV=2</t>
  </si>
  <si>
    <t>At3g63470</t>
  </si>
  <si>
    <t>K16297|1|0.0|1041|ghi:107929677|serine carboxypeptidase-like clade II [EC:3.4.16.-]</t>
  </si>
  <si>
    <t>MERNPFVLLVFLIVSSMVAAPIHCKKQTQTLGHFYERKMKRSSGIDKSGFKAVHYINKSRVHTQQGMKEKDRIEKLPGQPGVLFQQYGGYVTVDKAAGRALYYYFVEAYHSKESLPLLLWLNGGPGCSSLAYGAMEELGPFRVHSNGKTLYRNRYSWNYAANVLFLESPAGVGFSYANTTSDYDDSGDSKTAVDNYVFLLNWLERFPEYSIRKFYIAGESYAGHYVPQLAHTILQHNKNANTTIINLKGILIGNAVINDETDVKGMYDYLASHALISDETANGIEKHCNFAPEDDSESSRECDAATDEAGQDIYYVDIYNIYAPLCHNSSLTIRPKEPSVANFDPCSDYYVYAYLNRDDVQEAMHANVTKLDHDWEPCSDIIRRWGDSPSTIIPLLQELMANGLRVWIFSGDADGRIPVTSTKYSIKKMKLAVKTKWHPWYLDGEVGGYTEVYKGDLTFATVRGAGHQVPSFQPKRALSLIKHFLDGTPLPDTLNYN</t>
  </si>
  <si>
    <t>Ghir_A08G016220.1</t>
  </si>
  <si>
    <t>Ghir_A08G016220.1;Ghir_D08G017060.1</t>
  </si>
  <si>
    <t>XP_016706179.1</t>
  </si>
  <si>
    <t>PREDICTED: glycerol-3-phosphate acyltransferase, chloroplastic-like isoform X1 [Gossypium hirsutum]</t>
  </si>
  <si>
    <t>sp|Q39639|PLSB_CUCSA</t>
  </si>
  <si>
    <t>Glycerol-3-phosphate acyltransferase, chloroplastic OS=Cucumis sativus PE=2 SV=1</t>
  </si>
  <si>
    <t>K00630|1|0.0|923|ghi:107920823|glycerol-3-phosphate O-acyltransferase [EC:2.3.1.15]</t>
  </si>
  <si>
    <t>GO:0016024//CDP-diacylglycerol biosynthetic process</t>
  </si>
  <si>
    <t>GO:0102420//sn-1-glycerol-3-phosphate C16:0-DCA-CoA acyl transferase activity;GO:0004366//glycerol-3-phosphate O-acyltransferase activity</t>
  </si>
  <si>
    <t>GO:0009570//chloroplast stroma</t>
  </si>
  <si>
    <t>MSSTLPLPFFGGTCTKAAFSFSLKSSSPLVPFQRLHLFRSTSRTTTRIRSSLFHSLKAKATAELVQDKESGVVATGKPVVEHSRTFVEARSEQELLSGLRKEVDAGRLPPNVAAGMEEVYQNYRNAVFQSGDAAAVGVVLSNMTVAFDHWLLDVEDPFVFEPYHKALREPFDYYMFGQNYIRPLIDFRNSYVGNLSLFYEIEEKLKQGHNVVLISNHQTEADPIIISLLLEKTNPHIAENMIFVAGDRVITDPLCKPFSMGRNLLCVYSKKHMYDIPELAEMKRKANTRSLKEMALLLRGGSKIVWIAASGGRDRPDPFTEEWYPALFDSSSVDNMRRLIEHSGTPGHVYPLALLCYDIMPPPRQVEKEIGEKRIITFHGAGLSIAPQISFPEIAAACEESEAKDAYSQALYKSVSEQYNVLKSAIHGKQGLEASTAGVSLSQPWN</t>
  </si>
  <si>
    <t>Ghir_A08G020930.1</t>
  </si>
  <si>
    <t>Ghir_A08G020930.1;Ghir_D08G021730.1</t>
  </si>
  <si>
    <t>XP_017626705.1</t>
  </si>
  <si>
    <t>PREDICTED: alpha-L-fucosidase 1 [Gossypium arboreum]</t>
  </si>
  <si>
    <t>sp|Q8GW72|FUCO1_ARATH</t>
  </si>
  <si>
    <t>Alpha-L-fucosidase 1 OS=Arabidopsis thaliana GN=FUC1 PE=1 SV=2</t>
  </si>
  <si>
    <t>At2g28100</t>
  </si>
  <si>
    <t>KOG3340</t>
  </si>
  <si>
    <t>Alpha-L-fucosidase</t>
  </si>
  <si>
    <t>K01206|1|0.0|1078|gab:108470038|alpha-L-fucosidase [EC:3.2.1.51]</t>
  </si>
  <si>
    <t>GO:0004560//alpha-L-fucosidase activity</t>
  </si>
  <si>
    <t>MPNPSFNSRKRISIHALPIFVSLFFSAIPHSALKIPPPLPILPLPSASQLQWQLSSMALFLHFGPNTFTDSEWGTGHASPSVFNPTLLNASQWVHVAKEAGFSRVILTAKHHDGFCLWPSEYTDYSVKASPWRDGKGDVVAELAAGAKEAGIALGLYLSPWDRHESCYGKTLEYNEFYIGQMTELLTRYGDIKEVWLDGAKGEGEKDMEYYFDAWFSLIHQLQPDAVIFSDAGPDTRWIGDEAGVAGSTCWSLFNRSNAVIGGTNPQYSQGGDPHGHDWVPAECDVSIRRGWFWHASQVPKSALELLDIYYKSAGRNCLLLLNVPPNSSGLISDEDIQALQEFKELRRSIFSNNLAEKGLLTASSIRGGNDNYQFSPYNVFEESIYTYWAPEEDQRDWVLYLDLQESVSFNVLQVQEPIHMGQRIIKFHLEILSGGRWKNVISGTTVGYKRLLRFPTVQSQYLKLVIDMSRADPLISYMGLHMDRFSILSHASNTTSQIYVNGSQVLRQVPNKHSQTATV</t>
  </si>
  <si>
    <t>Ghir_A08G021330.1</t>
  </si>
  <si>
    <t>Ghir_A08G021330.1;Ghir_A08G021330.2;Ghir_A08G021330.3</t>
  </si>
  <si>
    <t>XP_016674309.1</t>
  </si>
  <si>
    <t>PREDICTED: aspartic proteinase-like isoform X2 [Gossypium hirsutum]</t>
  </si>
  <si>
    <t>sp|P42211|ASPRX_ORYSJ</t>
  </si>
  <si>
    <t>Aspartic proteinase OS=Oryza sativa subsp. japonica GN=RAP PE=2 SV=2</t>
  </si>
  <si>
    <t>K08245|1|0.0|1085|ghi:107893740|phytepsin [EC:3.4.23.40]</t>
  </si>
  <si>
    <t>MLLKLAISTAPAAATIFKAVLSKGVSLNMAHKLVQVTLCLWVFTSLLLPSPTAALYRVSLKKQRLNLNRFKAARIAMNGWGMLHNYGSSDGEVIPLKNYMDAQYYGVIAIGSPPQNFTVLFDTGSSNLWVPSSKCYFSIACYFHSKYKSSRSSTYTKIGKPCEINYGSRSISGFFSQDNVEVGGVVVRDQVFVEATREGSFPTFVLAKFDGILGLGFQEISVGNATPVWYNMLNQDVVREDVFSFWLNRDPSANEGGELVFGGVDPKHYKGKHTYVPVTRKGYWQFDMGDFLIGNNSTGVCEGGCAAIVDSGTSLLAGPTAVVTEIYHAIGAEGVVSAECKEVVSQYGDLIWQLLVSGVQPDKVCTQIGLCVLNGTRYMSGIKIVVEKENMEELSARDRLLCTTCQMTVFWIQSQLKQKGTKDTVLNYVNELCQSLPSPMGESVIDCARISLMPDITFIIGDKPFKLTPDQYIVKMGEGLTTVCVSGFMALDVSPPRGPLWILGDVFMGVYHTVFDYGNLEIGFAEAA</t>
  </si>
  <si>
    <t>Ghir_A08G025100.1</t>
  </si>
  <si>
    <t>XP_017625988.1</t>
  </si>
  <si>
    <t>K20891|1|0.0|881|gab:108469587|beta-glucuronosyltransferase [EC:2.4.1.-]</t>
  </si>
  <si>
    <t>GO:0016021//integral component of membrane;GO:0016020//membrane</t>
  </si>
  <si>
    <t>MDSTSATKLQLHKKKTWFLLLTFSLLLSTLLITISITSTSSTTPSLLNYAHNRKPKPPLPQFVESKLHVASISPNPVPKLAYLISGSAGDGVSLLRTLKALYHPRNQYAVHLDLEASAEERLEVAELVKNEPVFKRVGNVRMVTRANLVTYRGPTMVTNTLHAAAILFKEGGDWDWFINLSASDYPLVTQDDLLHTLSTIPRDLNFIEHTSDIGWKEYQRAKPVIIDPGLYSRQKSDVFWVTEKRSVPTAYRLFTGSAWMMLSRPFIEYCLWGWDNLPRIVLMYYANFLSSPEGYFHTVICNAKEFRNTTVNHDLHFISWDNPPKQHPHFLTVNDYQRMVDSNTPFARKFSKNEPVLDKIDSELLGRNANGFIPGGWFNNEGNPNVTLPHHVRTNTTELKPGPGAERLKRLINSLLSSDDFIAKQCS</t>
  </si>
  <si>
    <t>Ghir_A09G002040.1</t>
  </si>
  <si>
    <t>Ghir_A09G002040.1;Ghir_D09G001990.1</t>
  </si>
  <si>
    <t>XP_016668281.1</t>
  </si>
  <si>
    <t>PREDICTED: transcription factor PRE5-like [Gossypium hirsutum]</t>
  </si>
  <si>
    <t>sp|Q9LJX1|PRE5_ARATH</t>
  </si>
  <si>
    <t>Transcription factor PRE5 OS=Arabidopsis thaliana GN=PRE5 PE=1 SV=1</t>
  </si>
  <si>
    <t>K17693|1|3e-33|114|han:110939415|DNA-binding protein inhibitor ID2</t>
  </si>
  <si>
    <t>GO:0046983//protein dimerization activity</t>
  </si>
  <si>
    <t>MSSRRSRQSAAGVSRISDDQIIELVSKLRQLLPEIRDRRSDKVSASKVLQETCNYIRSLHREVDDLSERLSQLLATIDADSAEAAIIRSLIM</t>
  </si>
  <si>
    <t>Ghir_A09G006210.1</t>
  </si>
  <si>
    <t>Ghir_A09G006210.1;Ghir_D09G005860.1</t>
  </si>
  <si>
    <t>XP_016668631.1</t>
  </si>
  <si>
    <t>PREDICTED: putative uncharacterized protein DDB_G0289263 [Gossypium hirsutum]</t>
  </si>
  <si>
    <t>sp|Q9M8K5|HIP32_ARATH</t>
  </si>
  <si>
    <t>Heavy metal-associated isoprenylated plant protein 32 OS=Arabidopsis thaliana GN=HIPP32 PE=2 SV=1</t>
  </si>
  <si>
    <t>At3g06130</t>
  </si>
  <si>
    <t>KOG1603</t>
  </si>
  <si>
    <t>Copper chaperone</t>
  </si>
  <si>
    <t>K04733|1|5e-20|97.4|lsv:111909024|interleukin-1 receptor-associated kinase 4 [EC:2.7.11.1]</t>
  </si>
  <si>
    <t>GO:0030001//metal ion transport</t>
  </si>
  <si>
    <t>MSKEEFMKIQTCVLKVNIHCDGCKHKVKKILQKIEGVFKTTIDSEQGKVTVLGNVDPNVLIRKLAKSGKHAEPWGSAKANNNQAHLANQFKNMQMLDNGNKGGNNNNKNNNQNNNKGGQKGNNNNNNHNNNQPKGGQPTPQQLHQHLQQLQQMKGLQDLKLPQLKDMKMGPNPNQLQNNKAVKFAEEEDFSDDDYDDDDLDDDCDLDDDDDFDDGDELDDPRHPVNKMKAMMGNNAPPKGMPNNMVMLNGMMNGNLPQLMNPQKGPQNAAPNGGGNGKKGGNGGGGMPVGGGNNEGKNGNGGKKGGGAGGNPNGGNPYQGGGGKNGGKNGGGLPQELHKNGGNNGGGNGGKKGAPNGVSDGFPTMGGGANGGNMSQQQRAAAMNMAMGQMGSLPQMGNIPAVQGLPAAAMNGGGGGGGYFQGAGPDVMPGNPYHQQQQQQQYLAAMMNQQRAMGGGNERFQPMMHARPPAAVNYMPPYPYQYPYPYPYPQPQPQPQPQPDPYTHFFSDENTSSCNVM</t>
  </si>
  <si>
    <t>Ghir_A09G007580.1</t>
  </si>
  <si>
    <t>XP_016672235.1</t>
  </si>
  <si>
    <t>PREDICTED: plastid-lipid-associated protein, chloroplastic-like [Gossypium hirsutum]</t>
  </si>
  <si>
    <t>sp|Q9ZWQ8|PAP_CITUN</t>
  </si>
  <si>
    <t>Plastid-lipid-associated protein, chloroplastic OS=Citrus unshiu GN=PAP PE=2 SV=1</t>
  </si>
  <si>
    <t>MATIFQLNNFPYKTFLTTPKHIQSTSKPSILLLNSIKRTQNSSSVSHFLTRKSIRSRPGFQVFAADDDEGSPDKEDEVMEEPETESGGVVVAEAEAEEEKPKEEVGEIESLKKALVDSFYGTDRGWKASSETRANPTPAPTDSLPLLNGKWILAIIQFRALKHRLLKAIASIEGRVLLGSNHEVHLGNMYIFFLQMISDASFITKYTSFTGLFPLLSRGQLRLVKVEEISQTIDAENLTVQNSVQFSGPLASSSISASAKFEVRSPRRVQIKFQEGIIGTPQLTDSIVLPENVEFMGQKIDLAPIKSLLNSVQDTASTVAKTISSRPPLKFSLSNSNSESWLLTTYLDEDLRISRDGGSVFVLIKEGSSLLTTLN</t>
  </si>
  <si>
    <t>Ghir_A09G011200.1</t>
  </si>
  <si>
    <t>Ghir_A09G011200.1;Ghir_A10G002470.1;Ghir_A10G002470.2;Ghir_D10G003250.1</t>
  </si>
  <si>
    <t>XP_016711469.1</t>
  </si>
  <si>
    <t>PREDICTED: uncharacterized protein LOC107925316 isoform X1 [Gossypium hirsutum]</t>
  </si>
  <si>
    <t>MSLLVRQFNLSVNLNNNDHNLLIRELDETKLKLSRLESVLEETIQSIDAKTLLLKEREKLFEDMENKITYLQSVISTLKLKALQEEVRLLWDASRKNNFELHVLESEAQDTEDRVEAVNLKVEKMAEVVTEQWIQIPHLEQALQLAQTFYYYYYFFTRYMRCSFLKFFNDLFERHLPRMLGALEYYSFGKGSTIKYYMSQALQQLRRFYSAIKKYHHQVFLAHGLQLEKINKALIFDCTSVWIIDCN</t>
  </si>
  <si>
    <t>Ghir_A09G013860.1</t>
  </si>
  <si>
    <t>XP_016669414.1</t>
  </si>
  <si>
    <t>PREDICTED: fatty acyl-CoA reductase 2-like [Gossypium hirsutum]</t>
  </si>
  <si>
    <t>sp|Q08891|FACR2_ARATH</t>
  </si>
  <si>
    <t>Fatty acyl-CoA reductase 2 OS=Arabidopsis thaliana GN=FAR2 PE=1 SV=2</t>
  </si>
  <si>
    <t>At3g11980</t>
  </si>
  <si>
    <t>KOG1221</t>
  </si>
  <si>
    <t>Acyl-CoA reductase</t>
  </si>
  <si>
    <t>K13356|1|0.0|1262|ghi:107889483|alcohol-forming fatty acyl-CoA reductase [EC:1.2.1.84]</t>
  </si>
  <si>
    <t>GO:0102965//alcohol-forming fatty acyl-CoA reductase activity;GO:0080019//fatty-acyl-CoA reductase (alcohol-forming) activity</t>
  </si>
  <si>
    <t>MGALFLNCFSVPPTAFNKGGSGRKKRSNCSSFVHCQGSGGKAIKTAGVYSVVKERSKMVNGGDRSAALMDAGSLIVSPNQADIAVKDLVPYGGSTTSLVELQDGIGIVKFLRGKEFFITGSTGFLAKVLIEKILRTVPDVGKIFVLVKAKSKEAAMERLKTEIINAELFNCLQQTYGNSYQSFMLSKLVPVVGNVCESDLGLDDELANLISKEVDIIVNSAANTTFDERYDVAMDINTKGASHLMGFAKKCKKLKLFLQVSTAYVNGQRQGRVMEKPFDIGDCIARENLIAETTPRSIPELDIEEEFGLARDTKEGCHERELAQKMKELGLQRARKYGWQDTYVFTKAMGEMMINNMRGEIPVVIIRPSVIESTCKEPFPGWMEGNRMMDPIVLCYGKGQLTGFLVDPNGVLDVVPADMVVNATLAAIARHGMTPKSDINIYHIASSVVNPLVFQDLARMLHEHYNSRPFLDSKGTPIHVPSMKLFSSMEDFSAHLWRDAMHQTGLPALASWSGKLSQKLEAVCRKSVEQAKYLANIYEPYTFYGGRFDNSNTKRLLETMSEEEKVSFGFDVETIDWKDYIKNVHIPGLRRHVMKGRGMCSSPIS</t>
  </si>
  <si>
    <t>Ghir_A09G021060.1</t>
  </si>
  <si>
    <t>XP_016670590.1</t>
  </si>
  <si>
    <t>PREDICTED: chaperonin CPN60-2, mitochondrial [Gossypium hirsutum]</t>
  </si>
  <si>
    <t>sp|Q05046|CH62_CUCMA</t>
  </si>
  <si>
    <t>Chaperonin CPN60-2, mitochondrial OS=Cucurbita maxima GN=CPN60-2 PE=1 SV=1</t>
  </si>
  <si>
    <t>At3g23990</t>
  </si>
  <si>
    <t>KOG0356</t>
  </si>
  <si>
    <t>Mitochondrial chaperonin, Cpn60/Hsp60p</t>
  </si>
  <si>
    <t>K04077|1|0.0|904|ghi:107890591|chaperonin GroEL</t>
  </si>
  <si>
    <t>GO:0042026//protein refolding</t>
  </si>
  <si>
    <t>MLKGVEELADAVRVTMGPKGRNVVIEQSYGAPKVTKDGVTVAKSIEFKDKVKNVGASLVKQVANATNDVAGDGTTCATVLTRAIFTEGCKSVAAGMNAMDLRRGITMAVDAVVTNLKSRARMISTSEEIAQVGTISANGEREIGELIAKAMEKVGKEGVITIQDGKTLYNELEVVEGMKLDRATYPHISSPTLKPKNVIRVSFKETKALADVDEDVESEALATLILNKLRAGIKVCAIKAPGFGENRKSSLHDLAVLTGGEVITEELGMNLEKVDLDMLGTCKKVTVSKDDTVILDGNGDKKAIEERCEQIRSAIELSTSDYDKEKLQERLAKLSGGVAVLKIGGASEAEVGEKKDRVTDALNATKAAVEEGIVPELDKLPTANFDQKIGVQIIQNALKTPVHTIASNAGVEGAVIVGKLLEQDNPDLGYDAAKGEYVDMVKAGIIDPLKVIRTALVDAASVSSLMTTTEAVVIELPKDEKDVPAMPGSMGGMDY</t>
  </si>
  <si>
    <t>Ghir_A09G022080.1</t>
  </si>
  <si>
    <t>XP_016752336.1</t>
  </si>
  <si>
    <t>PREDICTED: receptor-like protein kinase HSL1 [Gossypium hirsutum]</t>
  </si>
  <si>
    <t>sp|Q0JA29|FLS2_ORYSJ</t>
  </si>
  <si>
    <t>LRR receptor-like serine/threonine-protein kinase FLS2 OS=Oryza sativa subsp. japonica GN=FLS2 PE=1 SV=1</t>
  </si>
  <si>
    <t>At3g59510</t>
  </si>
  <si>
    <t>K13420|1|7e-42|159|cqi:110690404|LRR receptor-like serine/threonine-protein kinase FLS2 [EC:2.7.11.1]</t>
  </si>
  <si>
    <t>MDYHIWFSPSSSTSIVLAMVLALTLTFVHSLTLRSDTEALQALRRSIDPNMIPPSSYISSWDFSADPCDSTGAKFLGILCSNPGDNSTNRIISIELDSAGYDGFLTHNIGNLTELTSLDLSRNQFRGPLPDTLKNLKKLIQISLSGNFFTGGIAGWINGLRNVESIDLSENLLSGPIPPRISELRRLTHISFSNNEFSGRIPDINGLWKLQTLDLGSNMFVGNLPKLPTKLRSLTLSHNQLSGHITSLGSLKELRYIDLSDNKFTGSITRSILSLPELNQLNVSFNQLASIEVNTHLGSGSPLQVLNAQRNRLQGHLPVSLVNFENLQEINLAYNGLTGRVPVAYGQRLGRPWKSLFLDDNFLSGRIPRQFNSSALRISGSLANNCLSCPVTIPICGGGQRPASACIGEIGNH</t>
  </si>
  <si>
    <t>Ghir_A09G022210.1</t>
  </si>
  <si>
    <t>Ghir_A09G022210.1;Ghir_A09G022220.1;Ghir_D09G021480.1</t>
  </si>
  <si>
    <t>XP_016748128.1</t>
  </si>
  <si>
    <t>PREDICTED: endochitinase EP3-like isoform X1 [Gossypium hirsutum]</t>
  </si>
  <si>
    <t>K01183|1|0.0|549|ghi:107957190|chitinase [EC:3.2.1.14]</t>
  </si>
  <si>
    <t>MRKGLLIILLAAIISAGATAVRAQNCGCAEGLCCSRWGYCGTGDDYCGTGCQQGPCNPPPALNNVSVADIVTPEFFNGILDVAEDSCEGKNFYTRSAFLEALGPYPQFGRIGTVDDSNREIAAFFAHVTHETGHFCYIEEINGASRDYCDETNTQYPCNPNKGYYGRGPIQLSWNFNYGPAGESIGFDGLNSPETVATDPVISFKTAVWYWVNSVQPVISQGFGATIRAINGALECDGGNPATVERRVEYYIDYCNQLGVDPGPNLRC</t>
  </si>
  <si>
    <t>Ghir_A09G025880.2</t>
  </si>
  <si>
    <t>XP_012487595.1</t>
  </si>
  <si>
    <t xml:space="preserve">PREDICTED: uncharacterized protein LOC105800803 isoform X2 [Gossypium raimondii] </t>
  </si>
  <si>
    <t>sp|Q9LEZ4|MBP2C_ARATH</t>
  </si>
  <si>
    <t>Protein MICROTUBULE BINDING PROTEIN 2C OS=Arabidopsis thaliana GN=MBP2C PE=1 SV=1</t>
  </si>
  <si>
    <t>MFEPQHLLDLQENSGFGTWLSGDNSNSSPTHRRVESSLVHSAPGDVDRVLYKDLVEMIPLVQSLIERKANSSFTRRGSMIYTKTPSRESLSRKTTDVKGRNAGLAIPVKKKKDQVDKIGDSLPIFSSRDLIAEKENEELIALRGQVEDLQKKLLEKEDLLKSAEISKNHINDVQAELEQLNRHAAEKDSLIKSIQLQLSDAKIKLADKQAALEKTQWEAMTSKQKLEKLQNDIDSMQGEFSSFMLLLNGLTKKNRTAYAEDYDVAPYHSDHFPHLDDVDDKEMPKMEEARQAYVAALDAAKEKQDEESLAAAASARLHLQSFLFKSEGA</t>
  </si>
  <si>
    <t>Ghir_A10G000740.1</t>
  </si>
  <si>
    <t>&gt;Ghir_A10G000740.2</t>
  </si>
  <si>
    <t>XP_017649513.1</t>
  </si>
  <si>
    <t>PREDICTED: aspartic proteinase A1-like [Gossypium arboreum]</t>
  </si>
  <si>
    <t>K08245|1|0.0|1061|gab:108489462|phytepsin [EC:3.4.23.40]</t>
  </si>
  <si>
    <t>MGMSMNVVVLSLFVLSILFSVMTASDDGLVRIGLKKKKFDPNNRLASRLESEDQQALIASMQEKYGLHNNHGDHEDTDIVALKNYMDAQYYGEIGVGTPPQKFTVIFDTGSSNLWVPSSKCYFSVACYFHSKYKASESKTYKKNGKPASIQYGTGAISGFFSYDNVQVGNLVVEDQEFIETTKEPGLIFLAAKFDGILGLGFKEISVGKAVPVWYNMLKQGLIKEPVFSFWLNRNVGEEVGGEIVFGGVDPDHYKGKHTYVPVTQKGYWQFDMGDVLIGDKPTGFCAGGCAAIADSGTSLLAGPTTVITMINHAIGATGVVSQECKAVVQQYGQTIIDLLLAETQPQKICSQIGLCTFDGAHGVSTGIESVVEEGNGKSSGVQGNAMCPACEMAVVWMQNQLKQNQTQDIILNYVNQLCDRMPSPMGESAVECGSLSSMPTVSFTIGDEVFDLSPEEYILKVGEGPQAQCISGFTALDVPPPRGPLWILGDVFMGRYHTVFDFGKERVGFAEAA</t>
  </si>
  <si>
    <t>Ghir_A10G005260.1</t>
  </si>
  <si>
    <t>XP_017627715.1</t>
  </si>
  <si>
    <t>PREDICTED: subtilisin-like protease SBT1.4 [Gossypium arboreum]</t>
  </si>
  <si>
    <t>K15333|1|3e-89|312|nsy:104224633|tRNA guanosine-2'-O-methyltransferase [EC:2.1.1.34]!K12619|2|4e-32|139|ghi:107940264|5'-3' exoribonuclease 2 [EC:3.1.13.-]!K13199|3|9e-21|101|mtr:MTR_7g081660|plasminogen activator inhibitor 1 RNA-binding protein!K14568|4|4e-17|90.9|dct:110101229|rRNA small subunit pseudouridine methyltransferase Nep1 [EC:2.1.1.260]</t>
  </si>
  <si>
    <t>MAMAISFLFLLSLLLIPFSSSSSSDHPQNFIIHVSKSHKPSLFSSHHHWYSSILHSLPPSPHPTKLLYTYQLSINGFSARLTSSQANKLKHFPGILSVIPDQARQIHTTRTPHFLGLSDSVGLWQNSHYGDGIIIGVLDTGIWSERPSFLDSGLPPVPNTWKGTCETGPDFPASACNRKIIGARAFYKGYESYLEDPIDETKESKSPRDTEGHGTHTASTAAGSMVSNASLFEFAYGRLGMATNARIAAYKICWKMGCFDSDILAAMDQAIADGVDVISLSVGATGYAPQYDHDSIAIGAFGAANNGIVVSCSAGNSGPGPSTAVNIAPWILTVGASTIDREFPADVVLGDDRIFGGVSLYSGEPLGDTKLPLVYGGDCGDRYCHMGSLNSSKVEGKIVVCDRGGNARVEKGGAVKLAGGLGMILENTADNGEELISDAHLIPATMVGEAAGNKILEYIKTTQFPTATISFRGTVIGPSPPAPKVAAFSSRGPNHLTPEILKPDVIAPGVNILAGWTGAAAPTDLDIDPRRVDFNIISGTSMSCPHVSGLAALLKKAYPNWSPAAIKSALMTTAYNLDNSGHTINDLATGEEASPCIYGAGHVDPNRALNPGLVYDIDNSDYIAFLCSIGYDSKKIAVFVREPISSDVCATKLATPGDLNYPSFSVVFNSNDHVVKYRRKVKNVGTSAGAVYEAKVNAPPGVKISVSPSKLEFSAVNKTLSYTVSFASDGLGLSSVESQGFGSIEWSDGVHLVRSPIAVRWIQGVQEESF</t>
  </si>
  <si>
    <t>Ghir_A10G006500.1</t>
  </si>
  <si>
    <t>XP_016678471.1</t>
  </si>
  <si>
    <t>PREDICTED: aspartic proteinase nepenthesin-1-like [Gossypium hirsutum]</t>
  </si>
  <si>
    <t>sp|Q766C3|NEP1_NEPGR</t>
  </si>
  <si>
    <t>Aspartic proteinase nepenthesin-1 OS=Nepenthes gracilis GN=nep1 PE=1 SV=1</t>
  </si>
  <si>
    <t>At2g03200</t>
  </si>
  <si>
    <t>K01381|1|0.0|744|dzi:111316073|saccharopepsin [EC:3.4.23.25]</t>
  </si>
  <si>
    <t>MALLYSLCCVSFSALVIVALYVSPVVSTSRRVLGDYGKLENGFRVTLKHVDSSKNLTKWERIQRGIKRGNHRLQRLNAMVLAASGDSAEVQAPIVAGNGEFLMDLSIGTPPNSYSAILDTGSDLIWTQCKPCTQCFDQSTPIFDPQKSSTFTKLSCSSDLCEALPQSTCSDGSCEYLYTYGDYSSTQGVMATETFKFDSVSVPNIGFGCGEDNEGDGFSQGSGLVGLGRGPLSLVSQLKEPRFSYCLTAMDETQKSLLLMGSIASANESLGEMRTTPLIRNPSQPSFYYLSLQGITVGSTRLPIKESTFALEDNGSGGVIIDSGTTITYLEQAAFGVLKKAFILEMKLPVDTLSSTGLDLCFTLPSGSTQVEVPKLVFHFDGADLDLPAENYMIADSSSRVICLAMGGSSGMSIFGNVQQQNMLVVHDLEKGTVSFIQTQCQNI</t>
  </si>
  <si>
    <t>Ghir_A10G008580.1</t>
  </si>
  <si>
    <t>Ghir_A10G008580.1;Ghir_D10G010670.1</t>
  </si>
  <si>
    <t>&gt;Ghir_A10G008580.2</t>
  </si>
  <si>
    <t>XP_016678484.1</t>
  </si>
  <si>
    <t xml:space="preserve">PREDICTED: protein CURVATURE THYLAKOID 1D, chloroplastic-like [Gossypium hirsutum] </t>
  </si>
  <si>
    <t>sp|Q8LDD3|CUT1D_ARATH</t>
  </si>
  <si>
    <t>Protein CURVATURE THYLAKOID 1D, chloroplastic OS=Arabidopsis thaliana GN=CURT1D PE=1 SV=1</t>
  </si>
  <si>
    <t>K01092|1|4e-17|82.4|boe:106307850|myo-inositol-1(or 4)-monophosphatase [EC:3.1.3.25]</t>
  </si>
  <si>
    <t>GO:0009579//thylakoid;GO:0016021//integral component of membrane</t>
  </si>
  <si>
    <t>MEPLTTSLTHSISTLPPIRFFASAHRLPPPQLSVSTVRHLRSRVLRFSNLLPKATTSEEASSTGPNRYFGEDRDRVVTVEEVPAVGNNNVFNEKLPLEESKVESAADEDSQMFEFLEKLNIKLDSGDGYSVILYGTGALFALWLASSLVGAIDSIPLFPKLMEVVGLGYTVWFSSRYLFFKKSREELGAKIKELKQQVLGSEDD</t>
  </si>
  <si>
    <t>Ghir_A10G008670.1</t>
  </si>
  <si>
    <t>Ghir_A10G008670.1;Ghir_D10G010620.1</t>
  </si>
  <si>
    <t>XP_017615626.1</t>
  </si>
  <si>
    <t>PREDICTED: methylmalonate-semialdehyde dehydrogenase [acylating], mitochondrial-like [Gossypium arboreum]</t>
  </si>
  <si>
    <t>sp|Q0WM29|MMSA_ARATH</t>
  </si>
  <si>
    <t>Methylmalonate-semialdehyde dehydrogenase [acylating], mitochondrial OS=Arabidopsis thaliana GN=ALDH6B2 PE=1 SV=2</t>
  </si>
  <si>
    <t>At2g14170</t>
  </si>
  <si>
    <t>KOG2449</t>
  </si>
  <si>
    <t>Methylmalonate semialdehyde dehydrogenase</t>
  </si>
  <si>
    <t>EG</t>
  </si>
  <si>
    <t>Amino acid transport and metabolism;Carbohydrate transport and metabolism</t>
  </si>
  <si>
    <t>K00140|1|0.0|2116|gab:108460591|malonate-semialdehyde dehydrogenase (acetylating) / methylmalonate-semialdehyde dehydrogenase [EC:1.2.1.18 1.2.1.27]</t>
  </si>
  <si>
    <t>GO:0004491//methylmalonate-semialdehyde dehydrogenase (acylating) activity</t>
  </si>
  <si>
    <t>MDAQSQVAFSGQKNMLPPPPGIFQDREELIKHVRDFGASQGYVVTIKKSRKDRRVILGCDRGGIYRNRRKIDESKRKRKACSRLINCPFEAIGKKEDDSWVLTIKNGEHNHEPLKDMSEHPYSHRFTEEEIRQIKLMTEAGIKPRQVLKALKQTNPELQSTPRHLYNLKAKIRQGNLSEKNFKSWRPNRSVPVNSNGSSTGELLKQNNQLVKVPNFIGGKFVDSLGSMVIDVINPATQEVICQVPSTTYEEFKDAVNAAKQAFPSWKNTPVTARQRIMFKLQELIHRNIDKLAMNITTEQGRTLKCAHGDVLRGLEIVEHACGVATLQMGEFVPNASNGIDTFCIREPLGVCAGICPSNFPAMIPLWMFPIAVTCGNTFVLKPCEKNPGASTILAALVKEAGLPDGVLNIVHGTDDIVNYICDDEDIKAISVVGSNTAGIHIYARAAAAGKHIQSSIGGKNHAIIMSDASIDATLNALVAEGFGAAGQRCMGLSTAVFVGGSMPWEEELKLRAKALKVNVGSDPGADVGPVISKEVKDKIDRLVQCSVDAGARLLLDGRNIVVPGYENGNFIGPTIICDVASNMECCKEEIFGPVLLCMQANSLEEAITIVNRNKSVNGASIFTSSGYAARKFQNEILSGLVGINVPVPIPMPFSSFNGPKSFLARDNNFVGKSGVHFYTQIRMVAQQWRDLPSVGVSSGLHLSSETDMTSRGVSSGLHPSSERDSLYHRVSPALSQESEGNSPNHTMLLSTSERDLSNPTITSLPPTADGELPNHGASLVLPPTSEMDMENQDMSRTMSQGRKRDISSQGVSSITPYQSERVYTQQSQWKESSAPTERIYIPITSHRNNNAAPTVQRSDTAIGLTQERAYMPTSHKNDGLVPVSNRNRSISPASDQIYMMATTHLNDTMGQRIQRTDAPMFPTSERIYLPATPHRPDHMGSTSQRNDVALRPGSESLYMPATSRRNDNIASASHQPDSMPQNSESMYMAPIVQRMYAQNTIISMDDYPNQGPTMTLPTSHRI</t>
  </si>
  <si>
    <t>Ghir_A10G013310.1</t>
  </si>
  <si>
    <t>&gt;Ghir_A10G013310.2 &gt;Ghir_A10G013310.3 &gt;Ghir_A10G013310.4 &gt;Ghir_A10G013310.5</t>
  </si>
  <si>
    <t>XP_016683750.1</t>
  </si>
  <si>
    <t>PREDICTED: 15-cis-phytoene desaturase, chloroplastic/chromoplastic-like [Gossypium hirsutum]</t>
  </si>
  <si>
    <t>sp|Q07356|PDS_ARATH</t>
  </si>
  <si>
    <t>15-cis-phytoene desaturase, chloroplastic/chromoplastic OS=Arabidopsis thaliana GN=PDS PE=1 SV=1</t>
  </si>
  <si>
    <t>At4g14210</t>
  </si>
  <si>
    <t>KOG0029</t>
  </si>
  <si>
    <t>Amine oxidase</t>
  </si>
  <si>
    <t>K02293|1|0.0|1163|ghi:107902032|15-cis-phytoene desaturase [EC:1.3.5.5]</t>
  </si>
  <si>
    <t>GO:0016117//carotenoid biosynthetic process</t>
  </si>
  <si>
    <t>GO:0016705//oxidoreductase activity, acting on paired donors, with incorporation or reduction of molecular oxygen</t>
  </si>
  <si>
    <t>MSLCGSVSALSLNLQSSKISMGSVLAFRSGESMGNTLRIPFKKRSSKGAACPLQVVCIDYPRPELENTVNFLEAASLSASFRSASRPTKPLKVIIAGAGLAGLSTAKYLADAGHKPILLEARDVLGGKVAAWKDDDGDWYETGLHIFFGAYPNVQNLFGELGINDRLQWKEHSMIFAMPNKPGEFSRFDFPEVLPAPLNGIWAILKNNEMLTWPEKVKFAIGLLPAMLGGQPYVEAQDGLSVKDWMRKQGVPDRVTEEVFIAMSKALNFINPDELSMQCILIALNRFLQEKHGSKMAFLDGNPPERLCMPIVNHIESLGGEVRLNSRIKKIELNEDGTVKSFLLNNGNTIEGDAYVVATPVDIFKLLLPEDWREISYFKKLEKLVGVPVINVHIWFDRKLKNTYDHLLFSRSPLLSVYADMSVTCKEYYNPNQSMLELVFAPAEEWIACSDSEIIDATMKELAKLFPDEISTDQSKAKVVKYHIVKTPRSVYKTVPNCEPCRPLQRSPIQGFYLAGDYTKQKYLASMEGAVLSGKLCAQSIVQDYELLRTLGQRKLTRASIH</t>
  </si>
  <si>
    <t>Ghir_A10G013730.1</t>
  </si>
  <si>
    <t>&gt;Ghir_A10G013730.2</t>
  </si>
  <si>
    <t>XP_016685399.1</t>
  </si>
  <si>
    <t>PREDICTED: clathrin interactor EPSIN 3-like isoform X2 [Gossypium hirsutum]</t>
  </si>
  <si>
    <t>sp|Q67YI9|EPN2_ARATH</t>
  </si>
  <si>
    <t>Clathrin interactor EPSIN 2 OS=Arabidopsis thaliana GN=EPSIN2 PE=1 SV=1</t>
  </si>
  <si>
    <t>At3g59290_1</t>
  </si>
  <si>
    <t>KOG2056</t>
  </si>
  <si>
    <t>Equilibrative nucleoside transporter protein</t>
  </si>
  <si>
    <t>K12471|1|0.0|1967|ghi:107903761|epsin</t>
  </si>
  <si>
    <t>MKKALGQTVRDLKRGVNKKVLKVPGIEQKVLDATSNEPWGPHGSLLADIAMATRNYHEYQIIMAVIWKRMSDTRKNWRHVYKGLTVLEYLVAHGSERVIDDIREHAYQISSLSDFQYIDSSGRDQGSNIRKKSQSLVVLVNDKERIIEVRQKAAANKDKFRSTSTGGMNRAGSGGQGDRYDYDYQYGYRDDDRYGRYSDSNSRDGDRYSRDNEDRYVRDGYRDDDYKGRSTSVDGDQYGTRSRSSDRDHAFDDDGDSSRGSNARADDYSQDGRRHEQKFSEQNNGAPPSYEAVNESHSPVHSERDGEISVAAAPRSSSPPASSNPNLATSDFGNLASPSNKNVEAFNAFDPRVSVSAASAGAPVSTPAPAPPTASTSSEMDLLGALSDSWAVVPTLSETPAAEADAHAKGSMPSFAANPSASNSGNQGFDDPFGDGPFKAFPSGDAASAQQQILTPATTFQATMSQNMEAAQPPSVKSEIVTGFDFGESFSAYSTLNASNSQPSSGNFQFLPQELSDPNQEDDILGEILPPSGPANDAALHTVFSAPSSQSALPVATYGQHAQSGANMYQPAQPSANPYGQLAQPSANPYGQNGQPSANPYGQPEQPNANPYGQNGQPSANPYGQPVQPSTNPYGQNGHSSANPYGQPVQPSANPYSQNGQPSANLYGLPVPPSANPYGQSSANPYGQPTQPNADPYGQSAQPNANPYSQPAQTNANPYSQPVQVHANPYGQPAQPSANPYNQPAQPNANPYSQPTQPNANPYGQPVQPSANPYAQPTQSVSAAPQIPGSAAQSSNGSLMIGSNGPVSSQMAAQPPTPAAPATQFNTGNFISKQGSAVPVESQSAPQTTNDSGAHNNSDVLGGFFSQLGSNASVAPQTVPPSLTGALAIVPQPSKDKFEPKSAVWADTLSRGLVNLNISGPKTNPLSDIGVDFDAINRKEKRLEKPAPTAITSTVTMGKAMGSGSGIGRAGASVLRAPANPMVGSGMGMGMGGGPVGGVGMGGYVGMNQQPMGMGMGMNMGMNPGMGMNNMGMNPGMEMNNMGMSAGMGMNMGMGQATHMQSQSGMPGGYNPMMGSSGYSQQQHGGGGGYR</t>
  </si>
  <si>
    <t>Ghir_A10G013800.1</t>
  </si>
  <si>
    <t>Ghir_A10G013800.1;Ghir_A10G013800.2;Ghir_A10G013800.3;Ghir_A10G013800.4</t>
  </si>
  <si>
    <t>KJB71799.1</t>
  </si>
  <si>
    <t>hypothetical protein B456_011G144200 [Gossypium raimondii]</t>
  </si>
  <si>
    <t>K00472|1|0.0|544|ghi:107896948|prolyl 4-hydroxylase [EC:1.14.11.2]</t>
  </si>
  <si>
    <t>MILGNAGALFQLAFIRGLEDSYGDDFPTTKLHRRQSDGYLKLPRGMSHWHGDKEAEILRLGVVKLEIISWSPRIIVLHNFLSNEECDYLRAIARPRLQVSTVVDVKTGKGIKSNVRTSSGMFLSPTDKKYPMIQAIEKRISVFSQIPAENGELIQVLRYEKDQFYKPHHDYFSDTFNLKRGGQRIATMLMYLSDDVEGGETYFPMAGTGDCSCGGKTVKGMSVKPIKGDAVLFWSMGLDGQSDPNSIHGGCEVLSGEKWSATKWMRSSKLLEAWGSLRIITILSNFFLVPFENVNIKVWHV</t>
  </si>
  <si>
    <t>Ghir_A10G014470.1</t>
  </si>
  <si>
    <t>Ghir_A10G014470.1;Ghir_D10G013060.1</t>
  </si>
  <si>
    <t>XP_016677567.1</t>
  </si>
  <si>
    <t>PREDICTED: endochitinase EP3-like [Gossypium hirsutum]</t>
  </si>
  <si>
    <t>K01183|1|0.0|567|ghi:107896799|chitinase [EC:3.2.1.14]</t>
  </si>
  <si>
    <t>MESLAMGKKLLTSVLVGLVVASAITQTVLAQNCGCAPNLCCSQHGYCGQGNDYCGTGCKEGPCFSKSPTGASVASIVSPQFFNGIINQARADCAGKKFYTRQAFLTALDSFPDFGKLGSDVESKREIAAFFAHATHETEFFCYTEEQDKSNSYCEANPKFPCAPGKSYHGRGPLQLTGNTNYGNAGNALKLDLLKNPEMVANDPVVSFKGSLWYWMAAVRPFIGQGFGATIKAINGRLECGVPAAQDKVQRRIRFYTDYCKQLGVDPGPSLSC</t>
  </si>
  <si>
    <t>Ghir_A10G018350.1</t>
  </si>
  <si>
    <t>XP_012457833.1</t>
  </si>
  <si>
    <t xml:space="preserve">PREDICTED: two-component response regulator ARR17-like [Gossypium raimondii] </t>
  </si>
  <si>
    <t>sp|Q9SHC2|ARR16_ARATH</t>
  </si>
  <si>
    <t>Two-component response regulator ARR16 OS=Arabidopsis thaliana GN=ARR16 PE=1 SV=1</t>
  </si>
  <si>
    <t>At2g40670</t>
  </si>
  <si>
    <t>K14492|1|3e-100|288|gra:105778640|two-component response regulator ARR-A family</t>
  </si>
  <si>
    <t>MLSSGGGSGSCSKDMAVELGDETHVLVVDDSLIDRKLVERLLKNSACKVTTAENALRAVEYLRLGNDTLEGTVSEVNMIITDYCMPGMTGYELLKKIKESSILKEVPVIIMSSENIPTRISQCLEEGAKMFMLKPLKRSDVKQLKWHLMKCRN</t>
  </si>
  <si>
    <t>Ghir_A10G018940.1</t>
  </si>
  <si>
    <t>XP_017647835.1</t>
  </si>
  <si>
    <t>PREDICTED: uncharacterized protein LOC108488028 [Gossypium arboreum]</t>
  </si>
  <si>
    <t>MADGPQTPASRASATLSSGLWYRWSRVAMVGLLLMLQLYFVASHRNVHVPQPSGPPPLRHKHSPQAAIKPLIDEFLDENSPLRHLFFPDIKSAIHPANGSHYYRPGHIWLDTQGNPIQAHGGGVLYDETSHTYYWYGEYRQVGVIGVGCYSSKDLWTWLNQGIVLSAQQINNETHKSNMLERPKVIYNDKTGKYVMWMHVDDVHYRKAAVGIAISDRPTGPFQYLGSKRPHGFDSRDMTIFKDDNGVAYIIYSSKMNTELHIGPLTEDYLDVQPNMRRTLVGQRREAPAVFKYQGTYYMITSACTGWAPNEAKVDTAESIMGPWETIGDPCIGGKEMFRLTTFLSQSTFVLPLLGLPGSYIFMADRWNPAELNDSRYVWLPLAIGGRSLESNSSGSQSPWPRVSIHWHKKWRLPLSWRL</t>
  </si>
  <si>
    <t>Ghir_A10G021880.1</t>
  </si>
  <si>
    <t>XP_016678869.1</t>
  </si>
  <si>
    <t>PREDICTED: 21 kDa seed protein-like [Gossypium hirsutum]</t>
  </si>
  <si>
    <t>sp|P32765|ASP_THECC</t>
  </si>
  <si>
    <t>21 kDa seed protein OS=Theobroma cacao GN=ASP PE=2 SV=1</t>
  </si>
  <si>
    <t>GO:0004866//endopeptidase inhibitor activity</t>
  </si>
  <si>
    <t>MFILSHLYKFAWRTKATHINTICITMKTTTVSVFLLFIIFSITPSSFLFGVANATNEPVLDIDGNEVQTGTPYYVVSSIWGAGGGGLSLGMPSRKKCPEVVAQRGSGDDGIPVIFSNSDSNDGVVRLSTDINIEFIPLRPRLCQTTTVWKVDDYDHSAGKWWVITDGVKGNPGANTLTSWFRIEKVNDLDYKFKYCPAVCGTCPALCNEIVRDSDGEMIRLALSTGHGWPFYFKKAKKLAREIQQVVHV</t>
  </si>
  <si>
    <t>Ghir_A11G000970.1</t>
  </si>
  <si>
    <t>&gt;Ghir_D11G001020.1</t>
  </si>
  <si>
    <t>XP_012488515.1</t>
  </si>
  <si>
    <t xml:space="preserve">PREDICTED: protein 108-like [Gossypium raimondii] </t>
  </si>
  <si>
    <t>sp|Q38737|FIL1_ANTMA</t>
  </si>
  <si>
    <t>Stamen-specific protein FIL1 OS=Antirrhinum majus GN=FIL1 PE=2 SV=1</t>
  </si>
  <si>
    <t>MVSLKSLVSLSSRSAAVALLVLVVSVAVQTHTTNAQSCPTELTSLNVCAPFVVPGAAVANPSIDCCNALQSVHHDCLCSTLRIASRLPSQCNLPPLTCA</t>
  </si>
  <si>
    <t>Ghir_A11G003210.1</t>
  </si>
  <si>
    <t>XP_016731836.1</t>
  </si>
  <si>
    <t>K00630|1|0.0|794|ghi:107942645|glycerol-3-phosphate O-acyltransferase [EC:2.3.1.15]</t>
  </si>
  <si>
    <t>MSALSPILKLYFLFYLSIFHFTQFFFFFYNSVSASETVGSTSKATTRSFFLTAKAMAELVKDKESGVAAAGGGEMDIEHSRTFLEARSEEELLSGIKKEVEAGRLPPNVAAGMEEFYRNYKNAIFQSGDPAAAETVLSNMLCLLYPSFQDPFVFQPYHKALREPFDYYMFGQNYIRPLIDFRNSYVGNHSLFYEIEEKLKQGHNVVLFSNHQTEADPAVIALLLENKTHIAENLIYVAGDRVITDPLCKPFSMGRNLICVYSKKHMFDVPELADMKRKANIRSLKEMALLLRTGSKLVWIAPSGGRDRPDPVTGEWNPAPFDSSSVDNMRRLIESSGAPGHMYPLALLCYDIMPPPSKVEKEIGERRIISFHGAGLSVAPEIAANCEKSEEVKDVYTQALYKSVTEQYNVLKSAIHGKQGLEASTAGIALSQPWN</t>
  </si>
  <si>
    <t>Ghir_A11G004380.1</t>
  </si>
  <si>
    <t>Ghir_A11G004380.1;Ghir_A11G004380.3</t>
  </si>
  <si>
    <t>XP_017635121.1</t>
  </si>
  <si>
    <t xml:space="preserve">PREDICTED: serine carboxypeptidase-like 45 [Gossypium arboreum] </t>
  </si>
  <si>
    <t>sp|Q93Y09|SCP45_ARATH</t>
  </si>
  <si>
    <t>Serine carboxypeptidase-like 45 OS=Arabidopsis thaliana GN=SCPL45 PE=2 SV=1</t>
  </si>
  <si>
    <t>At1g28110</t>
  </si>
  <si>
    <t>K16297|1|0.0|958|gab:108477166|serine carboxypeptidase-like clade II [EC:3.4.16.-]</t>
  </si>
  <si>
    <t>GO:0051603//proteolysis involved in cellular protein catabolic process</t>
  </si>
  <si>
    <t>MCSSSWKTMAVALLLIELWFTIESSVAHPDKIVKLPGQPPRLSFQQFSGYVTVDYKKHKALFYYFVEAETDPASKPLVLWLNGGPGCSSLGVGAFSENGPFRPNGEFLVKNDYSWNREANMLYLETPIGVGFSYSTNTSSYEAVDDEITARDNLVFLQNWYNKFPNYRHRDLYITGESYAGHYIPQLAKLMVEFNKKQNLFNLKGIALGNPVMEFATDFNSRAEYFWSHGLISDSTYKMFTSVCNYSRYVSEYYRDSVSPSCSKVMSQVSRETSKFVDKYDVTLDVCISSVLSQSMAINPQQVSERVDVCVEDKIVNYLNQKDVQKALHARLVGVRRWTVCSNILDYQLLNLEMPTISIVGSLIKSGIPVLVYSGDQDSVIPLTGSRSLVSRLAKELELETTVPYRVWFEGKQVGGWTQVYGNILSFATIRGASHEAPFSQPERSLMLFKSFLEGKPLPEVF</t>
  </si>
  <si>
    <t>Ghir_A11G014410.1</t>
  </si>
  <si>
    <t>XP_017649592.1</t>
  </si>
  <si>
    <t xml:space="preserve">PREDICTED: 15.7 kDa heat shock protein, peroxisomal [Gossypium arboreum] </t>
  </si>
  <si>
    <t>sp|Q9FHQ3|HS157_ARATH</t>
  </si>
  <si>
    <t>15.7 kDa heat shock protein, peroxisomal OS=Arabidopsis thaliana GN=HSP15.7 PE=2 SV=1</t>
  </si>
  <si>
    <t>At5g37670</t>
  </si>
  <si>
    <t>K13993|1|6e-101|289|gab:108489506|HSP20 family protein</t>
  </si>
  <si>
    <t>GO:0009408//response to heat</t>
  </si>
  <si>
    <t>MADGILGHPFRRLFWSPPIFREWSGSPALMDWLESPSAHIFKFNVPGYNKEDIKVQIQDGNIMHIKGEGIKEESHTKDTVWHVAERGSGKAEFSREIELPENVKIEQIKAQVENGVLTIVAPKDSTPKPSKVRNVNITSKL</t>
  </si>
  <si>
    <t>Ghir_A11G015090.1</t>
  </si>
  <si>
    <t>XP_016710235.1</t>
  </si>
  <si>
    <t>PREDICTED: cytochrome b561 and DOMON domain-containing protein At3g25290-like [Gossypium hirsutum]</t>
  </si>
  <si>
    <t>sp|Q9LSE7|B561C_ARATH</t>
  </si>
  <si>
    <t>Cytochrome b561 and DOMON domain-containing protein At3g25290 OS=Arabidopsis thaliana GN=At3g25290 PE=2 SV=1</t>
  </si>
  <si>
    <t>At3g25290</t>
  </si>
  <si>
    <t>K03189|1|5e-08|59.7|nta:107825029|urease accessory protein</t>
  </si>
  <si>
    <t>MATSLLASLFFTFWALLISPAISLTCSSQKFTKNQVYSNCLDLPSLASYLHFTYDPSNTTLSVAFISTPSKPGGWISWAINPNATGMAGSQALVVYKNSTTGVAVVHTFDISSYSSIVPKDLSFEVPDKTAETRSDGSLAIFATIKVPANLAAKGTINQVWQVGPGVGEGGMLEKHDFAAANLHSKGTLDLKNGQSSTNSGGDTTVKKKNIHGILNAVSWGILFPLGAMIARYIRSFESADPAWFYLHVFCQISAYAIGVAGWGTGLKLGSESSGITYSGHRYIGIALFVLATVQIFALFLRPKKDHKLRFYWDIYHHSFGYAILVLGIINVFKGFNILKPEHKWKSAYMIVIIAMGGISLLLEAITWIVVLKRKSRKSTKPYDGYNNAQSNQQPLAM</t>
  </si>
  <si>
    <t>Ghir_A11G015790.1</t>
  </si>
  <si>
    <t>XP_016709942.1</t>
  </si>
  <si>
    <t xml:space="preserve">PREDICTED: acetyl-CoA acetyltransferase, cytosolic 1 [Gossypium hirsutum] </t>
  </si>
  <si>
    <t>K00626|1|0.0|814|gab:108474110|acetyl-CoA C-acetyltransferase [EC:2.3.1.9]</t>
  </si>
  <si>
    <t>MAPVAATSSDSIKPRDVCVVGVARTPMGGFLGSLSSLSATKLGSIAIEAALKRANVDPSLVQEVFFGNVLSANLGQAPARQAALGAGIPNSVICTTVNKVCASGMKATMLAAQSIQLGINDVVVAGGMESMSNVPKYLGEARKGSRLGHDTLVDGMLKDGLWDVYGDCGMGSCAELCAEKHVITREEQDNFAVQSFERGIAAQQGGAFAWEIVPVEVPGGRGKPSIIVDKDEGLGKFDAAKLRKLRPSFKDNGGTVTAGNASSISDGAAALILVSGEKALELGLQVIAKIAGYADAAQAPEFFTTAPALAIPKAISNAGLDASQVDYYEINEAFAVVALANQKLLGLNPEKVNVNGGAVSLGHPLGCSGARILVTLLGVLKQKNGKYGVGGVCNGGGGASALVVELL</t>
  </si>
  <si>
    <t>Ghir_A11G019810.1</t>
  </si>
  <si>
    <t>Ghir_A11G019810.1;Ghir_A12G006870.1;Ghir_D11G019870.1;Ghir_D12G006880.1</t>
  </si>
  <si>
    <t>XP_016677696.1</t>
  </si>
  <si>
    <t xml:space="preserve">PREDICTED: probable calcium-binding protein CML41 [Gossypium hirsutum] </t>
  </si>
  <si>
    <t>sp|Q8L3R2|CML41_ARATH</t>
  </si>
  <si>
    <t>Probable calcium-binding protein CML41 OS=Arabidopsis thaliana GN=CML41 PE=2 SV=2</t>
  </si>
  <si>
    <t>At3g50770</t>
  </si>
  <si>
    <t>K13448|1|3e-148|413|gab:108482017|calcium-binding protein CML</t>
  </si>
  <si>
    <t>GO:0005509//calcium ion binding;GO:0032440//2-alkenal reductase [NAD(P)] activity</t>
  </si>
  <si>
    <t>MATAKVSKASKWFSNKSLRLSLQRRGSKSRSTSLSSSPGPSSTPISPRTIPNMRTKRPEEDEMKQVFGYFDGDGDGKISALELRAYFGSIGEYMSHEDAQGVINDLDSDGDSMLDYQDFLKLMKREPSKDDEGDDYDDLKKAFEMFELEKGSGCITPKGLQRMLNRLGDAKSYDECVAMIRVYDIDGNGVLDFHEFHQMMA</t>
  </si>
  <si>
    <t>Ghir_A11G020840.1</t>
  </si>
  <si>
    <t>XP_017621500.1</t>
  </si>
  <si>
    <t xml:space="preserve">PREDICTED: glutathione S-transferase U17-like [Gossypium arboreum] </t>
  </si>
  <si>
    <t>K00799|1|3e-171|474|gab:108465640|glutathione S-transferase [EC:2.5.1.18]</t>
  </si>
  <si>
    <t>MATSDAEVKVLGTWASPFVMRVRIAMNIKSVAYEFHQERLWEGKSELLLKSNPVHRKVPVLIHGDDTICESLIIVQYIDEVWPSAPILPSDPHERATARFWAAYLDDKWFPSLRAIGMAEGEDARKAAIGQVEEGLMLLEEAFDKCSQGQAFFGKDQIGYLDITFGCFLGWLRVTEKMSGIKLLNEINTPALLKWADRFCNDAAVKDVMPETEKLAEFAKMLRGRVRATPKS</t>
  </si>
  <si>
    <t>Ghir_A11G032590.1</t>
  </si>
  <si>
    <t>Ghir_A11G032590.1;Ghir_D11G033100.3</t>
  </si>
  <si>
    <t>XP_016755104.1</t>
  </si>
  <si>
    <t>PREDICTED: uncharacterized protein LOC107963013 [Gossypium hirsutum]</t>
  </si>
  <si>
    <t>MAATTSSLLQTDPLKLKQCLPLRLHLPTPPRFTKFTGNFTFQSQEFAKFNLRCFFSKRNHLTRSNFNANHFNFTPDDKTKTTFEIIAETVLKALKALKRPVIAAVLLGLLLIYDPNSTALAASGGRMGGKSFSSRSYSVPSNGGSSFSSYSVPYYAPAPFGGGGGFYAGTAVGVGVGAGSGFMLIMIGFFAFVLVSGFLSDRSESGVLTDMERTSVLKLQVGLLGTGRSLQRDLNRIAEVADTSTAEGLGFVLTETSLALLHHPDYCISGYSYVDVKRSMNEGEKRFNQLSIEERGKFDEETLVNVSNIRRLSTTFQKASGFNNEYIVITILVAAEGVHKLPLINGSGDLAVALQKLASIPTSKILAVEVLWTPQNENGTLSERELLEDYPLLRPL</t>
  </si>
  <si>
    <t>Ghir_A11G034180.1</t>
  </si>
  <si>
    <t>Ghir_A11G034180.1;Ghir_A11G034180.2;Ghir_D11G034810.1</t>
  </si>
  <si>
    <t>XP_016709970.1</t>
  </si>
  <si>
    <t>PREDICTED: mediator of RNA polymerase II transcription subunit 7a-like [Gossypium hirsutum]</t>
  </si>
  <si>
    <t>sp|Q9LZD7|MED7B_ARATH</t>
  </si>
  <si>
    <t>Mediator of RNA polymerase II transcription subunit 7b OS=Arabidopsis thaliana GN=MED7B PE=1 SV=1</t>
  </si>
  <si>
    <t>At5g03500_1</t>
  </si>
  <si>
    <t>KOG0570</t>
  </si>
  <si>
    <t>Transcriptional coactivator</t>
  </si>
  <si>
    <t>K15148|1|6e-104|298|ghi:107924169|mediator of RNA polymerase II transcription subunit 7</t>
  </si>
  <si>
    <t>GO:0001104//RNA polymerase II transcription cofactor activity</t>
  </si>
  <si>
    <t>GO:0016592//mediator complex;GO:0070847//core mediator complex</t>
  </si>
  <si>
    <t>MATATYPPPPPFYRLYKDYLQNPKSAPEPPPPIEGTYVCFGGNYTTDDVLPSLEDQGVRQLYPKGPNIDFKKELRSLNRELQLHILELADVLVERPSQYARQVEEISLIFKNLHHLLNSLRPHQARATLIHILELQIQRRKEADTSHKSPNS</t>
  </si>
  <si>
    <t>Ghir_A11G035860.1</t>
  </si>
  <si>
    <t>Ghir_A11G035860.1;Ghir_D11G012320.1</t>
  </si>
  <si>
    <t>XP_017629723.1</t>
  </si>
  <si>
    <t>PREDICTED: glutathione S-transferase F13 [Gossypium arboreum]</t>
  </si>
  <si>
    <t>sp|Q9LZI9|GSTFD_ARATH</t>
  </si>
  <si>
    <t>Glutathione S-transferase F13 OS=Arabidopsis thaliana GN=GSTF13 PE=3 SV=1</t>
  </si>
  <si>
    <t>At3g62760</t>
  </si>
  <si>
    <t>KOG0867</t>
  </si>
  <si>
    <t>K00799|1|5e-164|454|gab:108472684|glutathione S-transferase [EC:2.5.1.18]</t>
  </si>
  <si>
    <t>MALKLYGAAMSPCTSRVMTCLHEKEADFELIPIDLFAGEHKQLPFLAKNPFGQIPALEDGDLSLFESRAISAYVAEKYKEAGHDLIRYQSLKEAAEVKVWMEVESQQYHPAISPIIFQFFAAPLQGKVPDQAIIDENLEKLGNVLSVYEEKLSRTKYLAGDFYSLADLFHLSFTYYFMKTPCANLINERPHVKAWWEDISSRPAFQKVASAMTFGEKGN</t>
  </si>
  <si>
    <t>Ghir_A12G000550.1</t>
  </si>
  <si>
    <t>XP_016706326.1</t>
  </si>
  <si>
    <t>PREDICTED: uncharacterized protein LOC107920987 [Gossypium hirsutum]</t>
  </si>
  <si>
    <t>K01051|1|2e-10|60.8|bdi:106865406|pectinesterase [EC:3.1.1.11]</t>
  </si>
  <si>
    <t>MENFGVLILFIFSMFYVAMPNNLTIIPEQITFPHPLCRSQIALVNFACAMVPVLPIHRHRRRHRHRHRHGSHETPEQRYCCEWLRQMDTLCVCEILYHLPPFLWKPNHKYTVVVDDECSVTFLCKGRQRL</t>
  </si>
  <si>
    <t>Ghir_A12G001200.1</t>
  </si>
  <si>
    <t>XP_016716752.1</t>
  </si>
  <si>
    <t>PREDICTED: tetraketide alpha-pyrone reductase 1-like [Gossypium hirsutum]</t>
  </si>
  <si>
    <t>sp|Q500U8|TKPR1_ARATH</t>
  </si>
  <si>
    <t>Tetraketide alpha-pyrone reductase 1 OS=Arabidopsis thaliana GN=TKPR1 PE=1 SV=1</t>
  </si>
  <si>
    <t>At4g35420</t>
  </si>
  <si>
    <t>K13082|1|1e-81|254|mus:103982813|bifunctional dihydroflavonol 4-reductase/flavanone 4-reductase [EC:1.1.1.219 1.1.1.234]!K09753|3|7e-80|249|ini:109164749|cinnamoyl-CoA reductase [EC:1.2.1.44]</t>
  </si>
  <si>
    <t>GO:0080110//sporopollenin biosynthetic process;GO:0048316//seed development</t>
  </si>
  <si>
    <t>MEWVKGGKVCVTGAAGFLASWLVKRLLLSGYHVIGTVRDPANEKKLAHLWRLDGAKERLKLVRADLLEEGSFDDAIMGCQGVFHTASPTEILEPAVKGTLNVLGSCKKNPSLRRVVLTSSSSTVRARDDFDYKIPLDESSWSSLELCETLRVWYALAKTQAEKAAWEFCNENKIDLVTVLPAFVIGPSLPPDLCSTASDVLALLKGETEQFQWHGRMGYVHIDDVALCHILLYEHEGASGRYLCSSTVIDNDELVLILSAHRLYYEFNTSKITSLGFKFRPIEEMFDDCIESLVEKGLLSLHSAHQRPLS</t>
  </si>
  <si>
    <t>Ghir_A12G001530.1</t>
  </si>
  <si>
    <t>Ghir_A12G001530.1;Ghir_A12G001530.2</t>
  </si>
  <si>
    <t>XP_016716286.1</t>
  </si>
  <si>
    <t>PREDICTED: nitronate monooxygenase-like [Gossypium hirsutum]</t>
  </si>
  <si>
    <t>K04565|1|4e-121|361|psom:113294382|superoxide dismutase, Cu-Zn family [EC:1.15.1.1]</t>
  </si>
  <si>
    <t>GO:0018580//nitronate monooxygenase activity</t>
  </si>
  <si>
    <t>MGWKGILGFEYGIVQGPLGPDIAGPELVAAVANAGGLGLLRAPDWESPDYVKELIRKTRKLTDKPFGVGVVLAFPHKENVKAILEEKVAVLQLYWGECSKELVIEAHNAGVKVVPQVGSLEEAKNAINVGVDAIIVQGREAGGHVIGQEGLISLLPRVVDLVGDHGIPVIAAGGIVDARGYVAALALGAKGICMGTRFLATHESYAHPTYKLKLIEYDKTEYTDVFGRARWPGAPHRVLQTPFFCDWKCLSAQENETNQPIIGRTIIHGVEREIRRFAGTVPNPTTTGDIESMVMYAGQSVGLIKEILPAGQVVKKLVEAAQLLIHQTFNPDSI</t>
  </si>
  <si>
    <t>Ghir_A12G002140.1</t>
  </si>
  <si>
    <t>XP_016726858.1</t>
  </si>
  <si>
    <t>PREDICTED: triacylglycerol lipase 1-like [Gossypium hirsutum]</t>
  </si>
  <si>
    <t>sp|Q71DJ5|LIP1_ARATH</t>
  </si>
  <si>
    <t>Triacylglycerol lipase 1 OS=Arabidopsis thaliana GN=LIP1 PE=1 SV=1</t>
  </si>
  <si>
    <t>At2g15230</t>
  </si>
  <si>
    <t>KOG2624</t>
  </si>
  <si>
    <t>Triglyceride lipase-cholesterol esterase</t>
  </si>
  <si>
    <t>K01052|1|5e-164|462|ghi:107938270|lysosomal acid lipase/cholesteryl ester hydrolase [EC:3.1.1.13]</t>
  </si>
  <si>
    <t>MSLAALTQPDIVEMVEAAALLSPISYLEHVSAPLVLRMVAMHLDQMVLALGLHQLNFRSDVLVNLVDSLCDDHVDCTDFLSSITGQNCCFNKTRMNFYLEYEPHPSSVKNLRHLFQMIRQGTFSQYDYGVLKNLLIYGQFKPPAFDLNNIPKSLPIWMSYGGNDALADATDVQRTLEELSSKPELLYLDNYGHIDFLLSVKANRDIYNHMIGFFRSLEKSSSY</t>
  </si>
  <si>
    <t>Ghir_A12G003860.1</t>
  </si>
  <si>
    <t>Ghir_A12G003860.1;Ghir_A12G003860.2</t>
  </si>
  <si>
    <t>&gt;Ghir_A12G003860.4</t>
  </si>
  <si>
    <t>XP_017638226.1</t>
  </si>
  <si>
    <t xml:space="preserve">PREDICTED: uncharacterized protein LOC108479894 [Gossypium arboreum] </t>
  </si>
  <si>
    <t>sp|O48832|ERD7_ARATH</t>
  </si>
  <si>
    <t>Protein EARLY-RESPONSIVE TO DEHYDRATION 7, chloroplastic OS=Arabidopsis thaliana GN=ERD7 PE=1 SV=1</t>
  </si>
  <si>
    <t>Hs21703346</t>
  </si>
  <si>
    <t>KOG2709</t>
  </si>
  <si>
    <t>K19366|1|0.0|900|gab:108479894|spartin</t>
  </si>
  <si>
    <t>MYSSPPEHPSSLYPQVDLSNPDATSSSPSSSSSLYPSLDMKDLAENLFPDDATALHTHQDSAEQLLLKVPGAIVHLIERETSVELACGDLCIVSLLQGDNVVAVFARLGDDIQWPLAKDEPVVKLDASHYFFTLRVPSNGSFEDGKDSNQTEDVLNYGLTIAAKGQEGLLKELDRILETYSCFSVQQVKGIENWNLVDARNVAPEELNRKEKRDLIVGSAMAYWTTLAPNVEDYNGSIAKAIASGSGYVVKGILWCGDVTVDRLKWGNDFLSKRIKSGSTSEISPEALRRMKRVKKLTKMSEKVATGILSGVVKVSGFFTGSIVNSKVGKKFFNLLPGEIVLASLDGFNKVCDAVEVAGRNVMSTTSVVTTGLVSQRYGEKAGKVTNEGLDAAGHAIGTAWAVFKIRKALNPKSVFKPTTLAKAAAQANAAELKSKNNK</t>
  </si>
  <si>
    <t>Ghir_A12G005830.1</t>
  </si>
  <si>
    <t>Ghir_A12G005830.1;Ghir_A12G005830.2;Ghir_A12G005830.4</t>
  </si>
  <si>
    <t>&gt;Ghir_A12G005830.3</t>
  </si>
  <si>
    <t>XP_016701589.1</t>
  </si>
  <si>
    <t xml:space="preserve">PREDICTED: WPP domain-interacting tail-anchored protein 1-like isoform X1 [Gossypium hirsutum] </t>
  </si>
  <si>
    <t>sp|Q8L7E5|WIT1_ARATH</t>
  </si>
  <si>
    <t>WPP domain-interacting tail-anchored protein 1 OS=Arabidopsis thaliana GN=WIT1 PE=1 SV=2</t>
  </si>
  <si>
    <t>K20283|1|4e-07|58.9|nsy:104250097|golgin subfamily A member 4</t>
  </si>
  <si>
    <t>MDADILHEEGVSGDEFNSMELEAGSSRADILDGISSGGEVNEEFGRANEILTRVELDLACSSEKLVNLSVLTMHLATRETDFESFMSEKDNMQVESMEKALEFDLLSGILDSEVKELNKFMEHLETYIISSREAISSFKHLGETFFKMEEKLLDSEESLKQSRDQVSEIKMQAADFHRILSCLHGNENRNDENGVNVSEGDRLSSGNTKIKMQTIEQQRHILRMLEKSLAREIDLEKKFAESRQIEEELKPRIHTLEEGMVSMEEETMDVSERLFEAQNAAVVFMGISKELLGRLQLAQFNLNNSTHRETELRSKLEESTVKLKAKESALRTLQSSDTRLSDFVQAQVDTLKEKLTEVEKKFILADSEAFTMREKADSLEKQLKESELNLSNAKASLDESREQHDALYSLINTLENDTADLKAKLFEAEKRAHNAESKCKLIVETNTELIEELSLLKGQDLTSEKVDFLEMQLKESEIRLLNAVASAEASQEKQNMLYSTIGDMENLIEDLKLKVSKAENRADSAEDKCIILSETNSELSEELRFLRGRLGCLEASLNQAEEMKMATARDIGIRTQLIANLLMQLGMERERLHQQISGLATENKVLIVKLKQTYKDHSIVQSHENKGNVKDFLFSKQDSTAAPARETKEEITKSSVGGSEPDKTTESVGESEVKPTDGTSQDETVRTIDARLLSFKHISLALLVLLASTAAAYYFQKRKSPFY</t>
  </si>
  <si>
    <t>Ghir_A12G011780.1</t>
  </si>
  <si>
    <t>&gt;Ghir_A12G011780.2 &gt;Ghir_A12G011780.3 &gt;Ghir_A12G011780.4</t>
  </si>
  <si>
    <t>XP_016709178.1</t>
  </si>
  <si>
    <t xml:space="preserve">PREDICTED: AT-hook motif nuclear-localized protein 9-like [Gossypium hirsutum] </t>
  </si>
  <si>
    <t>sp|O80834|AHL9_ARATH</t>
  </si>
  <si>
    <t>AT-hook motif nuclear-localized protein 9 OS=Arabidopsis thaliana GN=AHL9 PE=2 SV=1</t>
  </si>
  <si>
    <t>K23047|1|1e-28|121|bna:106447564|E3 ubiquitin-protein ligase UNKL [EC:2.3.2.27]</t>
  </si>
  <si>
    <t>GO:0043433//negative regulation of DNA binding transcription factor activity;GO:0090377//seed trichome initiation</t>
  </si>
  <si>
    <t>GO:0000976//transcription regulatory region sequence-specific DNA binding;GO:0003677//DNA binding</t>
  </si>
  <si>
    <t>GO:0016021//integral component of membrane;GO:0005634//nucleus</t>
  </si>
  <si>
    <t>MDRRDAMALTGSASYYIQQRGITGSGVHGSQDIHMLSSPNVQYQSSMSATTMGPVESSTPHSVNVGTPSAVPSSETMKRKRGRPRKYGPDGTVSLALTPPSVTNPGTLTPPSQKRGRGRPPGTGKKQQLASLGVWLSGSAGMGFTPHVITVAIGEDIATKLMSFSQQGPRAVCILSANGAVSTVTLHQPSSLGGTITYEGRFEILCLSGSYLLTSDNGSRNRTGGLSVSLASPDGRVIGGGVGGMLIAASPVQVIIGSFLWGGSKMKIKKGGDQDGLKGSDNQNVDDVVPPPGVSPSQNLTPTSSAGIWPGSRSMDMRNSHVDIDLMRG</t>
  </si>
  <si>
    <t>Ghir_A12G012140.1</t>
  </si>
  <si>
    <t>XP_016739473.1</t>
  </si>
  <si>
    <t>PREDICTED: cytochrome P450 703A2-like [Gossypium hirsutum]</t>
  </si>
  <si>
    <t>sp|Q9LNJ4|C70A2_ARATH</t>
  </si>
  <si>
    <t>Cytochrome P450 703A2 OS=Arabidopsis thaliana GN=CYP703A2 PE=1 SV=1</t>
  </si>
  <si>
    <t>At1g01280</t>
  </si>
  <si>
    <t>KOG0156</t>
  </si>
  <si>
    <t>Cytochrome P450 CYP2 subfamily</t>
  </si>
  <si>
    <t>K20496|1|0.0|993|ghi:107949243|laurate 7-monooxygenase [EC:1.14.14.130]</t>
  </si>
  <si>
    <t>GO:0016705//oxidoreductase activity, acting on paired donors, with incorporation or reduction of molecular oxygen;GO:0004497//monooxygenase activity;GO:0005506//iron ion binding;GO:0020037//heme binding</t>
  </si>
  <si>
    <t>MELFTFALALLVGALVVNALWRWRFDRKSLFKTRKLPPGPPRWPIVGNLLQLSSLPHRDLASLCDKYGPLVYLRLGKVDAITTNDPDIIREILLRQDEVFASRPRTLAAVHLAYGCGDVALAPLGPHWKRMRRICMEHLLTTKRLESFAKHRADEAQHLVRDVTARAQNGQLVNLREVLGAFSMNNVTRMLLGRQYFGAVSAGPSEAMEFMHITHELFWLLGVIYLGDYLPIWRWVDPYGCEKRMREVEKRVDDFHKRIIEEHRRARELKNKEYGKDDDYGEEMDFVDVLLSLPGEDGKPHMDDTDIKALIQDMIAAATDTSAVTNEWLDSVVGPNRMVNESDLPHLNYLRCVVRETFRMHPAGPFLIPHESLQATTINDFYIPAKTRVFINTHGLGRNTKLWDDVESFRPERHWLADGARVEISHGADFKILPFMTLVLMALARLFHCFDWAPPNGMRPEDINTIEVYGMTMPKAEPLMAMAKPRLADHVMF</t>
  </si>
  <si>
    <t>Ghir_A12G012930.1</t>
  </si>
  <si>
    <t>XP_016708616.1</t>
  </si>
  <si>
    <t xml:space="preserve">PREDICTED: probable polygalacturonase [Gossypium hirsutum] </t>
  </si>
  <si>
    <t>K01184|1|3e-31|129|csat:104772314|polygalacturonase [EC:3.2.1.15]</t>
  </si>
  <si>
    <t>MKSSFSLVYLLLVLVFFSHITWAVKGNLLCKQTDIGEIRPHSVTITEFGAVGDGVTLNTKAFQNAIFYLNSFADKGGAKLFVPAGRWLTGSFDLISHLTLWLDKHAVILGSMNSDDWPVVDPLPSYGRGRELPGGRHRSLIYGRNLTDVIITGDNGTIDGQGSVWWNWFRRKTLNYTRPHLVELMNSTGVVISNLTFLNSPFWTIHPVYCSHVIVQNVTILAPLDSPNTDGIDPDSSDDVCIEDCYISTGDDLISIKSGWDEYGISFARPSRNIIIRRLTGHNRKSSGIAIGSEMSGGVSEVYAENIYFFNSSTGIILKTARGRGGYVRNIYISNVTLVGVDTAIFFNSNFSQHPDEFYDPNALPVIERITFKDVIGDNIKVAGLLKGIEGDSFRHICLLNITLDVTTKSPWNCSNIQGYSTLVSPETCEPLKESIYPKHYSDCYLLPNHLRSSARHLAKETFPDIRS</t>
  </si>
  <si>
    <t>Ghir_A12G023790.1</t>
  </si>
  <si>
    <t>XP_016724609.1</t>
  </si>
  <si>
    <t>PREDICTED: protein HOTHEAD-like [Gossypium hirsutum]</t>
  </si>
  <si>
    <t>sp|Q9S746|HTH_ARATH</t>
  </si>
  <si>
    <t>Protein HOTHEAD OS=Arabidopsis thaliana GN=HTH PE=1 SV=1</t>
  </si>
  <si>
    <t>At1g12570</t>
  </si>
  <si>
    <t>KOG1238</t>
  </si>
  <si>
    <t>Glucose dehydrogenase/choline dehydrogenase/mandelonitrile lyase (GMC oxidoreductase family)</t>
  </si>
  <si>
    <t>K00108|1|0.0|815|nnu:104608328|choline dehydrogenase [EC:1.1.99.1]</t>
  </si>
  <si>
    <t>GO:0050660//flavin adenine dinucleotide binding;GO:0016614//oxidoreductase activity, acting on CH-OH group of donors</t>
  </si>
  <si>
    <t>MHNATSAPFLSYYDYIVVGGGTAGCPLAATLSHRANVLLLERGGSPYGDPNITKLVNFGASLSDLSPWSPSQRFISTDGVINSRACVLGGGSCLNAGFYTRASPEYIRQAGWDGRLVNQSYEWVEKLVAFEPHLGHWQSAVRNGLLEVGVVPFNGFTFDHINGTKVGGTIFDEQGNRHTAADLLEYANPRGLTVLLYATVEKILFRFRGRRSRPEAYGVIFRDGSGIEHRAYLKYGFKNEIIISAGALGSPQLLMLSGVGPVAHLRSHNIPVVLDQPLVGQGMCDNPMNAVFVPSPIPVEVSLIEVVGITHFGSYIEAASGETFSASVTTTSRNYGMFSPKIGQLSTVPPKQRTPEAIARAVEYLDNLDQAALQGGFILEKIMGPISTGHLELQTRNPDDNPSVTFNYFQHPLDLQRCVQGIQTIGKIVESESFSKFRYDYMSWPGLVNMTEHSPINLLPRHYNSSIPLETFCRDTVMTIWHYHGGCQVSRVVDPDYKVLGVEALRVIDGSTFNSSPGTNPQATVMMLGRYMGVKILRERLGN</t>
  </si>
  <si>
    <t>Ghir_A12G023940.1</t>
  </si>
  <si>
    <t>XP_016724582.1</t>
  </si>
  <si>
    <t>PREDICTED: bifunctional UDP-glucose 4-epimerase and UDP-xylose 4-epimerase 1-like [Gossypium hirsutum]</t>
  </si>
  <si>
    <t>sp|Q42605|UGE1_ARATH</t>
  </si>
  <si>
    <t>Bifunctional UDP-glucose 4-epimerase and UDP-xylose 4-epimerase 1 OS=Arabidopsis thaliana GN=UGE1 PE=1 SV=2</t>
  </si>
  <si>
    <t>At1g12780</t>
  </si>
  <si>
    <t>K01784|1|0.0|657|ghi:107936375|UDP-glucose 4-epimerase [EC:5.1.3.2]</t>
  </si>
  <si>
    <t>GO:0006012//galactose metabolic process</t>
  </si>
  <si>
    <t>GO:0003978//UDP-glucose 4-epimerase activity</t>
  </si>
  <si>
    <t>MGSSEKTILVTGGAGFIGTHTVVQLLNDGYRVSIIDNLDNSVIEAVHRVKDLVGPELSQKLDFNLGDLRNRDDLEKLFSKTKFDAVIHFAGLKAVAESVGNPRRYFDNNLIGTINLYEVMAKYNCKKMVFSSSATVYGQPEKIPCVEDFELKAMNPYGRTKLFLEEIARDIQKAEPDWSIILLRYFNPVGAHESGKIGEDPKGIPNNLMPYIQQVAVGRLPELNVYGHDYPTKDGSAVCCIAYNLGTGSGTSVLEMVAAFEEASGKKIPIKLCPRRPGDATAVYASTKKAQKELGWKAKYGIAEMCRDQWKWASNNPWGYQSKP</t>
  </si>
  <si>
    <t>Ghir_A12G027810.1</t>
  </si>
  <si>
    <t>XP_016718306.1</t>
  </si>
  <si>
    <t>PREDICTED: leucoanthocyanidin reductase-like [Gossypium hirsutum]</t>
  </si>
  <si>
    <t>sp|Q84V83|LAR_DESUN</t>
  </si>
  <si>
    <t>Leucoanthocyanidin reductase OS=Desmodium uncinatum GN=LAR PE=1 SV=1</t>
  </si>
  <si>
    <t>K13081|1|0.0|746|ghi:107931042|leucoanthocyanidin reductase [EC:1.17.1.3]</t>
  </si>
  <si>
    <t>GO:0033788//leucoanthocyanidin reductase activity</t>
  </si>
  <si>
    <t>MKSTQMNGSYPNESEAGQTVVIGSSGFIGRFITEACLDSGRPTYILVRSSSNSPSKASTIKFLQDKGAIVIYGSITDQEFMEKVLREYKIEVVISAVGGESILDQLSLIEAIKNVNTVKRFVPSEFGHDIDRAKPVEPGLTMYEQKSKIRRQIEECGIPYSYICCNSIAAWPYHDNTHPADVLPPLDRFQIYGDGAVKAYFVAGSDIGKFTVMSTDDDRTLNKTVHFQPPSNLLNMNEMASLWETKIGRVLPRVTITEQDLLQRAQEMRIPQSVVAAITHDIFINGCQINFSLDKTTDVEICSLYPNTSFRTIAECFDDFAKKISDNEKAVSKPVTASNTDIFVPTAKPEALAITAICT</t>
  </si>
  <si>
    <t>Ghir_A12G028500.1</t>
  </si>
  <si>
    <t>XP_016718288.1</t>
  </si>
  <si>
    <t>PREDICTED: glutamate decarboxylase-like [Gossypium hirsutum]</t>
  </si>
  <si>
    <t>sp|P54767|DCE_SOLLC</t>
  </si>
  <si>
    <t>Glutamate decarboxylase OS=Solanum lycopersicum PE=2 SV=1</t>
  </si>
  <si>
    <t>At2g02010</t>
  </si>
  <si>
    <t>KOG1383</t>
  </si>
  <si>
    <t>Glutamate decarboxylase/sphingosine phosphate lyase</t>
  </si>
  <si>
    <t>K01580|1|0.0|1036|ghi:107931028|glutamate decarboxylase [EC:4.1.1.15]</t>
  </si>
  <si>
    <t>GO:0006536//glutamate metabolic process</t>
  </si>
  <si>
    <t>GO:0030170//pyridoxal phosphate binding;GO:0004351//glutamate decarboxylase activity</t>
  </si>
  <si>
    <t>MVLTTTNPAPKQFVESSTFASRYVRQPLPRFQMPENSMPKEAAYQVITDELMLDNPRLNLASFVTTWMEPECDKLMMASINKNYVDMDEYPVTTELQNRCVNMIANLFNAPIGSGEAAVGVGTVGSSEAIMLAGLAFKRKWQQKMKSQGKPYDKPNIVTGANVQVCWEKFARYFEVELKEVKLKEGYYVMDPVKAVEMVDENTICVAAILGSTLTGEFENVKLLNELLTKKNKETGWDTPIHVDAASGGFIAPFVYPKIEWDFRLPLVKSINVSGHKYGLVYAGIGWVVWRSKEDLPDDLVFHINYLGSDQPTFTLNFSKGSSQIIAQYYQLIRLGFEGYKSIMENCIGNARILKEGIEKTGRFEVVSKDVGVPLVAFALKDSTKYTVFQISDALRKFGWIVPAYTMPADAEHIAVLRVVVREDFSCSLAERLISHIQEVLKELDSLPSQIVKDSHVVTVAKEVVGENKDAEAAKMGDRKIQEKVTKQWRHFVKTKKTGVC</t>
  </si>
  <si>
    <t>Ghir_A13G004220.1</t>
  </si>
  <si>
    <t>Ghir_A13G004220.1;Ghir_D13G004360.1</t>
  </si>
  <si>
    <t>XP_016675077.1</t>
  </si>
  <si>
    <t>PREDICTED: uncharacterized protein LOC107894305 [Gossypium hirsutum]</t>
  </si>
  <si>
    <t>sp|C0HJG8|BSP_BOSSE</t>
  </si>
  <si>
    <t>Basic secretory protease (Fragments) OS=Boswellia serrata PE=1 SV=1</t>
  </si>
  <si>
    <t>MVFLRVSETIMADTLLFTCLLLFLAAMQGVHAVDYAINDNTGNSGGGVRFRTEIGAQSSLQTMSSATDFIWDIFQQTNPSDRKNVPKVTLFIENGDGVAFAINNEIHVNANYLGNYTGDLRKEFNGVLYHEMTHIWQWNGNGQTPGGLIEGIADFVRLKANYIPSHWVKPGQGDRWDQGYDVTARFLEYCDGLRNGFVAELNKKMRSGYNAGFFVELLGKTVDQLWSDYKAKYGN</t>
  </si>
  <si>
    <t>Ghir_A13G005920.4</t>
  </si>
  <si>
    <t>XP_016715648.1</t>
  </si>
  <si>
    <t xml:space="preserve">PREDICTED: eukaryotic initiation factor 4A-3-like [Gossypium hirsutum] </t>
  </si>
  <si>
    <t>sp|Q5VNM3|IF43A_ORYSJ</t>
  </si>
  <si>
    <t>Eukaryotic initiation factor 4A-III homolog A OS=Oryza sativa subsp. japonica GN=EIF4A3A PE=1 SV=1</t>
  </si>
  <si>
    <t>At3g19760</t>
  </si>
  <si>
    <t>KOG0328</t>
  </si>
  <si>
    <t>Predicted ATP-dependent RNA helicase FAL1, involved in rRNA maturation, DEAD-box superfamily</t>
  </si>
  <si>
    <t>K13025|1|0.0|693|dzi:111309233|ATP-dependent RNA helicase [EC:3.6.4.13]</t>
  </si>
  <si>
    <t>GO:0005524//ATP binding;GO:0003676//nucleic acid binding;GO:0003743//translation initiation factor activity</t>
  </si>
  <si>
    <t>MSAAAAATSRATRRMGAEDEKLVFETTEGIEPILSFDQMGLKDDLLRGIYNYGFEKPSAIQQRAVMPIINGRDVIAQAQSGTGKTSMIALTVCQVVDTASREVQALILSPTRELASQTEKVIRTIGDFMNIQAHACIGGKSVGEDIRKLENGVHVVSGTPGRVCDMIKRRTLRTRAIKLLILDESDEMLSRGFKDQIYDVYRHLPPELQVCLISATLPHEILEMTSKFMTDPIRILVKRDELTLEGIKQFFVAVEREEWKFDTLCDLYDTLTITQAVIFCNTKRKVSSGVSKHVDWLTEKMRSNNFTVSSMHGDMPQKERDAIMAEFRDGATRVLITTDVWARGLDVQQASL</t>
  </si>
  <si>
    <t>Ghir_A13G008760.1</t>
  </si>
  <si>
    <t>XP_016674565.1</t>
  </si>
  <si>
    <t>PREDICTED: LETM1 and EF-hand domain-containing protein 1, mitochondrial-like [Gossypium hirsutum]</t>
  </si>
  <si>
    <t>At3g59820</t>
  </si>
  <si>
    <t>KOG1043</t>
  </si>
  <si>
    <t>Ca2+-binding transmembrane protein LETM1/MRS7</t>
  </si>
  <si>
    <t>K17800|1|0.0|1542|ghi:107893932|LETM1 and EF-hand domain-containing protein 1, mitochondrial</t>
  </si>
  <si>
    <t>GO:0043022//ribosome binding;GO:0005509//calcium ion binding</t>
  </si>
  <si>
    <t>GO:0016021//integral component of membrane;GO:0005739//mitochondrion</t>
  </si>
  <si>
    <t>MASRVILRRRSYIFNSPTRLTSLIWGFSSFGHRPSFTSEDSQGSPYVASHPYPSSDFKKVVLPSVLKNELSYFLAAQYHRSNSSGISNSGFLVGNLEFKFPLGVRWFSQSARSALTSTAGKPELGGSSDGKEQQASKKVKEASPEECDQAVEGLSTVKAKAKAKQVQDSTKSGQSLIKKLWAMILGIGPALRAVASMNREDWAKKLRHWKDEFKSTMQHYWLGTKLLWADIRISSRLLVKLASGKGLSRRERQQLTRTTADIFRLVPFAVFIIVPFMEFLLPVFLKLFPNMLPSTFQDKMKEQEALKRRLNARIEYAKFLQDTVKEMAKEIQNSRSGDVKKTAEDLAEFMNKVRTGAGVSNDEILGFAKLFNDELTLDNISRPRLVNMCKYMGISPYGTDAYLRYMLRKRLQEIKNDDKMIQAEGVESLSEAELRQACRERGLLGLLSVEEMRQQLCDWLDLSLNHSVPSSLLILSRAFTVSGKVRPEEAVQATLSSLPDEVVDTVGVTALPSEDSVSERRRKLEFLEMQEELIKEEEEEEEEEQAKLKESISKQKDVALEELAVSTAKEAQELAKAKTLEKHEQLCELSRALAVLASASSVSWEREEFLRLVKKEVELYNSMVEKEGTEDEEEAKKAYKAAREHSDHTAQKAIGDKVSSALIDRVDAMLQKLEKEIDDVDAKIGDRWRLLDRDYDGKVTPEEVASAAMYLKDTLGKEGIQELISNLSIDREGKILVEDIVKLGGETDDADTAEAGRS</t>
  </si>
  <si>
    <t>Ghir_A13G013230.1</t>
  </si>
  <si>
    <t>XP_017619069.1</t>
  </si>
  <si>
    <t>PREDICTED: metacaspase-4 [Gossypium arboreum]</t>
  </si>
  <si>
    <t>sp|O64517|MCA4_ARATH</t>
  </si>
  <si>
    <t>Metacaspase-4 OS=Arabidopsis thaliana GN=AMC4 PE=1 SV=1</t>
  </si>
  <si>
    <t>At1g79340</t>
  </si>
  <si>
    <t>K22684|1|0.0|518|nnu:104591265|metacaspase-1 [EC:3.4.22.-]</t>
  </si>
  <si>
    <t>MINNSNTLIFANQESIISLYKRQKLFSEIFHLLIKAKTTRIQWGKKAVLIGINYPGTKAELKGCINDVKRMYKCLTERYGFSEEDITVLIDTDNSYDQPTGKNIRRALNDLVRSAEPGDFLFVHYSGHGTRLPAETGDDDDTGYDECIVPCDMNLITDDDFRELVDKVPKGSRISIVSDSCHSGGLIDEAKEQIGDSSKPQDSESESGSGGFRSFLHHTVQDAFESRGIHVPSRLRHRDHHHDKEEVDDRGVNEDYDDSGYQKTGKDDIDVGKLRPTLFDMFGEDASPKVKKFMNIIMTKLQGSGDDGEGGGFMGKVGNLALQFLKQKLDDDEGYGKPALETEVSSKQEAYAGAGKHSLPDSGILISGCQTDQTSADASPSGNASKAYGALSNAIQTIIADSDGSITNKELVLKARQMLKKQGFTQQPGLYCCDHHVRAPFVCEY</t>
  </si>
  <si>
    <t>Ghir_A13G015290.1</t>
  </si>
  <si>
    <t>Ghir_A13G015290.1;Ghir_A13G015290.2;Ghir_A13G015290.3</t>
  </si>
  <si>
    <t>XP_016676045.1</t>
  </si>
  <si>
    <t xml:space="preserve">PREDICTED: probable bifunctional methylthioribulose-1-phosphate dehydratase/enolase-phosphatase E1 isoform X2 [Gossypium hirsutum] </t>
  </si>
  <si>
    <t>sp|B9N1F9|MTBC_POPTR</t>
  </si>
  <si>
    <t>Probable bifunctional methylthioribulose-1-phosphate dehydratase/enolase-phosphatase E1 OS=Populus trichocarpa GN=POPTR_0001s40980g PE=3 SV=2</t>
  </si>
  <si>
    <t>At5g53850_2</t>
  </si>
  <si>
    <t>KOG2630</t>
  </si>
  <si>
    <t>Enolase-phosphatase E-1</t>
  </si>
  <si>
    <t>K16054|1|0.0|620|ghi:107895267|methylthioribulose 1-phosphate dehydratase / enolase-phosphatase E1 [EC:4.2.1.109 3.1.3.77]</t>
  </si>
  <si>
    <t>GO:0019509//L-methionine salvage from methylthioadenosine</t>
  </si>
  <si>
    <t>GO:0043874//acireductone synthase activity;GO:0000287//magnesium ion binding</t>
  </si>
  <si>
    <t>MVYTYGVTHGSVLKLSDDILFQAECYHYLFDAAIKLHHLGLDWSTPDHGPIQNVKGFSSINSMIKRVATKAGTVESDFKLQPYPRCVVLDIEGTTTPISFVTDVLFPYARDNVGRHLSATYDSAETQDDIKLLRSQVEDDLKQGVLGAVPIPLEDPGKEKVIASLVANVEAMIKADRKITALKQLQGHIWRTGFENNELEGVVFDDVPEALEKWHALGIKVYIYSSGSRLAQRLIFGNTNYGDLRKYLSGFFDTAVGYKRETRSYVEITESLGVDKPSDILFVTDVYQEATAAKAAGLEVVLSIRPGNSPLPENHGFKTINSFLEI</t>
  </si>
  <si>
    <t>Ghir_A13G017450.1</t>
  </si>
  <si>
    <t>Ghir_A13G017450.1;Ghir_D13G018160.1</t>
  </si>
  <si>
    <t>XP_016675483.1</t>
  </si>
  <si>
    <t>PREDICTED: acyl carrier protein 2, chloroplastic-like [Gossypium hirsutum]</t>
  </si>
  <si>
    <t>sp|O04652|ACP5_ARATH</t>
  </si>
  <si>
    <t>Acyl carrier protein 5, chloroplastic OS=Arabidopsis thaliana GN=ACP5 PE=3 SV=1</t>
  </si>
  <si>
    <t>At5g27200</t>
  </si>
  <si>
    <t>K21776|1|2e-11|64.3|apro:F751_6334|protein lin-54!K03955|2|8e-10|57.4|hbr:110639145|NADH dehydrogenase (ubiquinone) 1 alpha/beta subcomplex 1</t>
  </si>
  <si>
    <t>MASIAASSISMQPRHALATTRASGLKLASFVNQERNNLSFRLRPVPARLRISCAAKPETVDKVCEIARKQLALSSDEPVTGASKFSDLGADSLDTVEIVMGIEEEFGVTIKEDNAITTVQDAADLIEKLCRAKGA</t>
  </si>
  <si>
    <t>Ghir_A13G018770.1</t>
  </si>
  <si>
    <t>XP_016673658.1</t>
  </si>
  <si>
    <t>K08057|1|0.0|841|ghi:107893232|calreticulin</t>
  </si>
  <si>
    <t>MASRKRFPNFVSLILLSLVAIASAEVFFEERFEDGWESHWVKSDWKKDENMAGEWNYTSGKWNGDPNDKGIQTSEDYRFYAISAEFPEVNNKGKTLVFQFSVKHEQKLDCGGGYMKLLSGDVDQKKFGGDTPYSIMFGPDICGYSTKKVHAILTYNGTNHLIKKEVPCETDQLTHVYTFILRPDATYSILIDNVEKQTGSLYTDWDILPPQKIKDPEAKKPEDWDDKEYIPAPEDKKPEGYDDIPKEIPDPDAKKPEDWDDEEDGEWTPSTIPNPEYKGPWKPKKIKNPNYKGKWKAPMIDNPDFKDDPDLYVFPNLKYVGIELWQVKSGTLFDNILVADDVEYAKKLAEETWGKQKDAEKAAFEEEEKKREEEESKDDPVDSDAEDEDDADDTEGHESDSDTKSDDEDKEDAHDEL</t>
  </si>
  <si>
    <t>Ghir_A13G022700.1</t>
  </si>
  <si>
    <t>XP_017603662.1</t>
  </si>
  <si>
    <t>PREDICTED: enoyl-[acyl-carrier-protein] reductase [NADH], chloroplastic-like [Gossypium arboreum]</t>
  </si>
  <si>
    <t>K00208|1|0.0|783|gab:108450512|enoyl-[acyl-carrier protein] reductase I [EC:1.3.1.9 1.3.1.10]</t>
  </si>
  <si>
    <t>MAATVASSLQLMAARHFLSFSPGVVKAGAAILCSNPKTVLWPKLTSPCNISSLNPFRHGFRSSTVKFIKVVTKAMSESNENKPVSGLPIDLKGKRAFIAGVADDNGYGWAIAKSLAAAGAEILVGTWVPALNIFETSLRRGKFDESRLLPDGSLMEITKVYPLDAIFDNLDDVPEDIKTNKRYAGSSKWTVQEVAESVKQDFRSIDILVHSLANGPEVSKPLLDTSRKGYLAALSASSYSHVSLLKHFLPLMNPGGSSISLTYIASERIIPGYGGGMSSAKAALESDTRVLAFEAGRKHKIRVNAISAGPLRSRAAKAIGFIDMMIEYSKANAPLQKELSADEVGNTAAFLASPLASAITGAVIYVDNGLNAMGIGVDSPIFKDLNIPSDKH</t>
  </si>
  <si>
    <t>Ghir_A13G022950.1</t>
  </si>
  <si>
    <t>XP_017603902.1</t>
  </si>
  <si>
    <t>PREDICTED: protein RETICULATA-RELATED 4, chloroplastic-like isoform X1 [Gossypium arboreum]</t>
  </si>
  <si>
    <t>sp|Q94CJ5|RER4_ARATH</t>
  </si>
  <si>
    <t>Protein RETICULATA-RELATED 4, chloroplastic OS=Arabidopsis thaliana GN=RER4 PE=2 SV=1</t>
  </si>
  <si>
    <t>K02183|1|9e-21|93.2|bna:111212366|calmodulin!K00858|3|1e-18|92.4|egr:104421503|NAD+ kinase [EC:2.7.1.23]!K03234|4|5e-11|67.8|soe:110777699|elongation factor 2</t>
  </si>
  <si>
    <t>GO:0009706//chloroplast inner membrane;GO:0005739//mitochondrion</t>
  </si>
  <si>
    <t>MSAATSLFTPFPPFSPLPKTTSKFSTTFRLRLPSPITTIRHRKHSPFPTFSTLPGGGNNSAGGGGNNDNGKGKGGSGGGDENAGDENRKEAMIVLAEAGRSMETLPTDLADAIQAGKVPGSVIDRFLGLEKSDLMRWLMQFDGFKERLLADDLFFAKVFIECGVGIFTKTAAEYERRRENFFKELEIVFADVVMAIIADFMLVYLPAPTVSLQPSLAASAGVISKFFHGCPDNAFQVALHGTSYSLLQRLGAVMRNGAKLFAVGTTSSLVGTAATNALINAKKAVDKSSVDEIENVPILSTSVAYGVYMAISSNLRYQVLAGVIEQRVLEPLLHQHKFLLSTICFAIRTGNTYLGSLLWVDYARLVGIQKPQEEENPVLVS</t>
  </si>
  <si>
    <t>Ghir_A13G023160.1</t>
  </si>
  <si>
    <t>XP_016728282.1</t>
  </si>
  <si>
    <t xml:space="preserve">PREDICTED: bifunctional epoxide hydrolase 2-like [Gossypium hirsutum] </t>
  </si>
  <si>
    <t>sp|Q15KI9|PHYLO_ARATH</t>
  </si>
  <si>
    <t>Protein PHYLLO, chloroplastic OS=Arabidopsis thaliana GN=PHYLLO PE=2 SV=2</t>
  </si>
  <si>
    <t>At3g05600</t>
  </si>
  <si>
    <t>K08726|1|7e-72|224|cic:CICLE_v10001881mg|soluble epoxide hydrolase / lipid-phosphate phosphatase [EC:3.3.2.10 3.1.3.76]!K22369|5|1e-26|112|cvr:CHLNCDRAFT_141294|epoxide hydrolase 4 [EC:3.3.-.-]</t>
  </si>
  <si>
    <t>MEGVQHRMVEVNGINIHIAEKGEGPVILFLHGFPELWYSWRHQILALSNMGFRTVAPDLRGYGDSDIPESVDSYTCFHMVGDLVELIDVLDPREGKVFVVGHDWGAILAWFLCLFRPDKVKALVNLSVPFLRFDRNIKPIELWRAYYGSDHYMSRFQEYGEIEGEFAWVGMDRVEKEFLTDFPVLLPKGKLFKRPLDEPITLPSWLSEEEANYYVTKFQKTGFTGPLNFYRNFDRNWELLKPWVGCKITTPAKFMMGDKDLVYHMPGMKDYIHNGGFQEDVPSLKEVVVLEGVDHFISMEKPDEVNQYIFDFFSRFH</t>
  </si>
  <si>
    <t>Ghir_A13G023250.1</t>
  </si>
  <si>
    <t>XP_017605715.1</t>
  </si>
  <si>
    <t>PREDICTED: bifunctional epoxide hydrolase 2-like [Gossypium arboreum]</t>
  </si>
  <si>
    <t>K08726|1|3e-70|219|cic:CICLE_v10001881mg|soluble epoxide hydrolase / lipid-phosphate phosphatase [EC:3.3.2.10 3.1.3.76]!K22369|5|2e-26|112|cvr:CHLNCDRAFT_141294|epoxide hydrolase 4 [EC:3.3.-.-]</t>
  </si>
  <si>
    <t>MKSMEGIQHKTVSVNGINMHIAEKGEGPLILFIHGFPELWYTWRHQINGLAALGYRALAPDLRGYGGTDAPDCVADYTCFHAVGDLIALLDMEAPPEKEDKVFVVGHDWGAIIAWFLCLFRPDRVKALFTLSAPFITCDPRFKPVETLEVLLGKDYYIVRFQEPGEMEAEFAEISLRRAVLELLSYRIPDPLYLRKGNLFGHPLDCPVNLPPWLSDQDADYYANQFQETGITGALNYYRNIDTDWELLAPWWKSQIQVPVKFAMGDHDLVYTMPGVKDYILNGGLKRNVPFLEEALVINGVSHWINEEIPDQINQLLFDFFSKFN</t>
  </si>
  <si>
    <t>Ghir_D01G005000.1</t>
  </si>
  <si>
    <t>XP_016702716.1</t>
  </si>
  <si>
    <t>PREDICTED: multiple organellar RNA editing factor 8, chloroplastic/mitochondrial-like [Gossypium hirsutum]</t>
  </si>
  <si>
    <t>sp|Q9LKA5|MORF8_ARATH</t>
  </si>
  <si>
    <t>Multiple organellar RNA editing factor 8, chloroplastic/mitochondrial OS=Arabidopsis thaliana GN=MORF8 PE=1 SV=1</t>
  </si>
  <si>
    <t>K09699|1|5e-56|193|ccaj:109792484|2-oxoisovalerate dehydrogenase E2 component (dihydrolipoyl transacylase) [EC:2.3.1.168]!K00655|2|6e-29|122|sind:105166581|1-acyl-sn-glycerol-3-phosphate acyltransferase [EC:2.3.1.51]!K19720|3|2e-10|67.0|pop:18098273|collagen, type III, alpha</t>
  </si>
  <si>
    <t>MATQALSRALLSNPKALSSLLFPSSRSFSSFSSSSSSSAASSTKTLITPSPPPSLSFLRRLRAPPYYSLLRGSLSPVVKSFSTRAARSSLNDPNPNYSNRPPKETILLDGCDFEHWLVVMEPPKEDATRDDIIDSYIKTLAQVVGSEDEARMKIYSVSTRHYYAFGALVSEEVSYKIKELPGVRWVLPDSYLDVKNKDYGGEPFINGQAVPYDPKYHEEWVRNNARANERNRRNDRPRNYDRSRNYERRRENMNTRDSQMPPQNQGMQNVAPKTAGMPPNNMGGMPPRNMGGMPPQNMGGMPPNNMGRMPPNNMGGMTPNQGWSGNMPGNAPNFQTGPNYGNAPGNAQNFQPGPGPNYGNTPYQGATPNAQYHQNNYPPNVGGGNMPGGNYQS</t>
  </si>
  <si>
    <t>Ghir_D01G007370.1</t>
  </si>
  <si>
    <t>Ghir_D01G007370.1;Ghir_D01G007370.4</t>
  </si>
  <si>
    <t>&gt;Ghir_D01G007370.2 &gt;Ghir_D01G007370.3</t>
  </si>
  <si>
    <t>XP_016721124.1</t>
  </si>
  <si>
    <t xml:space="preserve">PREDICTED: ubiquitin thioesterase OTU1-like [Gossypium hirsutum] </t>
  </si>
  <si>
    <t>At1g50670</t>
  </si>
  <si>
    <t>KOG3288</t>
  </si>
  <si>
    <t>OTU-like cysteine protease</t>
  </si>
  <si>
    <t>TO</t>
  </si>
  <si>
    <t>Signal transduction mechanisms;Posttranslational modification, protein turnover, chaperones</t>
  </si>
  <si>
    <t>K13719|1|6e-157|436|ghi:107933427|ubiquitin thioesterase OTU1 [EC:3.1.2.-]</t>
  </si>
  <si>
    <t>GO:0030968//endoplasmic reticulum unfolded protein response;GO:0030433//ubiquitin-dependent ERAD pathway;GO:0016579//protein deubiquitination</t>
  </si>
  <si>
    <t>GO:0004843//thiol-dependent ubiquitin-specific protease activity</t>
  </si>
  <si>
    <t>GO:0005634//nucleus;GO:0005829//cytosol</t>
  </si>
  <si>
    <t>MEGIIVRRVIPSDNSCLFNAIGYVMDHDKTKASELRQVIAATVASDPTKYSEAFLGKPNVEYCSWILDSEKWGGAIELSILADYYGREIAAYDIQTSRCDLYGQERNYSERVMLIYDGLHYDALAMSPFEDAPEEFDQTIFAVQKDRTIGPVEGLALNLVKDQQSKRRYTDTANFTLRCGVCQIGVIGQKEAVEHAQATGHVNFQEYR</t>
  </si>
  <si>
    <t>Ghir_D01G007760.1</t>
  </si>
  <si>
    <t>Ghir_D01G007760.1;Ghir_D01G007760.2;Ghir_D01G007760.3</t>
  </si>
  <si>
    <t>&gt;Ghir_D01G007770.1</t>
  </si>
  <si>
    <t>XP_016706255.1</t>
  </si>
  <si>
    <t>PREDICTED: glucan endo-1,3-beta-glucosidase 7-like [Gossypium hirsutum]</t>
  </si>
  <si>
    <t>sp|Q9M069|E137_ARATH</t>
  </si>
  <si>
    <t>Glucan endo-1,3-beta-glucosidase 7 OS=Arabidopsis thaliana GN=At4g34480 PE=1 SV=2</t>
  </si>
  <si>
    <t>K19891|1|2e-126|378|smo:SELMODRAFT_87871|glucan endo-1,3-beta-glucosidase 1/2/3 [EC:3.2.1.39]</t>
  </si>
  <si>
    <t>MASLSFFNFLILFLSAIAVSDAGSVGINYGRVADNLPPPDKVVQLLKSQGVAKVKIFDSDSAVLTALANSGISVVVCLPNEQLASAANDQSFSDGWVQANIAKYYPATKIEAIAIGNEVIAENITDTTKFVVPAMKTIQASLVKLKLDSNIKVSSPVAISCLGNSYPASAGSFKTNQVQSTIIPMLDFLRETGSYLMVNVYPFFAYKDNSKTISLDYSLFKDNPGVVDSGNGLRYKSLFEAQVDAVYAAMSALTYDDLKLVVTETGWPSAGDAAEVGASQDNAAAYNGNLVRRVLTGNGTPLRPNDPLNVYIFALFNENQKPGPTSERNYGLFYPNEQRVYNIPLSQKGLNGNQSPPASNVNQTAPVNNWGGVSKATSGQTWCMASPNAEAEELQEGLDYACGEGGADCGPIQPNGACYNPNSLVAHASYAYNSYYQKKARVSGSCFFSGTAYVSTQPPCTYFFSPLSYLPSN</t>
  </si>
  <si>
    <t>Ghir_D01G008140.1</t>
  </si>
  <si>
    <t>Ghir_D01G008140.1;Ghir_D01G008140.2</t>
  </si>
  <si>
    <t>XP_016707293.1</t>
  </si>
  <si>
    <t>PREDICTED: scarecrow-like transcription factor PAT1 [Gossypium hirsutum]</t>
  </si>
  <si>
    <t>sp|Q8H125|SCL5_ARATH</t>
  </si>
  <si>
    <t>Scarecrow-like protein 5 OS=Arabidopsis thaliana GN=SCL5 PE=2 SV=1</t>
  </si>
  <si>
    <t>K14494|1|6e-73|246|pop:18099385|DELLA protein</t>
  </si>
  <si>
    <t>MQNSSSTASFSPDGSPVSQQNYTYPLDLHHSPENTCASPISGSCVIDNENDLGLMIRQLETAMLGIDSGDLDLHAIAASGRATKVSVEAERWKYMKEMIARGDLKELLCTCAKAIESNDMYMTDCLIAQLRQMVSVSGEPMQRLGAYLLEGLVARLASSGSSIYKALRCKEPASPELLSYMHILYEICPYFKFGYISANGAIAEAMKEESRVHIIDFQIAQGSQWLTLINALAGRSGGPPSIRITGIDDPTSAFARGGGLEIVGQRLRKLAESCKVPFEFHAAAISGTEVQLENLGIQPGEAIAVNFAMMLHHMPDESVDTQNHRDRLLRLAKSLSPKVVTLVEHEANTNTAPFIPRFLETMGYFSSIFESIDVSLPREHKERINVEQHCLAREIVNIIACEGQERVERYELFGKWRSRFIMAGFTPSPLSPFVNATIKTLLQSYCDKYTLEERDGVLYLGWMDRAIIASCAWRC</t>
  </si>
  <si>
    <t>Ghir_D01G008600.1</t>
  </si>
  <si>
    <t>XP_016707072.1</t>
  </si>
  <si>
    <t xml:space="preserve">PREDICTED: E3 ubiquitin-protein ligase UPL1-like isoform X1 [Gossypium hirsutum] </t>
  </si>
  <si>
    <t>sp|Q8GY23|UPL1_ARATH</t>
  </si>
  <si>
    <t>E3 ubiquitin-protein ligase UPL1 OS=Arabidopsis thaliana GN=UPL1 PE=1 SV=3</t>
  </si>
  <si>
    <t>At1g70320</t>
  </si>
  <si>
    <t>KOG0939</t>
  </si>
  <si>
    <t>E3 ubiquitin-protein ligase/Putative upstream regulatory element binding protein</t>
  </si>
  <si>
    <t>OK</t>
  </si>
  <si>
    <t>Posttranslational modification, protein turnover, chaperones;Transcription</t>
  </si>
  <si>
    <t>K10592|1|0.0|7257|ghi:107921765|E3 ubiquitin-protein ligase HUWE1 [EC:2.3.2.26]</t>
  </si>
  <si>
    <t>GO:0016874//ligase activity;GO:0004842//ubiquitin-protein transferase activity</t>
  </si>
  <si>
    <t>MKLKRRRYLEVPPKIRSFINSVTSAPLENIEEPLKDFVWEFDKGDFHHWVELFNHFDTFFEKHIKPRKDLQVEDKFFGSDPPFPREAVLQILRVIRLVLDNCTNKHFYSSYEQHLSSLLASTDADVVEACLQTLAAFLKKTIGKYSVRDASLSSKLFALAQGWGEKKRNGCDTVAYDLGCTLHFEFYASNEVSSSEQSTRGLQIIHLPNINTHPETDLELLNKLVGEYKVPANLRFSLLSRLRFARAFGSLTSRQQYTRIRLYAFIVLVQASSDTDDLVSFFNNEPEFVNELVTLLSYEDAVSEKIRILCLLSLVALCQDRSRQPAVLTAVTSGGHRGILSSLMQKAIDSVISNTSKWSVVFAEALLSLVTALVSSSSGCSAMREAGFIPTLLPLLKDTDPQHLHLVTTAINILEAFMDYSNPAAALFRDLGGLDDTISRLKLEVSYVENSPKQLVEDPDCSGRISQVVAGASTELDNMQPLYSEALVAYHRRLLMKALLRAISLGTYAPGNTARIYGSEESLLPQCLCIIFRRAKDFGGGVFALAATVMSDLIHKDPTCFPVLDAAGLPSAFLDAIMDGVLCSAEAITCIPQCLGAFCLNNNGLAAVKDRNALRCFVKIFTSRTYVRSLTGDTPTSLSSGLDELMRHASSLRAPGVDMVIEILNVILRIGTGADTSSFAAESSAPVPMETDAEERNLIQPDDRESSRSESSDQMSEVSPDTSLMNIELFLPDCISNVGRLLETILQNADTCRIFVEKKGIDAVLRLFTLPLLPLSASVGQSISVAFKSFSPQHSASLARAVCSFLREQLKLTNELLASIGGTQLATVETGNQTKVLRSLSSLEGILSLCNFLLKGTTSVVSELSTVDADVLKDLGRAYREIIWQISLSNDTMADEKRKADQESEGTDTGPSNAAVGRESDDDVSTPAVRYMNPVSIRSGSQFLGSADREFLSLVRSGESLHRRSRHGLSRLRGGRNGRHLNSLNIDSDSSHSLPETSSVQDLKTKSPGLLVIEILNKLAFTLRSFFTALVKGFTTPYRRRADVGSLSSASKTLGMALAKIFLEALGFSGYSSSSGLDTSLSVKCRYLGKVVDDMGALTFDSRRRTCYTGMVNNFYVHGTFKELLTTFEATSQLLWTLPYSVPTPAIEHEKAGDANKVSHGTWLLDTLQCYCRVLEYFVNSTSLLFGNSTSQTQLLVQPVAAGLSIGLFPVPRDPETFVRMLQSQVLDVILLIWNHPLFPNCSPGFVASVVSIVMHIYSGVGDVKRNRSNITGSTNQRFMAPAPDEGTIATIVEMGFSRARAEEALRRVETNSVEMAMEWLISHADDPVQEDDELARALALSLGNSSETSKVDSVDKPMDVMTEEGRPTAPPIDDILNASVKLFQSSDNMAFSLTDLLVTLCNRNKGEDRPKVLSFLIQQLRLCPLDFSKDSSALCMISHIVALLLSEDGNTREIAGQNGVVPAVLDILIDFKAKNDAGNEIMAPKCISALLLILDNMLQSRPRLFSETVEGTQTVSQPDSSGDHASLTVPEPVTEKKSASDANEKEPITSFEKILGKSTGYLTVDESQKLLLLACELIKQHVPAMVMQAVLQLCARLTKTHALALQFLENGGLAALFSLPRTCFFPGYDTVASAIIRHLLEDPQTLQTAMELEIRQTLSGSRHAGRVSPRTFLTSMAPVICRDPVVFMKAATAVCQLESSGGRPFVVLLKEKEREKDKLKASGAEVGLASNEPVRIPENRVNDGTGKCSKGHKKIPANLAQVIDQLLEIVLKYPSAKGQEDSATGLISMEIDEPTSKVKGKSKVEETRKMESENERSAGLAKVTFVLKLLSDILLMYVHAVGVILRRDSEMGQLRVSNQSDTSGSPGIVHHILHRLLPLSVDKSSGLDEWRDKLSEKASWFLVVLCGRSSEGRKRVINELVKALSSLSNVESNSMNSSLVPDKRVFAFADLAYSILSKNSSSSNLPGTGCSPDMAKSMIEGGVVQCLTNILEVVDLDHSDAPKTVSLMLKALESLTRAANANEQVFKFECFNKKKSLSSNERHTDQVTISAAEETEHNQNGGGQQAVVDAETTEQQHQVTLQIEDNHNANSNDPIEQDMRVEVEPVASNRPVELGMDFMREEMEGGVLHNVDQIEMTFRVENRADDDMADEDDDMADDGEDDEDDDEGEDEDEDIAEDGAGMMSLADTDVEDHDDTGLGDDYNDDMIDEEDDDFHERRVIEVRWREALDGLDHLQVLGQPGAPSGLIDVAAEPFEGVNVDDLFGLRRPVGFERRRSNGRSSFDRSVTEVNGFQHPLLLRPSQAGDLSLMWSSGGNSSRDLEAFSSGSFDVTHFYMFDAPGLPFDHAPNSLFGDRLGSAAPPPLTDYSVGMDSLHLQGRRGPGDGRWTDDGQPQASAQAAAIAQAVEEQFVSHLRSTAPANNLAERQSQNSGVQESQPSDAPPSNDGKAVVEGENTSSQQSEDQLQENNNGISQELNPTGESVTCQGQLNPQCGDMAESIQRHEGILTQTFSLNNAPDEHDNMEIGDGNCTTAADQVEQISEMVNLPEGGSVVPENLSPQSMGDDGLSGGDGQAGNRILTGTGLEMPNPGDSNGSSVHELIDVDMNTANAEENQTDQSIPHEIGAEEPDTLDSQDANQADQASANIEGPGSNAIDPTFLEALPEDLRAEVLASQQAQSVQPPTYVPPSADNIDPEFLAALPPDIQAEVLAQQRAQRVAQQAEGQPVDMDNASIIATFPADLREEVLLTSSEAVLSALPSPLLAEAQMLRDRAMSHYQARSLFGGSHRLSNRRNGLGLDRQTVMDRGVGITLGRRPGSTISDSLKVKEIEGEPLLNSNSLKALIRLLRLAQPLGKGLLQRLLLNLCAHSATRATLVKLLLDMIRSEVEGSSSGLSTINSQRLYGCHSKVVYGRSQVFDGLPPLVLRRVLEILTYLATNHSAVSNMLFHYDPSILSEPLSPQNPETKKDKGKEKIIDGDASKPLGNSQGDIPLILFLKLLNRPLFLLSTTHLEQVVGLLQVVVYTAASKLESWSLSHLAVDNSSSQNLLDEEASGDAHKDLPLTEQESNQEKRTKTESSGSKGNKNVDFHNIFLQLPESDLCNLCSLLGREGCCDHRKFFTSELSELAHGLSSSAVNELVTLRNTQMLGLSAGSMAGAAFYEEQATMWKLNVSLEPLWEELSNCIGLTEAQLAQSSLCPTVSNINVGEHLQGASSSSPLPPGTRRLLPFIEAFFVLCEKLHANHSIMQQDHVNVTAQEVKESAECSVSLPSKCGGDSQKKLDGSVTFARFAEKHRRLLNAFVRQNPGLLEKPLSMLLKAPRLIDFDNKRAYFRSRIRQQHEQHLAGPLRISVRRAYVLEDSYNQLRMRPTQDLKGRLNVQFQGEEGIDAGGLTREWYQLLSRVIFDKGALLFTTVGSNATFQPNSNSVYQTEHLSYFKFVGRVVAKALFDGQLLDVYFTRSFYKHILGVKVTYHDIEAVDPDYYKNLKWMLENDVSDIPDLTFSMDADEEKHILYEKTEVTDYELKPGGRNTRVTEETKHEYVDLVADHILTNAIRPQINSFLEGFNELVPRELISIFNDKELELLISGLPEIDLDDLKANTEYTGYTAASPVIQWFWEVVKAFSKEDMARLLQFVTGTSKVPLEGFKALQGISGPQKFQIHKAFGAPERLPSAHTCFNQLDLPEYSSKEQLQERLLLAIHEASEGFGFG</t>
  </si>
  <si>
    <t>Ghir_D01G011330.1</t>
  </si>
  <si>
    <t>&gt;Ghir_D01G011330.2</t>
  </si>
  <si>
    <t>XP_012466430.1</t>
  </si>
  <si>
    <t xml:space="preserve">PREDICTED: 50S ribosomal protein L27, chloroplastic-like [Gossypium raimondii] </t>
  </si>
  <si>
    <t>sp|P82190|RK27_SPIOL</t>
  </si>
  <si>
    <t>50S ribosomal protein L27, chloroplastic OS=Spinacia oleracea GN=RPL27 PE=1 SV=2</t>
  </si>
  <si>
    <t>At5g15220</t>
  </si>
  <si>
    <t>KOG4600</t>
  </si>
  <si>
    <t>Mitochondrial ribosomal protein MRP7 (L2)</t>
  </si>
  <si>
    <t>K02899|1|1e-105|301|ghi:107922305|large subunit ribosomal protein L27</t>
  </si>
  <si>
    <t>MFNITTTFCKRISVKELVTSAPVYGTITDGSSGLSLMLRRWASKKTAGSTKNGRDSKPKNLGVKKFGGERVIPGNIIVRQRGTRFHPGNYVGIGKDHTLYALKEGCVKFEMHKLSGRKWVHVEPKEGHVLHPLYATADSGELKTAT</t>
  </si>
  <si>
    <t>Ghir_D01G013450.1</t>
  </si>
  <si>
    <t>Ghir_D01G013450.1;Ghir_D01G013450.3;Ghir_D01G013450.4</t>
  </si>
  <si>
    <t>&gt;Ghir_D01G013450.2</t>
  </si>
  <si>
    <t>XP_016707693.1</t>
  </si>
  <si>
    <t>PREDICTED: ABC transporter G family member 22-like [Gossypium hirsutum]</t>
  </si>
  <si>
    <t>sp|Q93YS4|AB22G_ARATH</t>
  </si>
  <si>
    <t>ABC transporter G family member 22 OS=Arabidopsis thaliana GN=ABCG22 PE=1 SV=1</t>
  </si>
  <si>
    <t>At5g06530</t>
  </si>
  <si>
    <t>KOG0061</t>
  </si>
  <si>
    <t>Transporter, ABC superfamily (Breast cancer resistance protein)</t>
  </si>
  <si>
    <t>K05681|1|4e-135|410|sind:105177025|ATP-binding cassette, subfamily G (WHITE), member 2!K21396|3|2e-107|338|adu:107480665|ATP-binding cassette, subfamily G (WHITE), eye pigment precursor transporter</t>
  </si>
  <si>
    <t>GO:0016887//ATPase activity;GO:0005524//ATP binding</t>
  </si>
  <si>
    <t>MEKSSNSTTLGRTKSDQLLETLAAVFKSPTSQSDLAPGTSDSGGTLSRKSSRRLVVGASPARSSGGGSRNAHIRKARSAQMKLDLEELSSGAALSRASSASLGFSFSFTGFTVPPDEIAGSKLFSDDDIPEDIEAGICRPKFQAEPTLPIYLKFREVSYKVVIKGMTSSEERDILNGISGDVSPGEVVALMGPSGSGKTTLLNILGGRLTHSAVAGSVTYNDQPYSKFLKSRIGFVTQDDVLFPHLTVKETLTYAALLRLPLTLTKQQKEKRALDVIYELGLDRCQDTMIGGSFVRGVSGGERKRVCIGNEIIIKPSLLFLDEPTSGLDSTTALRTVETLQDIAEAGKTVLTTIHQPSSRLFHKFDKLIVLGKGNLLYFGKASEATDYFSSIGCSPLIAMNPAEFLLDLANGNLNDISVPPELEDRVQMENSETETRNGKPPPQVVHEYLVEAYELRFSENENKLMDPLHLDEEPKLKVLSSKRQWGASWWQQYCILFIRGIKERRHDYFSWLRITQVLSTAIILGLLWWQSDSKTSRGRQDQVYIYSSFVSLLTY</t>
  </si>
  <si>
    <t>Ghir_D01G014970.1</t>
  </si>
  <si>
    <t>XP_016707434.1</t>
  </si>
  <si>
    <t>PREDICTED: short-chain dehydrogenase reductase ATA1-like [Gossypium hirsutum]</t>
  </si>
  <si>
    <t>sp|Q9M1K9|ATA1_ARATH</t>
  </si>
  <si>
    <t>Short-chain dehydrogenase reductase ATA1 OS=Arabidopsis thaliana GN=TA1 PE=2 SV=1</t>
  </si>
  <si>
    <t>At3g42960</t>
  </si>
  <si>
    <t>K09841|1|6e-65|208|spen:107005538|xanthoxin dehydrogenase [EC:1.1.1.288]</t>
  </si>
  <si>
    <t>MIGKVAVVTGGARGIGAATAKLFAENGAYVVIADILDETGTMLADSIGARYIHCDVAKESDVESAIQLAITWKGKLDILFSNAGIGGTASSITSLDMEQVKHLVSINLLGNVHAIKHAARAMLRCNTKGSIICTSSSAGIMGGLASHPYSLSKAGIVGLMRTAACELGVHGIRVNCISPHGVPTDMLISGYRMFRGNETTPEEVKKLVGDQGSLLRGKAATVEDVAQAAVFLASDDTGFITAHNLIIDGGYTSAISSLSFIYK</t>
  </si>
  <si>
    <t>Ghir_D02G000640.1</t>
  </si>
  <si>
    <t>XP_012481390.1</t>
  </si>
  <si>
    <t xml:space="preserve">PREDICTED: target of Myb protein 1-like [Gossypium raimondii] </t>
  </si>
  <si>
    <t>sp|O80910|TOL6_ARATH</t>
  </si>
  <si>
    <t>TOM1-like protein 6 OS=Arabidopsis thaliana GN=TOL6 PE=1 SV=1</t>
  </si>
  <si>
    <t>At2g38410</t>
  </si>
  <si>
    <t>KOG1087</t>
  </si>
  <si>
    <t>Cytosolic sorting protein GGA2/TOM1</t>
  </si>
  <si>
    <t>K12182|1|6e-85|290|ccav:112521795|hepatocyte growth factor-regulated tyrosine kinase substrate!K13141|2|4e-72|259|csat:104745793|integrator complex subunit 4</t>
  </si>
  <si>
    <t>MMMMSSASSSAATVAVDKATSDLLMGPDWTMNIDICDSVNSNHWPAKDVVKAVKRRLQHKSSKVQLLALTLLETMVKNCGDYVHFQIAERNILGEMVKIVKKKADMLVRDKILALLDSWQEAFGGPGGKHPQYYWAYDELRRSGVEFPKRSSNTAPIFTPPATHPTLNPGYGMPSNSSRRLDETMATEIESLSLSSLDSMKDVVELLSDMLQAVNPSHSAAVKDEVIVDLVNRCRSNQKKLMQMLTTTVDEELLARGLELNDGLQSLLAKHDAIALGSPLPVEATAVSPMHNEASSSNKSSEAKSPAPNISPPTPVATVTKSHIDEEEEEEDDFAQLARRHSRAQFTSPQNASPGTSEATAPVSNANVTTWYTPTASTSIPSNALALPDPPAPVKTSKEQDLIDLLSLTLSTTTASSPHAPPTPPSASQHQVPVPPSSQGYPYASQTYPASQAQLPYNSYVVPWAQPQKPSQPQVQPQPTQFQTEPQAQNQLNSPSQAQHQFQARSQPHQLNTQSQIRLQPQSPSQSQSPHQSFGQPQYQPYFRPQYTSAYPPPPWAATPGYFNSQNHRSSTNNMISTPQVNTTASNSITGPRPLQHNRSFPIRGTNGGAPMNGGDSWTITGPRNPAPTSGQKPFIPSYLLFEDLNVLGNGDGRRSSTSPNLSGSNTQSMVGGRK</t>
  </si>
  <si>
    <t>Ghir_D02G007500.1</t>
  </si>
  <si>
    <t>XP_016742751.1</t>
  </si>
  <si>
    <t xml:space="preserve">PREDICTED: thioredoxin M-type, chloroplastic-like [Gossypium hirsutum] </t>
  </si>
  <si>
    <t>sp|P07591|TRXM_SPIOL</t>
  </si>
  <si>
    <t>Thioredoxin M-type, chloroplastic OS=Spinacia oleracea PE=1 SV=2</t>
  </si>
  <si>
    <t>At3g15360</t>
  </si>
  <si>
    <t>KOG0910</t>
  </si>
  <si>
    <t>Thioredoxin-like protein</t>
  </si>
  <si>
    <t>K03671|1|2e-130|367|gab:108475954|thioredoxin 1</t>
  </si>
  <si>
    <t>GO:0006662//glycerol ether metabolic process;GO:0045454//cell redox homeostasis</t>
  </si>
  <si>
    <t>GO:0015035//protein disulfide oxidoreductase activity</t>
  </si>
  <si>
    <t>MALKNCFQLTSVCNTRASVLQSYHHHHVSSVDKIHFQTFKGLKLNKPNLSFTAGRCQKSRLICKASEAVAQVEVVTEADWEELVVGSKTPVLVDFWAPWCGPCRVIEPVIAELAKEYAGKIVCYKLNTDDSPNIATKFGIRSIPTVLFFKNGEKKESIIGAVPKATLAATIDKYVDG</t>
  </si>
  <si>
    <t>Ghir_D02G008610.1</t>
  </si>
  <si>
    <t>XP_012482636.1</t>
  </si>
  <si>
    <t xml:space="preserve">PREDICTED: 14-3-3-like protein B [Gossypium raimondii] </t>
  </si>
  <si>
    <t>sp|Q96451|1433B_SOYBN</t>
  </si>
  <si>
    <t>14-3-3-like protein B (Fragment) OS=Glycine max GN=GF14B PE=2 SV=1</t>
  </si>
  <si>
    <t>At5g65430</t>
  </si>
  <si>
    <t>KOG0841</t>
  </si>
  <si>
    <t>Multifunctional chaperone (14-3-3 family)</t>
  </si>
  <si>
    <t>K06630|1|3e-170|473|gra:105797234|14-3-3 protein epsilon</t>
  </si>
  <si>
    <t>GO:0090378//seed trichome elongation</t>
  </si>
  <si>
    <t>GO:0051117//ATPase binding;GO:0019904//protein domain specific binding</t>
  </si>
  <si>
    <t>MATTAPDNLSRDQYVYLAKLSEQAERYEIGSVHAKTGPRLNPSAELTVEERNLLSVAYKNVIGSLRAAWRIVSSIEQKEEGRKNEEHVVLVKEYKSKIESELSEVCASILTLLESNLIPSATASESKVFYLKMKGDYHRYLAEFKVGDERKAAAEDTMLSYKAAQDIALADLAPTHPIRLGLALNFSVFYYEILNQSDKACSMAKQAFEEAIAELDTLGEESYKDSTLIMQLLRDNLTLWTSDVQDQLDEP</t>
  </si>
  <si>
    <t>Ghir_D02G009890.1</t>
  </si>
  <si>
    <t>XP_016693479.1</t>
  </si>
  <si>
    <t>PREDICTED: cysteine proteinase 15A-like [Gossypium hirsutum]</t>
  </si>
  <si>
    <t>sp|P43296|RD19A_ARATH</t>
  </si>
  <si>
    <t>Cysteine protease RD19A OS=Arabidopsis thaliana GN=RD19A PE=1 SV=1</t>
  </si>
  <si>
    <t>At4g39090</t>
  </si>
  <si>
    <t>KOG1542</t>
  </si>
  <si>
    <t>Cysteine proteinase Cathepsin F</t>
  </si>
  <si>
    <t>K01373|1|0.0|768|ghi:107910208|cathepsin F [EC:3.4.22.41]</t>
  </si>
  <si>
    <t>MDRFSLLFLLLSSVVASAVVSDVNSDGDPLIRQVVSDGGVEEDSDDHLLNAEHHFTLFKSKYGKTYASQEEHDYRLGVFKANLRRAKRHQLLDPSAVHGVTKFSDLTPSEFRRQYLGLKPLKLPADAQKAPILPTDNLPDDFDWRDHGAVTGVKDQGSCGSCWSFSATGALEGAHYLATGELVSLSEQQLVDCDHECDPQQYGACDSGCNGGLMTSAFEYTLKVGGLEREKDYPYTGNDRGPCKFDKTKIAASVSNFSVISVDEDQIAANLVKHGPLAVGINAVFMQTYMGGVSCPYICFRTLDHGVLLVGYGAAGYSPIRFKDKPFWIIKNSWGANWGEDGYYKICRGRNVCGVDSMVSSVAALHTKSQ</t>
  </si>
  <si>
    <t>Ghir_D02G015390.1</t>
  </si>
  <si>
    <t>XP_016690994.1</t>
  </si>
  <si>
    <t>K01904|1|0.0|1146|ghi:107908281|4-coumarate--CoA ligase [EC:6.2.1.12]</t>
  </si>
  <si>
    <t>MENPTQVQHSEDEDEHIFRSKYPPVSVPDNLTLPEFVLQDAELYADKVAFVEAVSGKSYTYRDVVRDTRRFAKALRSLGLRKGHVVLVLLPNIAEYGIVALGIMAAGGVFSGANPASHPSEIKKQAYAANAKLIVTNGPNYEKVKNLEQPVVVIGEEHIEDATNWDELLEAGDRAGTGTRFTKEEVLQSDLCALPFSSGTTGISKGVMLTHRNLVANLCSSLFSVGSEMIGEVTTLGLIPFFHIYGITGICCATLRNKGKVVVMNRFDLRTFLNALITQEVTFAPIVPPIILALVKNPIVEEFDLSKLKLRAIMTAAAPLAPELLASFENKFPGVQVQEAYGLTEHSCITLTHGNPMKGHDTAKKNSVGFILPNLEIKFIDPDTSRSLPKNTPGELCVRSQCVMQGYYKNKEETNRTIDKNGWLHTGDIAYIDDDGDIFIVDRIKELIKYKGFQVAPAELEAILLTHSSVEDAAVVPLPDEESGEIPAACVVMNPNAKENERDIMEYVASNVAHYKKVRVLQFVGTIPKSPSGKIMRRLLKDKMMENMPKPPSYS</t>
  </si>
  <si>
    <t>Ghir_D02G016310.1</t>
  </si>
  <si>
    <t>XP_016692840.1</t>
  </si>
  <si>
    <t>PREDICTED: uncharacterized protein LOC107909719 [Gossypium hirsutum]</t>
  </si>
  <si>
    <t>sp|Q42656|AGAL_COFAR</t>
  </si>
  <si>
    <t>Alpha-galactosidase OS=Coffea arabica PE=1 SV=1</t>
  </si>
  <si>
    <t>At3g26380</t>
  </si>
  <si>
    <t>KOG2366</t>
  </si>
  <si>
    <t>Alpha-D-galactosidase (melibiase)</t>
  </si>
  <si>
    <t>K07407|1|6e-26|115|cpap:110817942|alpha-galactosidase [EC:3.2.1.22]</t>
  </si>
  <si>
    <t>GO:0052692//raffinose alpha-galactosidase activity</t>
  </si>
  <si>
    <t>MRLSVLGFFCFFFAPSLCRVPSETHVKTEPEHASTPPRGWNSYDSFCWTISEEEFLQNAEIVSNRLKPHGYEYVVVDYLWYRRKVEGAYTDSLGFDVIDEWGRPIPDPGRWPSSKGGKGFSEVAKKVHGMGLKLGIHVMRGISLQSFNANTPILDTVKGSAYVDFGRQWRAKDIGVKERACAWMSHGFMSVNTKLEAGRAFLRSLYLQYAEWGVDFVKHDCVFGDDLDVEEITFVSEVLRKLDRPIIYSLSPGTSVTPAMAKEVSGLVNMYRITGDDWDTWRDVLSHFDITRDFSTAKMIGAKGLLGRSWPDLDMLPLGWLTDPGSNEGPHRTSNLNLDEQRTQITLWAMAKSPLMFGGDVRKLDETTYNLITNPTLLEINSFSLNNMEFPYITSRRRCRSKEKVLSQDLAEGGMLGIRALGLITCKDAKANGWSTKALDQDLEQICWKEKPESKFEEPPCLYKRKPLVASGVEMIYKKQYEGTLHLLESDGMELCLDASPRRRLTSKEFGGGSFSPCKWDANQMWELNGTGSLVNSYSGLCATMDLLKVDAGSNEIRSWIATGRRGEIYLAIFNLNPKKTVISTNIADIGKVFPWKNMKGASCKYHEIWSGKSGVTKQMISIAVEKHGCSLFVLTCD</t>
  </si>
  <si>
    <t>Ghir_D02G025140.1</t>
  </si>
  <si>
    <t>&gt;Ghir_D02G025140.2 &gt;Ghir_D02G025140.3 &gt;Ghir_D02G025140.4 &gt;Ghir_D02G025140.5</t>
  </si>
  <si>
    <t>XP_012480677.1</t>
  </si>
  <si>
    <t xml:space="preserve">PREDICTED: polygalacturonase QRT3 [Gossypium raimondii] </t>
  </si>
  <si>
    <t>sp|O49432|QRT3_ARATH</t>
  </si>
  <si>
    <t>Polygalacturonase QRT3 OS=Arabidopsis thaliana GN=QRT3 PE=2 SV=1</t>
  </si>
  <si>
    <t>MSLSQNGEKTDRKMMERRNMGGRNIAVATLSMILGLFLIHVSGDNSRVGKFSAAPDHDQMRQLQAFKASLIGRQSVSGSPISPSSSPLQEAIGPRVYHVTNYGADPTGKSDSTEALNKAIADAFQVPSEGFLMEGITNLGGPQINLEGGNYLISKPLQLVAAGAGNLMIHGGTLRASDDFPVDGYLIDLSPNSWASSTEEEIREGSSLKLNLQLTSSSSSYNYEYITLRDLMLDSNYRGGGISVINSLRTSIDNCYIAHFSTNGILVQGGHETYIRNSFLGQHITAGGDAGERNYTGTAINLMGNDNAVTDVVIFSAAIGIMASGQANTFSGVHCYNKATGFGGTGIYLKLPGLTQTRIVNSYLDYTGIVAEDPVQLHISSSFFLGDAFILLKSINGVANGVTIVDNMFSGSNKGVDIVQLEGPFTQIDQVVVDRNSAKGMNIKATVARGSVEGNSSSWTVDFNPVLLFPNLIKHVQYSLSSSRGSSFPSHALRNVSENQVVIESDLAVLANVFVTVDQA</t>
  </si>
  <si>
    <t>Ghir_D03G011520.1</t>
  </si>
  <si>
    <t>XP_016665626.1</t>
  </si>
  <si>
    <t xml:space="preserve">PREDICTED: DNA-directed RNA polymerases II and IV subunit 5A-like [Gossypium hirsutum] </t>
  </si>
  <si>
    <t>sp|O81098|RPB5A_ARATH</t>
  </si>
  <si>
    <t>DNA-directed RNA polymerases II and IV subunit 5A OS=Arabidopsis thaliana GN=NRPB5A PE=1 SV=1</t>
  </si>
  <si>
    <t>At3g22320</t>
  </si>
  <si>
    <t>KOG3218</t>
  </si>
  <si>
    <t>RNA polymerase, 25-kDa subunit (common to polymerases I, II and III)</t>
  </si>
  <si>
    <t>K03013|1|6e-109|313|gab:108480204|DNA-directed RNA polymerases I, II, and III subunit RPABC1</t>
  </si>
  <si>
    <t>GO:0003899//DNA-directed 5'-3' RNA polymerase activity;GO:0003677//DNA binding</t>
  </si>
  <si>
    <t>MTRPNSLRNMVRMSLKGMIFNLCSKGDAPTDQIYVFFPAEVKVGVPMVRNCAKRMKADNVYNAILVVQRALTAPAKAAINEINSYFHMEVFEEAELLTNITEHMFVPKHTVLTNQEKKELLEKYRVKETQLPRILVSDPVAKYYGMKRGQVVKITRQSVTADTYDTYRYAV</t>
  </si>
  <si>
    <t>Ghir_D03G014350.1</t>
  </si>
  <si>
    <t>XP_016740592.1</t>
  </si>
  <si>
    <t>sp|Q6K508|GLUD1_ORYSJ</t>
  </si>
  <si>
    <t>Glutelin type-D 1 OS=Oryza sativa subsp. japonica GN=GLUD1 PE=2 SV=1</t>
  </si>
  <si>
    <t>K01569|1|5e-51|177|smo:SELMODRAFT_83729|oxalate decarboxylase [EC:4.1.1.2]</t>
  </si>
  <si>
    <t>MDLDLSPKLAKKVYGDDGGSYYAWCPNELPMLRQGNIGAAKLALEKNGFALPRYSDSSKVAYVLQGAGVAGIILPESEEKVIAIKKGDAIALPFGVITWWSNKEDTELVVLFMGDTSKGHKPGQFTDFFLTGANGIFTGFTTDFVKRAWDVDDDTATALIGNQKGKGIVKLDANFKMPEPKPDHRKGMALNCEEAPLDTDIKNAGNVVLLNTKNLPLVGQVGMGADLVRLEGNAMCSPGFSCDSALQVTYIVNGSGRLQVVGVDGKRVLETIVKAGNLLIVPRFFVVSKIADPDGLSWFSIITTPNPMFTHLAGSIGAWKAISPEVLQAAFKVPAETEKLFRSKRTNDAIFFPPPK</t>
  </si>
  <si>
    <t>Ghir_D03G014420.1</t>
  </si>
  <si>
    <t>XP_016740597.1</t>
  </si>
  <si>
    <t>PREDICTED: receptor-like protein kinase HERK 1 [Gossypium hirsutum]</t>
  </si>
  <si>
    <t>sp|Q9LX66|HERK_ARATH</t>
  </si>
  <si>
    <t>Receptor-like protein kinase HERK 1 OS=Arabidopsis thaliana GN=HERK1 PE=1 SV=1</t>
  </si>
  <si>
    <t>At3g46290</t>
  </si>
  <si>
    <t>K04733|1|0.0|943|vvi:100265586|interleukin-1 receptor-associated kinase 4 [EC:2.7.11.1]</t>
  </si>
  <si>
    <t>GO:0004674//protein serine/threonine kinase activity;GO:0005524//ATP binding</t>
  </si>
  <si>
    <t>MGCKVFGFLFWVSSILCLPLFARGFTPADNYLIDCGSLTNTTLGDRVFMADNLASKLLSASGNIVGNTSKAVTSSDDSPLYQTVRIFTGVSKYTFPISQRGRHWIRLYFYPFVHASYNMSMAKFDVSTENHVLLSSFSVQSLVVKEFSVNVTTNSLAITFSPSENSFAFINALEVVSVPDQLIPDSAGLVESSTGFQGLTWQALETVARVNMGGPTVSSENDTLSRTWVPDQPFLLGKNLATSVSKIKAVKYVDGGSTREIAPNTIYGTCTRMNSMNDSNSNFNVTWEFNVDPGFQYLVRFHFCDIVSEALNLLYFNVFIDSSVIERDFDLSTYLVNVLAAAYYKDYVTGPTTSNKIRVSIGPSNIHGTYPDAILNGLEIMKMNNSDGSLSGLGTVNTSSSSSKKRVGAIVGVTAGVACGVLLAGVLFMYCRKQRQLSRQRLSRTWIPFSINGGTSHTMGSKYSKGTTISLISNTNYHVPFLAVQEATNNFDESWVIGIGGFGKVYKGELNDGTKVAVKRGNPQSQQGLAEFQTEIEMLSQFRHRHLVSLIGYCDEKNEMILIYEYMENGTLKSHLYGSGHPSLSWKQRLEICIGAARGLHYLHTGYAKAVIHRDVKSANILLDENLMAKVADFGLSKTGPELDQTHVSTAVKGSFGYLDPEYFRRQQLTEKSDVYSFGVVLFEVLCARPVIDPTLPREMVNLAEWAMKWQKKGQLEQIIDSSLKGNIRPNSLRKFGETAEKCLADFGVDRPSMGDVLWNLEYALQLQEAVVQGDPEENSTNMIGELSPQINNFSQLDPTGSAKFEVSSVDDLSGVSMSKVFSQLVKSEGR</t>
  </si>
  <si>
    <t>Ghir_D03G014630.1</t>
  </si>
  <si>
    <t>NP_001314498.1</t>
  </si>
  <si>
    <t xml:space="preserve">mitogen-activated protein kinase 3 [Gossypium hirsutum] </t>
  </si>
  <si>
    <t>sp|Q39023|MPK3_ARATH</t>
  </si>
  <si>
    <t>Mitogen-activated protein kinase 3 OS=Arabidopsis thaliana GN=MPK3 PE=1 SV=2</t>
  </si>
  <si>
    <t>At3g45640</t>
  </si>
  <si>
    <t>KOG0660</t>
  </si>
  <si>
    <t>Mitogen-activated protein kinase</t>
  </si>
  <si>
    <t>K20536|1|0.0|782|ghi:107950317|mitogen-activated protein kinase 3 [EC:2.7.11.24]</t>
  </si>
  <si>
    <t>GO:0004707//MAP kinase activity;GO:0005524//ATP binding</t>
  </si>
  <si>
    <t>MADVAPGNAGGQFGDFPTIHTHGGQFIQYNIFGNLFEVTSKYRPPIMPIGRGAYGIVCSVLNSETNEMVAVKKIANAFDNHMDAKRTLREIKLLRHLDHENVIGIKDVIPPPLRREFTDVYIATELMDTDLHQIIRSNQSLSEEHCQYFLYQILRGLKYIHSANVIHRDLKPSNLLLNANCDLKICDFGLARPTAENEFMTEYVVTRWYRAPEILLNSSDYTAAIDVWSVGCIFMELMNRKPLFPGKDHVHQMRLLTELLGTPTESDLGFLRNEDARRYIRQLPAHPRQSLAEVFPHVHPLAIDLIDRMLTFDPTRRITVEEALAHPYLERLHDISDEPVCPEPFSFDFEQQPLGEEQMKDMIYQEALALNPTYA</t>
  </si>
  <si>
    <t>Ghir_D04G001380.1</t>
  </si>
  <si>
    <t>XP_016719004.1</t>
  </si>
  <si>
    <t>PREDICTED: probable chalcone--flavonone isomerase 3 [Gossypium hirsutum]</t>
  </si>
  <si>
    <t>K01859|1|2e-153|427|ghi:107931587|chalcone isomerase [EC:5.5.1.6]</t>
  </si>
  <si>
    <t>MTTEMIMVDEVPFPPQITTTKPLSLLGHGITDIEIHFLQIKFTAIGVYLEPEVVGHLQQWKGKPGNVLAEDDNFFEALINAPVEKFLRVVVIKEIKGSQYGVQLESAVRDRLAADDKYEEEEEEALEKVVEFFQSKYFKKDSVITYHFPANSATAEIAFTTEGKEEAKIKVENANVVEMIKKWYLGGTRGVSATTISSLANTLSAELCK</t>
  </si>
  <si>
    <t>Ghir_D04G005790.1</t>
  </si>
  <si>
    <t>Ghir_D04G005790.1;Ghir_D04G005790.4;Ghir_D04G005790.9</t>
  </si>
  <si>
    <t>&gt;Ghir_D04G005790.2 &gt;Ghir_D04G005790.3 &gt;Ghir_D04G005790.7</t>
  </si>
  <si>
    <t>XP_016712237.1</t>
  </si>
  <si>
    <t>PREDICTED: serine/threonine-protein kinase HT1-like [Gossypium hirsutum]</t>
  </si>
  <si>
    <t>sp|Q2MHE4|HT1_ARATH</t>
  </si>
  <si>
    <t>Serine/threonine-protein kinase HT1 OS=Arabidopsis thaliana GN=HT1 PE=1 SV=1</t>
  </si>
  <si>
    <t>At3g01490</t>
  </si>
  <si>
    <t>KOG0192</t>
  </si>
  <si>
    <t>Tyrosine kinase specific for activated (GTP-bound) p21cdc42Hs</t>
  </si>
  <si>
    <t>K01968|1|0.0|543|psom:113350054|3-methylcrotonyl-CoA carboxylase alpha subunit [EC:6.4.1.4]!K17535|4|6e-69|230|soe:110784675|serine/threonine-protein kinase TNNI3K [EC:2.7.11.1]</t>
  </si>
  <si>
    <t>MKEKSESGGGGYVRADQIDLKSLDEQLQRHLSRAWTMEKNKNNREDKGEEGGGQLRPSNTGRRQEWEIDPSQLIIKSVIARGTFGTVHRGMYDGQDVAVKLLDWGEEGHRSEAEIASLRAAFTQEVAVWHKLNHPNVTKFIGATMGSSDLNIQMENGQIGMPICCVIVEYCPGGALKSYLIKNRRRKLAFKVVIQLAVDLARGLSYLHSQKIVHRDVKTENMLLDKTRTVKIADFGVARLEASNPNDMTGETGTLGYMAPEVLNGNPYNRKCDVYSFGICLWEIYCCDMPYPDLSFSEVTSAVVRQNLRPEIPRCCPSSLANVMKRCWDANPDKRPEMDEVVSMLEAIDTSKGGGMIPHDQTQGCLCFRRYRGP</t>
  </si>
  <si>
    <t>Ghir_D04G014740.1</t>
  </si>
  <si>
    <t>XP_016680887.1</t>
  </si>
  <si>
    <t>PREDICTED: glutathione S-transferase U16-like [Gossypium hirsutum]</t>
  </si>
  <si>
    <t>At1g59670</t>
  </si>
  <si>
    <t>K00799|1|1e-163|455|ghi:107899632|glutathione S-transferase [EC:2.5.1.18]</t>
  </si>
  <si>
    <t>MAESNVLVLGTWASPFVLRVKIALHLKSVNYENHEENLPESKSDLLLKSNPVYKKVPVLIHGHNPICESLIIVEYIDEVWTTSASSILPSDAYERAQSRFWAAYVEDKFSTALRRVLFGATEEDKRAAMAEVSEGMVLLEEVFVKLSKGKAFFGGENIGFVDIVFGSLLAWIEVIEKLSEMKLISEAKTPGLVQWADCFSAHEAVKDVLPDVDKLADFGLKLRAKILKALALTN</t>
  </si>
  <si>
    <t>Ghir_D04G015200.1</t>
  </si>
  <si>
    <t>XP_016680051.1</t>
  </si>
  <si>
    <t>PREDICTED: peptidyl-prolyl cis-trans isomerase FKBP19, chloroplastic isoform X1 [Gossypium hirsutum]</t>
  </si>
  <si>
    <t>sp|Q9LYR5|FKB19_ARATH</t>
  </si>
  <si>
    <t>Peptidyl-prolyl cis-trans isomerase FKBP19, chloroplastic OS=Arabidopsis thaliana GN=FKBP19 PE=1 SV=1</t>
  </si>
  <si>
    <t>At5g13410</t>
  </si>
  <si>
    <t>KOG0552</t>
  </si>
  <si>
    <t>K01802|1|1e-11|66.6|var:108340388|peptidylprolyl isomerase [EC:5.2.1.8]</t>
  </si>
  <si>
    <t>MASISATGFLPQSLTLSTATARASTRRPIACLSVQLQQQQPPSQRIERRKIMVIGAVGLVAPALYDSSNGEIEMAMAASSGFTDMPALRGKDYGKTKMRYPDYTETVSGLQYKDLRVGDGPTPKMGDTVVVDWDGYTIGYYGRIFEARNKTKGGSFVGDDKDFFKFRLGSQEVIPAFEEAITGMALGGVRRIIVPPELGYPDNDFNKSGPKPTTFSGQRALDFVLRNQGLIDKTLLFDIELLKIIPN</t>
  </si>
  <si>
    <t>Ghir_D04G019930.1</t>
  </si>
  <si>
    <t>XP_016679616.1</t>
  </si>
  <si>
    <t xml:space="preserve">PREDICTED: non-specific lipid transfer protein GPI-anchored 1-like isoform X1 [Gossypium hirsutum] </t>
  </si>
  <si>
    <t>sp|Q9C7F7|LTPG1_ARATH</t>
  </si>
  <si>
    <t>Non-specific lipid transfer protein GPI-anchored 1 OS=Arabidopsis thaliana GN=LTPG1 PE=1 SV=1</t>
  </si>
  <si>
    <t>MIKMGFIVLALMVVSAATVVTAADESGLANECSKDFQSVMTCLSFAQGKAASPSKECCNSVAGIKENKPKCLCYILQQTQTSGAQNLKSLGVQEDKLFQLPSACQLKNASVSDCPKLLGLSPSSPDAAIFTNSSSKATTPSTSATTATPSSAADKPIANPVEPSLVPTSSVPRRRYWLLQRPCFSLYSQLDLLQ</t>
  </si>
  <si>
    <t>Ghir_D05G003780.1</t>
  </si>
  <si>
    <t>XP_016689782.1</t>
  </si>
  <si>
    <t>sp|Q84WE4|PMEI3_ARATH</t>
  </si>
  <si>
    <t>Pectinesterase inhibitor 3 OS=Arabidopsis thaliana GN=PMEI3 PE=2 SV=1</t>
  </si>
  <si>
    <t>K01051|1|2e-21|95.5|aof:109847085|pectinesterase [EC:3.1.1.11]</t>
  </si>
  <si>
    <t>MVTIPFFVLNILLFLSSSAATPKSGADHDLVRSSCVHASYPSLCFRTLSSYSGPANTPRELAQAAVKVSLSRARKVSNYLSTSVTGYNKRERVALSDCVEQIDESMEELSKTLGELKHLRGETFEFQMSNARTWVSAALTNEDTCLDGFEGVDGKVKSNVKRKITNVAKVTSNALYMINRLNESRGRHR</t>
  </si>
  <si>
    <t>Ghir_D05G005020.1</t>
  </si>
  <si>
    <t>XP_016689610.1</t>
  </si>
  <si>
    <t>PREDICTED: probable transcriptional regulatory protein At2g25830 [Gossypium hirsutum]</t>
  </si>
  <si>
    <t>sp|O82314|U082_ARATH</t>
  </si>
  <si>
    <t>Probable transcriptional regulatory protein At2g25830 OS=Arabidopsis thaliana GN=At2g25830 PE=2 SV=2</t>
  </si>
  <si>
    <t>At2g25830</t>
  </si>
  <si>
    <t>KOG2972</t>
  </si>
  <si>
    <t>MGSSSITRAVGAILHRFTNGVPTTSLIVSRNGLLKSSRQLLLSSASSISSSPSVLYQVNADSNEHQFRSISTFPPLCMGRRSSKIAGRKGAQDAKKAKLYSRIGKEVVSAVKKSGPNPSSNTVLAAVLDKAKELDVPKEILERNIKRASEKGQEAYIEKVYEVYGYGGVSMVVEVLTDKITRSVAAVREVVKDCGGKMADPGSVMFKFRRVRVVNIKVTDADKDQLLNIALDAGAEDVIEPPTYEDDTDEDRSESYYKIVSSAENYATILSKLRDEGINFETDNGSELLPLTTIEVDDEAMDLNKELMSQLLELDDVDAVYTDQK</t>
  </si>
  <si>
    <t>Ghir_D05G007160.1</t>
  </si>
  <si>
    <t>XP_016689293.1</t>
  </si>
  <si>
    <t xml:space="preserve">PREDICTED: DNA-damage-repair/toleration protein DRT100-like isoform X1 [Gossypium hirsutum] </t>
  </si>
  <si>
    <t>At3g20820</t>
  </si>
  <si>
    <t>K04733|1|3e-48|177|pavi:110758405|interleukin-1 receptor-associated kinase 4 [EC:2.7.11.1]!K13420|2|1e-47|177|pper:18789636|LRR receptor-like serine/threonine-protein kinase FLS2 [EC:2.7.11.1]</t>
  </si>
  <si>
    <t>MKTVFTIFSVLVFTVISPANGCPPSDRAALLAFKAALHEPYLGIFNSWTGTDCCHNWYGVSCDPQSHRVADINLRGESEDPIFERAHRTGFMTGFISPEICKLTRLSSLTIADWKGITGEIPKCITSLPFLRILDLIGNKLSGEIPADIGRLKRLTVLNVADNQLSGRIPSSFTSLSNLMHLDLRNNKISGPIPGKAGDLSMLSRALLSGNMISGPIPVSICRIYRLADLDLSINKMSGVIPPCLGKMAVLATLNLDCNMLMGTIPTTLLTSAIGNLNLSRNALEGNIPDVFGLTSYFTVIDLSHNKLRGPIPRSLSAASYIGHLDLSYNHLCGRIPAGAPFDHLEASSFMYNDCLCGKPLRAC</t>
  </si>
  <si>
    <t>Ghir_D05G009380.1</t>
  </si>
  <si>
    <t>XP_016689091.1</t>
  </si>
  <si>
    <t>PREDICTED: ATP-dependent zinc metalloprotease FTSH 3, mitochondrial-like isoform X1 [Gossypium hirsutum]</t>
  </si>
  <si>
    <t>sp|Q8VZI8|FTSHA_ARATH</t>
  </si>
  <si>
    <t>ATP-dependent zinc metalloprotease FTSH 10, mitochondrial OS=Arabidopsis thaliana GN=FTSH10 PE=1 SV=1</t>
  </si>
  <si>
    <t>At2g29080</t>
  </si>
  <si>
    <t>KOG0731</t>
  </si>
  <si>
    <t>AAA+-type ATPase containing the peptidase M41 domain</t>
  </si>
  <si>
    <t>K08956|1|0.0|1677|ghi:107906568|AFG3 family protein [EC:3.4.24.-]</t>
  </si>
  <si>
    <t>GO:0004222//metalloendopeptidase activity;GO:0008270//zinc ion binding;GO:0005524//ATP binding</t>
  </si>
  <si>
    <t>MQEMNLPIWSSLYNFTTIPINPIFNITQKISSSRTDTPHPIYHLPLPFPKRKRKISRKYLSFCRFEIQPKNLKKRKKNTLTLFTRLFLYLKSSFFPQKNLLIYILPLIFSSLNHRIMIFSKLGRSSPRSSHSRKLLYRGGGGATTGGTSPNLPLLSGSVDRIIGQSGYLRGYLASIGAGKEFTSKAYLSDLNFVLANPRIRRFFSSEAPKKKNYENFYPKEKKEIPKQNDQKPDSKEDSKTDDQWNFQETFLKLFQNLVTPLLVLALFLSMSPWTVEQQQISFQEFKNKFLEPGLVDHIVVSNKSVAKVYVRNTPYNQTSEDLIQGPANGSSVRGHGGEYKCFFTIGSVESFEEKLEEAQEALGIDPHDYVPVTYASDVMWYQELMRFAPTLLLLGTLMYMGRRMQGGLGVGGGGGKGARGIFNIGKAHITKVDKNSKNKVYFKDVAGCDEAKQEIMEFVHFLKNPKKYEDLGAKIPKGALLVGPPGTGKTLLAKATAGESGVPFLSISGSDFMEMFVGVGPSRVRNLFQEARQCAPSIIFIDEIDAIGRARGRGGFSGSNDERESTLNQLLVEMDGFGTTSGVVVLAGTNRPDILDKALLRPGRFDRQISIDKPDIKGREQIFLVYLRKIKLDHEPSYYSQRLAALTPGFAGADIANVCNEAALIAARSERAQITMDHFEAAIDRIIGGLEKKNRVISKLERKTVAYHESGHAVSGWFLEHAEPLLKVTIVPRGTAALGFAQYVPNENLLMTKEQLFDMTCMTLGGRAAEQVLLGKISTGAQNDLEKVTKMTYAQVAVYGFSDKVGLLSFPLREDGFEMSKPYSNKTGAIIDGEVREWVAKAYEKTVQLIEEHKEQVAQIAELLLEKEVLHQEDLVRVLGERPFKSSELTNYDRFKQGFEDEETKSMQTPEGGIADDDGSAPPLVPQVVPT</t>
  </si>
  <si>
    <t>Ghir_D05G012250.1</t>
  </si>
  <si>
    <t>XP_012445659.1</t>
  </si>
  <si>
    <t xml:space="preserve">PREDICTED: protein TOPLESS [Gossypium raimondii] </t>
  </si>
  <si>
    <t>sp|Q94AI7|TPL_ARATH</t>
  </si>
  <si>
    <t>Protein TOPLESS OS=Arabidopsis thaliana GN=TPL PE=1 SV=1</t>
  </si>
  <si>
    <t>At1g15750</t>
  </si>
  <si>
    <t>K14963|1|0.0|566|spen:107014302|COMPASS component SWD3</t>
  </si>
  <si>
    <t>MSSLSRELVFLILQFLDEEKFKETVHRLEQESGFFFNMKYFEDEVHNGNWDEVEKYLSGFTKVDDNRYSMKIFFEIRKQKYLEALDKHDLSKAVEILVKDLKVFATFNEELFREITQLLTLENFRENEQLSKYGDTKSARAIMLVELKKLIEANPLFRDKLQFPNLRNSRLRTLINQSLNWQHQLCKNPRPNPDIKTLFVDHSCGQPNGARAPSPANNPLLGGLPKAGGFPPLGAHGPFQPTPAPVPAPLAGWMSNPSTVTHPAVSGGAIGLGPSSIPAALKHPRTPPTNPSVDYPSGDSDHVSKRTRPMGISDEVNLPVNVLPVTFPGHGHSQTFNAPDDLPKAVARTLNQGSSPMSMDFHPVQQTLLLVGTNVGDIALWEIGSRERLVLKNFKVWDLSACSMPLQAALVKDPAVSVNRVIWSPDGSLFGVAYSRHIVQIYSYHGGDEVRQHLEIDAHVGGVNDLAFSHPNKQLCVVTCGDDKTIKVWEATNGTKQYTFEGHEASVYSVCPHYKENIQFIFSTAIDGKIKAWLYDNMGSRVDYEAPGRWCTTMAYSADGTRLFSCGTSKDGESFIVEWNESEGAVKRTYQGFRKRSLGVVQFDTTKNRYLAAGDDFSIKFWDMDNVQPLTSVDADGGLPASPRIRFNKDGSLLAVSANDNGIKILANSDGMRLLRTLENLSYDASRTSEAPKPTINPISAAAAAAVATSAGLADRSASVVAIAGMNGDARSLGDVKPRITEESSDKSKIWKLTEISEPSQCRSLRLPENLRVTKISRLIFTNSGNAILALASNAIHLLWKWQRSERNSNGKATASVPPQLWQPSSGILMTNDVADTNPEEAVPCFALSKNDSYVMSASGGKISLFNMMTFKTMATFMPPPPPATFLAFHPQDNNIIAIGMDDSTIQIYNVRVDEVKSKLKGHSKRITGLAFSHVLSVLVSSGADSQLCVWNTDGWEKQRSRFLQVPSGRTPTALSDTRVQFHQDQMHFLVVHETQLAIYETTKLERVKQWVPLESSAPITHATFSCDSQLVYSSFLDATVCVFTAANLRLRCRINPSAYLPASVSSNVHPLVIAAHPSEPNEFALGLSDGGVHVFEPLESETNGCGLHQLKTGHPANMAATPSVGAPGSEQAQR</t>
  </si>
  <si>
    <t>Ghir_D05G020680.1</t>
  </si>
  <si>
    <t>XP_016687732.1</t>
  </si>
  <si>
    <t>PREDICTED: alpha-amylase-like [Gossypium hirsutum]</t>
  </si>
  <si>
    <t>K01176|1|0.0|843|ghi:107905564|alpha-amylase [EC:3.2.1.1]</t>
  </si>
  <si>
    <t>GO:0103025//alpha-amylase activity (releasing maltohexaose);GO:0004556//alpha-amylase activity;GO:0005509//calcium ion binding</t>
  </si>
  <si>
    <t>MRLRERNIYIKIQRMSCVTSLGFLSLFLYIFPSLTSPSLLFQGFNWESCNKAGGWYNSLKNSIPDIANAGVTHVWLPPPSHSVGPQGYLPGRLYDLDASKYGSQAELKSLIEAFHQKGIKCLADIVINHRTAERKDGRGIYCIFEGGTPDDRLDWGPSFICGNDKEYSDGTGNPDTGLDYPPAPDIDHLNPRVQKELSDWMNWLKTEIGFDGWRFDFVRGYAPSITKIYMERTSPDFAVGEKWEDLSLGQDSQDAHRGALKDWVEAAGGVVKAFDFTTKGVLNAAVQGELWRLKDSNGEPPGMIGLLPQNAVTFIDNHDTGSTQKLWPFPSDKVMQGYAYILTHPGTPSIFYDHFVDWGLKDEITKLATIRRKNGISEASKVDILASDSDLYVAAIDEKIITRLGPKDGPGQPCTFQLPACYLRERLRRVGKEVRRWTQLNVQIVSLNDVQKAHTWLNFSMAMSV</t>
  </si>
  <si>
    <t>Ghir_D05G022840.1</t>
  </si>
  <si>
    <t>XP_016748840.1</t>
  </si>
  <si>
    <t xml:space="preserve">PREDICTED: phospho-2-dehydro-3-deoxyheptonate aldolase 1, chloroplastic-like [Gossypium hirsutum] </t>
  </si>
  <si>
    <t>sp|P37216|AROG_SOLLC</t>
  </si>
  <si>
    <t>Phospho-2-dehydro-3-deoxyheptonate aldolase 2, chloroplastic OS=Solanum lycopersicum PE=2 SV=1</t>
  </si>
  <si>
    <t>K01626|1|0.0|1107|ghi:107905096|3-deoxy-7-phosphoheptulonate synthase [EC:2.5.1.54]</t>
  </si>
  <si>
    <t>GO:0009423//chorismate biosynthetic process;GO:0009073//aromatic amino acid family biosynthetic process</t>
  </si>
  <si>
    <t>GO:0003849//3-deoxy-7-phosphoheptulonate synthase activity</t>
  </si>
  <si>
    <t>MALTNSSILPTNSILQSQPSTPFSKAKPLSVLRISAVHSSDSPKNPVVSDKSVKQPATAPLAATKSATAPTTAPPKNAVPGKWTVDSWKSKKALQLPEYPDQAELESVLKTLDAFPPIVFAGEARSLEEKLGEAAMGNAFLLQGGDCAESFKEFNANNIRDTFRILLQMGAVLMFGGQMPVIKVGRMAGQFAKPRSDPFEEKNGVKLPSYRGDNVNGDSFDEKSRIPDPQRMIRAYCQSAATLNLLRAFATGGYAAMQRVTQWNLDFTEHSEQGDRYRELASRVDEALGFMAAAGLTVDHPIMTTTEFWTSHECLLLPYEQSLTRLDSTSGRYYDCSAHFLWVGERTRQLDGAHVVFLRGVANPLELSDKMDPNELVKLIEILNPQNKAGRITVITRMGAENMRVKLPHLIRAVRRAGQIVTWVSDPMHGNTIKAPCGLKTRPFDSIRAEVRAFFDVHEQEGSHPGGVHLEMTGQNVTECIGGSRTVTFDDLGSRYHTHCDPRLNASQSLELAFIIAERLRKRRINSQQLQPLITGL</t>
  </si>
  <si>
    <t>Ghir_D06G005790.1</t>
  </si>
  <si>
    <t>XP_012452257.1</t>
  </si>
  <si>
    <t xml:space="preserve">PREDICTED: glucan endo-1,3-beta-glucosidase 11-like isoform X1 [Gossypium raimondii] </t>
  </si>
  <si>
    <t>K19891|1|6e-82|263|atr:18423853|glucan endo-1,3-beta-glucosidase 1/2/3 [EC:3.2.1.39]</t>
  </si>
  <si>
    <t>MKILGVSLFFFIFLAPFAFVTVQAFTGTYGINYGRIANNLPSPDEVVTLLKAAKIRNVRIYDADQSVLKAFSGTGLEIVVGLPNGNLRDVSADGDHAMSWVQDNVLAYLPDTCIRGIAIGNEVLGGSDQFSEFLLGAVKNVYNAVNKLKLSDVVQITTAHSQAVFANSFPPSSCVFRDNVVQYMKPLLEFFSQIGSPFCLNAYPFLAYMYDPEHIDINYALFLPTVGANDPKTKLHYDNLLDAQIDAAYAALEDAGFKKMEVIVTETGWASHGDENESAATVDNARTYNYNLRKRLAKMKGTPLRPKNVVKAYVFALFNENLKPGPTSERNFGLFKPDGSISYDIGFPGLKSSSADSLLLSLKDNRGCGWCGCYSIILTMATAFLLVFSR</t>
  </si>
  <si>
    <t>Ghir_D06G007600.1</t>
  </si>
  <si>
    <t>XP_016682501.1</t>
  </si>
  <si>
    <t>PREDICTED: xaa-Pro dipeptidase-like [Gossypium hirsutum]</t>
  </si>
  <si>
    <t>sp|F4HZG9|ICP55_ARATH</t>
  </si>
  <si>
    <t>Intermediate cleaving peptidase 55, mitochondrial OS=Arabidopsis thaliana GN=ICP55 PE=1 SV=1</t>
  </si>
  <si>
    <t>Hs18590513</t>
  </si>
  <si>
    <t>KOG2737</t>
  </si>
  <si>
    <t>Putative metallopeptidase</t>
  </si>
  <si>
    <t>K14213|1|0.0|1051|ghi:107901132|Xaa-Pro dipeptidase [EC:3.4.13.9]</t>
  </si>
  <si>
    <t>GO:0004177//aminopeptidase activity;GO:0030145//manganese ion binding</t>
  </si>
  <si>
    <t>MAKPSREAISMASTSPSSLSPSKVPMELHVSNRQKLLKSLRQHLSKSSRPHHGFVLLQGGEEQTRYCTDHIELFRQESYFAYLFGVREPGFYGAIDIATGKSILFAPRLPANYAVWLGEIKPVSYFQERYMVSMVYYTDEIVQLLVDQYKGSGKPLLFLLHGLNTDSNNFSKPAEFKGIENFERDLTTLHPVLTECRVCKSDLELALIQIANNISSEAHVEVMRKTKAGMKEYQLESMFLHHTYMYGGCRHCSYTCICATGENSAVLHYGHAAAPNDRILEDGDMALLDMGAEYSFYGSDITCTFPVNGKFTSDQSLIYNAVLDAHNAVIAAMKPGVSWVDMHKLAEKIILESLEKGNILVGNLDDMMVERVGAVFMPHGLGHLLGIDTHDPGGYPKGIERPKEPGLKSLRTARQLLEGMVITVEPGCYFIDALLVPAMKSANTSKFFNREIVDKFKNFGGVRIESDVLVTANGSKNMTKVPRETWEIEAVMAGGPWPLNKASG</t>
  </si>
  <si>
    <t>Ghir_D06G010330.1</t>
  </si>
  <si>
    <t>Ghir_D06G010330.1;Ghir_D06G010330.2</t>
  </si>
  <si>
    <t>XP_016683100.1</t>
  </si>
  <si>
    <t>PREDICTED: D-amino-acid transaminase, chloroplastic-like [Gossypium hirsutum]</t>
  </si>
  <si>
    <t>sp|Q8L493|DAAA_ARATH</t>
  </si>
  <si>
    <t>D-amino-acid transaminase, chloroplastic OS=Arabidopsis thaliana GN=DAAT PE=1 SV=1</t>
  </si>
  <si>
    <t>At5g57850</t>
  </si>
  <si>
    <t>KOG0975</t>
  </si>
  <si>
    <t>Branched chain aminotransferase BCAT1, pyridoxal phosphate enzymes type IV superfamily</t>
  </si>
  <si>
    <t>K18482|1|0.0|810|ghi:107901554|4-amino-4-deoxychorismate lyase [EC:4.1.3.38]</t>
  </si>
  <si>
    <t>MASMASLSASYPKYTSNFPTRYTHLLYDLCLVPRNLPLVKKLSFSDLTIVRSSNQTESMIDSTDKLSDIPLLSCLEAIEKLKRNRENNKGNQQYLAMYSSIFGGIVTDEAAMVIPMDDHMVHRGHGVFDTAIIANRHLYELDQHVDRIVKSATMAKIILPFDRETIQRILIQTVSVSKCINGSLRYWISAGPGEFQLSTSGCHQPALYAIVIEDKSLFDSKGIKVVTSSIPMKPPQFATMKSVNYLPNALSKMEAEEKGAYAAIWLDDDGFVAEGPSMNVAFITKEKEMLMPKIDKILNGCTAKRVLTLAEGLVREGKLRRIRVDNVSVDEGKSADEMMLIGSGVLVRPVIQWDEQVIGDGKEGPITKTLLNFILEDMKSGPSSVRVPVPY</t>
  </si>
  <si>
    <t>Ghir_D06G015610.1</t>
  </si>
  <si>
    <t>Ghir_D06G015610.1;Ghir_D06G015610.2</t>
  </si>
  <si>
    <t>XP_016683541.1</t>
  </si>
  <si>
    <t>PREDICTED: katanin p60 ATPase-containing subunit A-like 2 isoform X1 [Gossypium hirsutum]</t>
  </si>
  <si>
    <t>sp|Q9SEX2|KTNA1_ARATH</t>
  </si>
  <si>
    <t>Katanin p60 ATPase-containing subunit A1 OS=Arabidopsis thaliana GN=AAA1 PE=1 SV=1</t>
  </si>
  <si>
    <t>At2g34560</t>
  </si>
  <si>
    <t>KOG0738</t>
  </si>
  <si>
    <t>AAA+-type ATPase</t>
  </si>
  <si>
    <t>K07767|1|0.0|838|ghi:107901885|katanin p60 ATPase-containing subunit A1 [EC:5.6.1.1]</t>
  </si>
  <si>
    <t>GO:0016787//hydrolase activity;GO:0005524//ATP binding</t>
  </si>
  <si>
    <t>MADEPSLTRWSFLDFKLFYDAKFGRKRLPEPQNGQTADELDSNGTNSNVTSKENHPVRNTSDMAIYEQYRNQGTHSVHSNGVVSNGFDSRPQRSLLPAFESAEMRALGESLSRDIVRGNPDVKWESIKGLEDAKRLLKEAVVMPIKYPKYFTGLLSPWKGILLFGPPGTGKTMLAKAVATECKTTFFNISASSVVSKWRGDSEKLIKVLFDLARHHAPSTIFLDEIDAIISQRGGEGRSEHEASRRLKTELLIQMDGLTRSDELVFVLAATNLPWELDAAMLRRLEKRILVPLPEPEARKAMFEELLPQQHGEEALPYDILVERSEGYSGSDIRLLCKEAAMQPLRRLMAVLEDNQEVVPEDELPNVGPVTSDDIETALRNTRPSAHLHAHRYEKFNADYGSQILR</t>
  </si>
  <si>
    <t>Ghir_D06G017020.1</t>
  </si>
  <si>
    <t>&gt;Ghir_D06G017020.2 &gt;Ghir_D06G017020.3</t>
  </si>
  <si>
    <t>XP_012450594.1</t>
  </si>
  <si>
    <t xml:space="preserve">PREDICTED: aspartic proteinase-like [Gossypium raimondii] </t>
  </si>
  <si>
    <t>K08245|1|0.0|1060|gra:105773350|phytepsin [EC:3.4.23.40]</t>
  </si>
  <si>
    <t>MGTTVKGVVLSLFISSLLCSVVLASNDGLVRIGLKKMKLDPNNRLAAQLDSKDREALRASIARKYRFRNDLGDSEETDIVALKNYMDAQYYGEIGIGTPPQKFTVIFDTGSSNLWVPSTKCYFSVACFFHSKYKASESSTYKKNGKSASIQYGTGAISGFFSNDNVKVGNLVVKDQEFIEATKEPGVTFMAAKFDGILGLGFKEISVGDAVPVWYNMVKQGLIKDQEFSFWLNRNVGEEMGGEIVFGGVDPNHYKGKHTYVPITQKGYWQFDMGDVLIGDKPTGYCAGGCAAIADSGTSLLAGPTTVITMINQAIGASGVASQECKAVVQQYGQTIIDLLVSQAEPMKICSQIGLCAFDGSHGVSMGIENVVDESNGKSSGILHSAMCPACEMAVVWMQNQLMENQTQDRILDYANQLCDRVPNPMGESTVDCGSLSSMPTISFTIGGKAFELTPEEYILKVGEGAEAQCISGFTALDVPPPRGPLWILGDVFMGRYHTVFDFGKLRVGFAEAA</t>
  </si>
  <si>
    <t>Ghir_D07G000880.1</t>
  </si>
  <si>
    <t>XP_012471930.1</t>
  </si>
  <si>
    <t xml:space="preserve">PREDICTED: lachrymatory-factor synthase-like [Gossypium raimondii] </t>
  </si>
  <si>
    <t>sp|P59082|LFS_ALLCE</t>
  </si>
  <si>
    <t>Lachrymatory-factor synthase OS=Allium cepa GN=LFS PE=1 SV=1</t>
  </si>
  <si>
    <t>K05909|1|2e-13|71.6|jre:109002717|laccase [EC:1.10.3.2]</t>
  </si>
  <si>
    <t>MANVGQQPKWEGKSCAKLAGCKAEQVWLLLQDFFGLDKWFPSLTTCLPVEGVSGQPGCVRFCAGFKTPVSGSDKGSMNWTKQKLLSIDPIKMVFSYSIVDGNVGFNAYVSTVRVLSNEHGCDIEWRYEVEPVKGWTLGDLDFFIASGLQVMAQRMEAALQVFQATMDQ</t>
  </si>
  <si>
    <t>Ghir_D07G013030.1</t>
  </si>
  <si>
    <t>NP_001314550.1</t>
  </si>
  <si>
    <t xml:space="preserve">flavonoid 3',5'-hydroxylase 2-like [Gossypium hirsutum] </t>
  </si>
  <si>
    <t>sp|P48419|C75A3_PETHY</t>
  </si>
  <si>
    <t>Flavonoid 3',5'-hydroxylase 2 OS=Petunia hybrida GN=CYP75A3 PE=2 SV=1</t>
  </si>
  <si>
    <t>At5g07990</t>
  </si>
  <si>
    <t>K13083|1|0.0|848|vvi:100243414|flavonoid 3',5'-hydroxylase [EC:1.14.14.81]</t>
  </si>
  <si>
    <t>MPSFDTILLRDLVAAACLFFITRYFIRRLLSNPKRTLPPGPKGWPIVGALPLLGSMPHVELAKLAKKYGPVMYLKMGTCNMVVASTPDAARAFLKTLDLNFSNRPSNAGATHIAYNSQDMVFAEYGPRWKLLRKLSNLHMLGGKALEDWSQVRAVELGHMLRAMCESSRKGEPVVVPEMLTYAMANMIGQVILSRRVFVTKGSESNEFKDMVVELMTSAGLFNIGDFIPSIAWMDLQGIEGEMKKLHNRWDVLLTKMMKEHEETAYERKGKPDFLDIIMDNRENSAGERLSLTNVKALLLNLFTAGTDTSSSIIEWALAEILKNPKILNKAHEEMDKVIGRNRRLEESDIPKLPYLQAICKETFRKHPSTPLNLPRVSTQACEINGYYIPKNTRLSVNIWAIGRDPDVWGNPLDFTPERFLSGRFAKIDPRGNDFELIPFGAGRRICAGTRMGIVLVEYILGTLLHSFDWMLPPGTGELNMDEAFGLALQKAVPLSAMVRPRLAPTAYVS</t>
  </si>
  <si>
    <t>Ghir_D07G013300.1</t>
  </si>
  <si>
    <t>XP_016745294.1</t>
  </si>
  <si>
    <t xml:space="preserve">PREDICTED: sulfite reductase [ferredoxin], chloroplastic-like isoform X1 [Gossypium hirsutum] </t>
  </si>
  <si>
    <t>sp|O82802|SIR1_TOBAC</t>
  </si>
  <si>
    <t>Sulfite reductase 1 [ferredoxin], chloroplastic OS=Nicotiana tabacum GN=SIR1 PE=1 SV=1</t>
  </si>
  <si>
    <t>At5g04590</t>
  </si>
  <si>
    <t>KOG0560</t>
  </si>
  <si>
    <t>Sulfite reductase (ferredoxin)</t>
  </si>
  <si>
    <t>K00392|1|0.0|1436|ghi:107954292|sulfite reductase (ferredoxin) [EC:1.8.7.1]</t>
  </si>
  <si>
    <t>GO:0006790//sulfur compound metabolic process;GO:0009409//response to cold;GO:0009651//response to salt stress</t>
  </si>
  <si>
    <t>GO:0051539//4 iron, 4 sulfur cluster binding;GO:0020037//heme binding;GO:0050311//sulfite reductase (ferredoxin) activity;GO:0016002//sulfite reductase activity;GO:0005507//copper ion binding</t>
  </si>
  <si>
    <t>GO:0009941//chloroplast envelope;GO:0009570//chloroplast stroma;GO:0010319//stromule;GO:0016020//membrane;GO:0048046//apoplast</t>
  </si>
  <si>
    <t>MTTSFGSATSTVIPNDPKIRMQSFTGLKSLHSIALARNHRVFPLPFSTPSVIRAVSTPVKPETSTTEPKRSKVEIFKEQSNFIRYPLNEEILTDTPNINEAATQLIKFHGSYQQYNRDERGTRSYSFMLRTKNPGGKVPNQLYLTMDDLADQFGVGTLRLTTRQTFQLHGVLKKNLKTVMSTIIKNMGSTLGACGDLNRNVLAPAAPLKTKEYLFAQETADNIAALLTPQSGFYYDVWVDGERFMTSEPPEVVKARNDNSHKTNFPDSPEPIYGTQFLPRKFKIAVTVPTDNSVDILTNDIGVVVVSDDNGEPQGLNIYVGGGMGRTHRMEATFPRLGEPLGYVPKEDILYAIKAIVATQRDHGRRDDRRYSRMKYLISSWGIEKFKTVVEQYYGKKFEPFHELPEWEFKSYLGWHEQGDGALFCGLHVDNGRVGGKMKKTLREVIEKYNLNMRITPNQNIILCDIRSAWRRPITTVLAQAGLLHPKYVDPLNLTAMACPAFPLCPLAITEAERGIPDILKRVRSVFEKVGLKYNDSVVIRITGCPNGCARPYMAELGLVGDGPNSYQIWLGGTPNQTQLARSFMDKVKVQDLENVFEPLFYYWKQKRQPKESFGDFTARIGFEKLKELVDKWEGVVQTPPARYNLKLFADKETYEVMDELAKLQNKSAHQLAIEVIRNFVASQQNGKSE</t>
  </si>
  <si>
    <t>Ghir_D07G015120.1</t>
  </si>
  <si>
    <t>XP_012481600.1</t>
  </si>
  <si>
    <t xml:space="preserve">PREDICTED: late embryogenesis abundant protein Lea14-A [Gossypium raimondii] </t>
  </si>
  <si>
    <t>MAELLDKAKNFVADKVANMKKPEASITDVDLSHVGRDGIQYDAKVSVTNPYSAPIPICEISYTLKSAGRVIASGKVPDPGSLKASDSTMLDVAVKVPHSVLVSLIKDIGADWDIDYELEVGLTVDLPLFGDLTIPLSQKGEIKLPTFKDLFF</t>
  </si>
  <si>
    <t>Ghir_D07G018360.1</t>
  </si>
  <si>
    <t>XP_016747778.1</t>
  </si>
  <si>
    <t>PREDICTED: triacylglycerol lipase 2-like [Gossypium hirsutum]</t>
  </si>
  <si>
    <t>sp|Q67ZU1|LIP2_ARATH</t>
  </si>
  <si>
    <t>Triacylglycerol lipase 2 OS=Arabidopsis thaliana GN=LIP2 PE=2 SV=1</t>
  </si>
  <si>
    <t>K01052|1|9e-99|296|gab:108473917|lysosomal acid lipase/cholesteryl ester hydrolase [EC:3.1.1.13]</t>
  </si>
  <si>
    <t>MATMPVQSSEGGFCKSMVETNGYECEDHNVTVTTKDGYILNVVRIPMGRCRDCRTRGNKSPVLLQHGVFVDGRSWLLLPPKQSLAFNLADNGYDVWLVNSRGTEYSEGHTSLNFDDPAYWNWSLDELVAYDLPATFQYVYDQTGQKLHFVGHSLGTLMIMAAMSRDQLVNMLESVALLSPVAYMGHTTSLLSRVIADNFIAETLDSLGFYKFDMRK</t>
  </si>
  <si>
    <t>Ghir_D08G004120.1</t>
  </si>
  <si>
    <t>XP_012473390.1</t>
  </si>
  <si>
    <t xml:space="preserve">PREDICTED: germin-like protein subfamily 2 member 4 [Gossypium raimondii] </t>
  </si>
  <si>
    <t>K00384|1|7e-06|49.3|vvi:109124153|thioredoxin reductase (NADPH) [EC:1.8.1.9]</t>
  </si>
  <si>
    <t>MSFMAAAKVFACPFVLVALFSMVASDPDLLQDLCVANKAAGIKVNGFPCKDEANVTEADFFYSGLANPGVINNSVGSVATGANVEKISGLNTLGVSLARIDYAPGGLNPPHTHPRATEIIFVLDGELDVGFITTSNKLISKSVKKGDIFVFPRGLVHFQKNNGDKSASVIAGFNSQLPGTQSIAATLFTSTPAVPDNVLTKTFQIGTKEVDKIKNKLAPKKT</t>
  </si>
  <si>
    <t>Ghir_D08G008120.1</t>
  </si>
  <si>
    <t>&gt;Ghir_D08G008120.2 &gt;Ghir_D08G008120.3 &gt;Ghir_D08G008120.4 &gt;Ghir_D08G008120.5</t>
  </si>
  <si>
    <t>XP_016697720.1</t>
  </si>
  <si>
    <t>PREDICTED: universal stress protein A-like protein [Gossypium hirsutum]</t>
  </si>
  <si>
    <t>sp|Q8LGG8|USPAL_ARATH</t>
  </si>
  <si>
    <t>Universal stress protein A-like protein OS=Arabidopsis thaliana GN=At3g01520 PE=1 SV=2</t>
  </si>
  <si>
    <t>GO:0006950//response to stress</t>
  </si>
  <si>
    <t>MATTTEKQAMVVGIDDSEHSTYALQWILDHFFAPFASNPPFKLVIVHAKPTASSAVGLAGPGAADVLPYVDADLRKIAARVVEKAKELCLSKSVHDAVVEVVEGDARNVLCDAVEKHHASVLAVGSHGYGAIKRAVLGSVSDYCSHHAHCSVMIVKKPKIKH</t>
  </si>
  <si>
    <t>Ghir_D08G009280.1</t>
  </si>
  <si>
    <t>XP_016692205.1</t>
  </si>
  <si>
    <t>PREDICTED: pathogenesis-related protein PR-1-like [Gossypium hirsutum]</t>
  </si>
  <si>
    <t>sp|Q40374|PR1_MEDTR</t>
  </si>
  <si>
    <t>Pathogenesis-related protein PR-1 OS=Medicago truncatula GN=PR-1 PE=2 SV=1</t>
  </si>
  <si>
    <t>At4g25780</t>
  </si>
  <si>
    <t>KOG3017</t>
  </si>
  <si>
    <t>Defense-related protein containing SCP domain</t>
  </si>
  <si>
    <t>K20412|1|5e-99|288|nnu:104599099|peptidase inhibitor 16</t>
  </si>
  <si>
    <t>MKPKFLFLFLVLCSLTIDNVLATSLGTHGKIPDNETIYRVSKQRCWGCIGESLEFLFTHNLVRATKWEPLLFWDFQLEKYARWWALQRKADCKLQHSFPEGDFKLGENIYWGSGSAWRPGDAVSAWSEEEKYYDYATNSCQEGQMCGHYTQIVWKNTRRIGCARVVCDTGDVFMTCNYDPPGNYIGERPY</t>
  </si>
  <si>
    <t>Ghir_D08G010960.1</t>
  </si>
  <si>
    <t>Ghir_D08G010960.1;Ghir_D08G010960.2</t>
  </si>
  <si>
    <t>XP_016702571.1</t>
  </si>
  <si>
    <t>PREDICTED: uncharacterized protein LOC107917767 isoform X2 [Gossypium hirsutum]</t>
  </si>
  <si>
    <t>MGAGSAGLVLVAGLSFAAMSLSNRSTSRPKQQLEPLTAQQEVSFDNESEQAKENGIETGTHKDLSAPTESNGTSTENNLDNDNGTYLVNSSTSNGDSARNTSPIQEGRQNVSSLDGESVFLDTTPISPNLPESDAVGVSSVASSLRESDSNLDIGSPEATSEVEDKLISVQETIDTNLSDPINLDNDLNEGKLEGKENSSISVDSSSSSNSISDPSIVGFSVSSELEPILEPQAIPEDNLETIDSSQTEENLESLKMSLPSVEIKNASLEDNKLNESESSQTTPVLAPAHSLTIEQSKIDYDGMKDGIPDFESPTHRSSFSPVGIPAPSAVSADLQVHPGEVLVPAVVDQFQGQALAALQVLKVIEAEALPGDLCTRREYARWLVAASNALSRNVVSKVYPAMYVENVTELAFDDIIPEDPDFSSIQGLAEAGLISSKLSNQELLNYNRGPVYFSPESPLSRQDLVSWKMALEKRQLPEADQEILYQLSGFIDIDKINPDAWPALVADLSTGEPGIIALAFGCTRLFQPNKPVTKAQAAVAIATGEASDLVSEELARIEAESVAENAVSAHNALVAEVEKDVNANFEKELSMEREKIDALEKMAEEAKRELERLRTEREEENMVLMKDRAAISAETEILSRLRREVEEQLESMINDKVEISYEKERISKLRKETEDETQEIVRLQHELEVERKALSMARAWAEDEAKRAREQAKALEEAREQWERRGVKVVVDNDLHEESVAGDTWVNVGKQVAVEGTISRGETLVGKLKTLASEVEGKSREFIDKIVQRIQYLISVLRKWASEAGAKAEELKDGAVLKARGSVQEMQQTTAGFSSAVKEGAKRVAGDCREGVEKLTQRFRT</t>
  </si>
  <si>
    <t>Ghir_D08G012090.1</t>
  </si>
  <si>
    <t>XP_016694688.1</t>
  </si>
  <si>
    <t>PREDICTED: 3-oxoacyl-[acyl-carrier-protein] synthase I, chloroplastic-like [Gossypium hirsutum]</t>
  </si>
  <si>
    <t>sp|P52410|KASC1_ARATH</t>
  </si>
  <si>
    <t>3-oxoacyl-[acyl-carrier-protein] synthase I, chloroplastic OS=Arabidopsis thaliana GN=KAS1 PE=1 SV=2</t>
  </si>
  <si>
    <t>At5g46290</t>
  </si>
  <si>
    <t>KOG1394</t>
  </si>
  <si>
    <t>3-oxoacyl-(acyl-carrier-protein) synthase (I and II)</t>
  </si>
  <si>
    <t>IQ</t>
  </si>
  <si>
    <t>Lipid transport and metabolism;Secondary metabolites biosynthesis, transport and catabolism</t>
  </si>
  <si>
    <t>K09458|1|0.0|1013|ghi:107911343|3-oxoacyl-[acyl-carrier-protein] synthase II [EC:2.3.1.179]</t>
  </si>
  <si>
    <t>MAGIVLSGSCSSRLLLRDREAGSNGASLPQYNGLRAVDTMHLPSSRTPKLSCSGPKCRTIRAMASPTVSAPKRETDPKKRIVITGMGLVSVFGSDIDNFYNKLLEGESGITQIDKFDATNYSVRFAGQIRDFSSKGYIDGKNDRRLDDCWRYCLVAGRRALDEANLGSEALEKLDKTRIGVLVGTGMGGLTAFSNGVEALIQKGYKKITPFFIPYSITNMGSALLAIDTGLMGPNYSISTACATANYCFYAAANHIRRGEADIMVAGGTEAAVMPTGIGGFIACRALSQRNDEPERASRPWDKDRDGFVMGEGCGVLVIESLDHAMQRGANIIAEYLGGAVTCDAHHMTDPRSDGLGVSSCISKSLEDAGVSPEEVNYVNAHATSTLAGDLAEVNAIKKVFKNTSEIKMNGTKSMIGHGLGAAGGLEAIATVKAITTGWLHPTINQDNLEPEVTIDTVPNVKKQHEVNVAISNSFGFGGHNSVVVFAPFKP</t>
  </si>
  <si>
    <t>Ghir_D08G015440.1</t>
  </si>
  <si>
    <t>XP_017609678.1</t>
  </si>
  <si>
    <t>PREDICTED: pentatricopeptide repeat-containing protein At1g02060, chloroplastic-like [Gossypium arboreum]</t>
  </si>
  <si>
    <t>sp|O81908|PPR2_ARATH</t>
  </si>
  <si>
    <t>Pentatricopeptide repeat-containing protein At1g02060, chloroplastic OS=Arabidopsis thaliana GN=At1g02060 PE=2 SV=2</t>
  </si>
  <si>
    <t>At1g02060</t>
  </si>
  <si>
    <t>K00660|1|3e-94|310|mus:108952404|chalcone synthase [EC:2.3.1.74]</t>
  </si>
  <si>
    <t>MFMEMVLSPRSYHGAGKQLFLYQCPLRFVIRCFSSARIEIHGEGTNERNQGLGEKAESSIKTKGAKFMARVINSTPWSSELESSISSLSPSLSKTTVLQTLRLIKNPSKALQFFNWVQQMGFPHDAQSFFLMIEILGKERNLNAARNLMLSIEKRSNGSVKLEDKFFNSLIRSYGKAGLFQESIKVFETMKSIGVSPSVVSFNNLLSILLKRGRTNMAKSVFNEMLSTYGVTPDVYTFNILIKGFCMNSMVDEGFRFFKEMERFKCDPDVVTYNIIVDGLCRVGKVGIAHNVVKGMSKKSLDLNPNVVTYTTLLRGYCMKQDIDEALAVFQEMICRGLKPNKITYNTLIKGLSEVHKYDKIKEILERMGEDGRFTPDTCTFNTLINAHCNAGNMDEALNVLKRMSEMKVQSDSATYSVIIRSLCQIADFEKAEEFFDELAKKEILLSHVGCTPLVAAYNPMFEYLCANGKTKKAERVFRQLLKRGRQDPPAYKTLILGHCKEGTFEAGYELLVLMLRRDFEPGFEIYDSLITGLLLKGEPLLARLTLEKMLKSSHLPQTSSVHSILAELLKKSCAQEAASLVTLMLDHRIRLNINLSTQTVKLLLARRMQDKAFQVLVLLYDDGYMVEMEDLVRFLCQSGMLLEVCKMIQFSLEKHQTVDIEICCTVIEGLCNNRRLSEAFGLYYELVERGKPLELRCLDNLKMALQAGGRLNEAEFVSKRMPNHPAFLKPNSLQELANLSFIFLALLKMSKIDNNNAPWHRLKRASTPRKATVLAIGKAFPRQLIPQEYLVEGYIRDTKCQDVSIKEKLERLCKTTTVKTRYTVMCKEILDQYPELATEGSSTIRQRLEIANPAVVEMAFEASLACIKEWGRPATDITHIIYVSSSEIRLPGGDLYLASELGLRNDVSRVMLYFLGCYGGATGLRVAKDIAENNPGSRILLTTSETTILGFRPPNKARPYDLVGAALFGDGAAAVIIGTDPVTGKESPFMELSYAVQQFLPGTQSVIDGCLTEEGINFKLGRDLPQKIEDNIEEFCRKLMSKASLTDFNEMFWAVHPGGPAILNRLESTLKLNKGKLECSRKALKDFGNVSSNTIFYVMEYMREELKRGGGEEWGLP</t>
  </si>
  <si>
    <t>Ghir_D08G015840.1</t>
  </si>
  <si>
    <t>XP_016681983.1</t>
  </si>
  <si>
    <t>PREDICTED: methyltransferase-like protein 13 [Gossypium hirsutum]</t>
  </si>
  <si>
    <t>At3g60910</t>
  </si>
  <si>
    <t>KOG2352</t>
  </si>
  <si>
    <t>Predicted spermine/spermidine synthase</t>
  </si>
  <si>
    <t>K22857|1|0.0|520|ghi:107900782|EEF1A lysine methyltransferase 4 [EC:2.1.1.-]</t>
  </si>
  <si>
    <t>MFRDVSSCNTYNYGDALYWDSRYIQEAGGAFDWYQRYSSLRPFVRRYVPTSSRVLMVGCGNALMSEDMAKDGYEDIMNIDISSVAIDMMRRKYEFVPQLKYMQMDVRDMSFFPDESFDSVMDKGTLDSLMCGTDAPISASRMLGEVSRLLKPGGTYMLITYGDPSARMPHLNRPVYGWNIFLYNLPRPDFKRPGGCSSTKSYLEPIPITEKGLLPADFVLEDPDSHFIYVCKKMDDTELRNMPTYPLTSEIL</t>
  </si>
  <si>
    <t>Ghir_D08G017860.1</t>
  </si>
  <si>
    <t>XP_016665839.1</t>
  </si>
  <si>
    <t>PREDICTED: probable receptor-like protein kinase At5g47070 [Gossypium hirsutum]</t>
  </si>
  <si>
    <t>sp|Q9LTC0|PBL19_ARATH</t>
  </si>
  <si>
    <t>Probable serine/threonine-protein kinase PBL19 OS=Arabidopsis thaliana GN=PBL19 PE=1 SV=1</t>
  </si>
  <si>
    <t>At5g47070</t>
  </si>
  <si>
    <t>K00924|1|0.0|628|gra:105765051|kinase [EC:2.7.1.-]</t>
  </si>
  <si>
    <t>MKCFSIFGKDKSKSKKRETRSAPELRNQSESSDNPALSRTTKSLPSPRSIPELYKEKEHNLRVFSLDELRDATNCFNRKLKIGEGGFGSVYKGTIKPLSGRGDPIVVAVKKLNAHGLQGHKEWLAEIQFLGVVSHPNLVKLIGYCSVDGERGIQRMLVYEYMPNRSLEDHLFNSTSTLPWKMRLEIMLGVAEGLAYLHEGLEVKVIYRDFKSSNVLLDENFRPKLSDFGLAREGPTGDRTHVSTGVYGTYGYAAPEYVETGHLTIQSDIWTFGVVLYEILTGRRTVERNRPTLEQKLLDWVKQFPPDSRRFSMIIDPRLRNNYSLNAAQKVGKLANSCLNKNAKERPAMSEVVESLKQVIQELEEASSSSVNNSAGPSSSRNGTRRRSK</t>
  </si>
  <si>
    <t>Ghir_D08G023970.1</t>
  </si>
  <si>
    <t>XP_016690929.1</t>
  </si>
  <si>
    <t>PREDICTED: GDSL esterase/lipase At5g22810-like [Gossypium hirsutum]</t>
  </si>
  <si>
    <t>sp|Q9FFC6|GDL78_ARATH</t>
  </si>
  <si>
    <t>GDSL esterase/lipase At5g22810 OS=Arabidopsis thaliana GN=At5g22810 PE=3 SV=3</t>
  </si>
  <si>
    <t>K00679|1|3e-156|469|cic:CICLE_v10027727mg|phospholipid:diacylglycerol acyltransferase [EC:2.3.1.158]!K14209|2|2e-62|217|ats:109773794|solute carrier family 36 (proton-coupled amino acid transporter)!K10691|3|4e-62|219|ats:109762802|E3 ubiquitin-protein ligase UBR4 [EC:2.3.2.27]!K01188|4|4e-47|175|aly:ARALYDRAFT_316517|beta-glucosidase [EC:3.2.1.21]!K01206|5|1e-29|121|lang:109336872|alpha-L-fucosidase [EC:3.2.1.51]</t>
  </si>
  <si>
    <t>GO:0016298//lipase activity;GO:0016788//hydrolase activity, acting on ester bonds</t>
  </si>
  <si>
    <t>MKFLAPFISLTFLLFEAKGQIVPALFIFGDSIVDVGNNNDLVTLIKANFPPYGRDFVDHEPTGRFSNGKLALDIIAEKLGFTNHQPAYMSDKANGEMLLIGANFASAASGYYNATAILYNTISLSQQLENYREYKNKLVDITGKSNASSRISRGIHLISAGSSDFLQNYYINPLLFATNTPDTFSDILLNSYDHFIQNLYELGARRIGVATLPPLGCLPAAITAFGHGNNHCVARLNNNAISFNNKLRHRSQRLTRRLSKLKLVVLDIYNPLYTLITEPAENGFAEVRRACCGTGLLETSILCNQHSIGTCSNASQYVFWDSFHPTEAANQILADKLFKSGSSLIQP</t>
  </si>
  <si>
    <t>Ghir_D08G027050.1</t>
  </si>
  <si>
    <t>XP_012477853.1</t>
  </si>
  <si>
    <t>PREDICTED: uncharacterized protein LOC105793492 [Gossypium raimondii]</t>
  </si>
  <si>
    <t>K12403|1|1e-10|65.5|psom:113315245|AP-4 complex subunit sigma-1</t>
  </si>
  <si>
    <t>MRRTSFKRVIIFLGLTLCYVLGEADLGLDTRKPKILDGKNVPNNPTRHAVKSIQSEDGDIIDCIDIYKQPSLDHPSLKNHIIQLAPSYNPNMEEIQTSEQPLRSVTSQVWQKSGSCPKGTIPVVRRTHNDDELLSNSRKKSPLTVHQRNHSKAILLTEGYNYAGVKADIKVWNPHVESDDEYSTSRISLRSGPWYDFESVEAGWAVNPGVYGDRQTRLFAYWTVDASKKTGCFDLTCPGFVQTSHEIALGAAIYPISVFRGLPYQITLFIFKDPNTNNLWVQYGERTNIGYWPPKLFTTLTYGAECAEWGGDVYSSKLEQVPHTETQMGNGNFPDYIDGNSGYMKRMRILDISLNLKFPEWVGTYADEYWCYQSQYVSDYVVDPEFYFGGPGRNEINRVTGKATVKEIHADVDGKLKELNKPAVKTIQSDDGDIIDCVDIYRQPAFDHPALRNHVIQMKPNFNFKEMEFNSKNGSSKLTVFQTWQKSGSCPKGTVPIRRIRREDLLRAQSVQQFGRKPQEVVLKSNTTIGRFPSINSNALALPAIVNRSAAILATVGANYTGAKADINVWNPNVESEDFTTAQVWLKAGPNDNFESIESGWTVNPQLYGDKKTRLFAHWTKDSYKTTGCFDLQCSGFIQTSSKIALGAAISPISMELGQQYYITIGIYMDENTNNWWLIFGNGITIGYWPASTLNVLKNSATMVEWGGQVYSPNVQKSPHTKTAMGSGKFASSLKGNACYMENIGIVDFSTQLQYPPAVTTLAEENYCYTALNHQDGSESSPTFYFGGPGQNYNCP</t>
  </si>
  <si>
    <t>Ghir_D08G027770.1</t>
  </si>
  <si>
    <t>XP_016743353.1</t>
  </si>
  <si>
    <t xml:space="preserve">PREDICTED: homeobox-leucine zipper protein ANTHOCYANINLESS 2-like isoform X3 [Gossypium hirsutum] </t>
  </si>
  <si>
    <t>sp|Q0WV12|ANL2_ARATH</t>
  </si>
  <si>
    <t>Homeobox-leucine zipper protein ANTHOCYANINLESS 2 OS=Arabidopsis thaliana GN=ANL2 PE=2 SV=1</t>
  </si>
  <si>
    <t>At2g36610</t>
  </si>
  <si>
    <t>KOG0483</t>
  </si>
  <si>
    <t>Transcription factor HEX, contains HOX and HALZ domains</t>
  </si>
  <si>
    <t>K09338|1|0.0|1518|ghi:107952707|homeobox-leucine zipper protein</t>
  </si>
  <si>
    <t>GO:0008289//lipid binding;GO:0043565//sequence-specific DNA binding</t>
  </si>
  <si>
    <t>MDGHGEMGLIGENFDPGFVGRMKEDGYEIRSESDNFDVASGDDQDAAADGPSKKKKYHRHTPRQIQELESFFKECPHPDEKQRMELSRRLGLEGKQIKFWFQNRRTQMKTQLERHENVILRQENDKLRAENDLLKQAMTTPICNSCGGPAVPGEISYEQHQLRIENARLKDELTRICALTNKFLGRPLSSSGSPIPPHGLNSNLELAVGRNGFGGLNNAGTSLPMGFEFGDGSMMPIVKPMVNEMQYDRSAFVDVALSAMDELMKMAQMDNPLWIKGLGGGMESLNVEEYKRNFSSCIGMKPSSYATEATKATGLVYLRGLALVEALMDANRWVEMFPCMISRAATIDVLSSGTGVTRDNELQVMDAEFQVLSPLVPVRQVRFIRFCKQHSEGVWAVVDVSIDPSQDATDTQMFPNCRRLPSGCVIQDVDTKCSKITWVEHSEYDDSAVHHLLQPWLATLQRQCDCMAILMSQDIPGENNTGITPAGRKSMIKLAQRMTYNFCAGVCASSIHKWDKLSVGNVGEDVRVMTRKNINDPGEPHGCCLSAATSVWMPVTQERLFDFLRDERMRSEWDILSNGGPMQEMVHVAKGMGHGNCVSLLRGSAINANENNMLILQETWSDASGALVVYAPVDISSMSVVMNGGDSAYVALLPSGFAILPGISPSYHGGRSESNGALVKPEIDGSIVSGCLLTVGFQILVNNVPTAKLTVESVETVNNLISCTIQKIKAALTVT</t>
  </si>
  <si>
    <t>Ghir_D09G007370.1</t>
  </si>
  <si>
    <t>K17637|1|2e-12|73.2|obr:102713820|exocyst complex component 2</t>
  </si>
  <si>
    <t>MATIFQLNNFPCKTFLTTPKHLQSTSKPSILLLNSIKRTQNSSSVSHFLTRKSIRSRPGFQIFAADDDEGSPDKEEEVMEDPETESGGVIVAEAEAEEEKPKEEVGEIESLKKALVDSFYGTDRGWKASSETRAEIVELITLLEAKNPTPAPTDSLPLLNGKWILAYTSFTGLFPLLSRGQLRLVKVEEISQTIDAESLTVQNSVQFSGPLASSSISASAKFEVRSPRRVQIKFQEGIIGTPQLTDSIVLPENVEFMGQNIDLAPIKGLLNSVQDTASTVAKTISSRPPLKFSLSNSNSESWLLTTYLDEDLRISRDGGSVFVLIKEGSSFLTTMN</t>
  </si>
  <si>
    <t>Ghir_D09G008040.1</t>
  </si>
  <si>
    <t>XP_016673443.1</t>
  </si>
  <si>
    <t>PREDICTED: 3-oxoacyl-[acyl-carrier-protein] synthase II, chloroplastic-like isoform X1 [Gossypium hirsutum]</t>
  </si>
  <si>
    <t>sp|Q9C9P4|KASC2_ARATH</t>
  </si>
  <si>
    <t>3-oxoacyl-[acyl-carrier-protein] synthase II, chloroplastic OS=Arabidopsis thaliana GN=KAS2 PE=1 SV=1</t>
  </si>
  <si>
    <t>At1g74960</t>
  </si>
  <si>
    <t>K09458|1|0.0|849|ghi:107892936|3-oxoacyl-[acyl-carrier-protein] synthase II [EC:2.3.1.179]</t>
  </si>
  <si>
    <t>MAVSLQTANKPVIHHEKPANKQRRVVVTGIGLVTALGEDPDVFYNNVLQGISGITEIEKFDTSQLPSKIGAELKSFSPEGFVSSKLAMRADNFMLYLITAGKKALADGGISDEVNGQLDKTRCGIIVGSAMGGLRIFYEWFENMLILSRRPNPFSVPMAGNNMGCAALAIELGWMGPNYIINAGCATSNHCILSAAGHITDGITDMMLCGGSDAGVHPIGLAGFASCKALSKRDCDPTKASCPWDTNRDGIVLGDGAGVLLLEELEHAKRRGARIYAEFLGGSSSADAYHLTRPHPDGIVGCIEKALAKAGVAREDVNYINAHAPSTQVGDLIEFAALVRCFGNNMELRINSTKSMTGHLAGATGAVDAIATIKAIQIGWVHPNINLDNPDKAVVALSNSFTLGGQNSSILFAPLHSE</t>
  </si>
  <si>
    <t>Ghir_D09G013360.1</t>
  </si>
  <si>
    <t>XP_016671454.1</t>
  </si>
  <si>
    <t>K13356|1|0.0|1259|ghi:107891237|alcohol-forming fatty acyl-CoA reductase [EC:1.2.1.84]</t>
  </si>
  <si>
    <t>MGALFLNCFSVSPTAFNKGGSWRKKRSNCSSFVHCQGSSGKAIKTAGVSSVVKERSKMVNGGDRSAALMDAGGLIVSPNQADIAVKDLVPYGGSTTSLVELQDGIGIVKFLRGKEFFITGSTGFLAKVLIEKILRTVPDVGKIFVLVKAKSKEAAMERLKTEIINAELFNCLQQTYGNSYQSFMLSKLVPVVGNVCESDLGLDDELADLISKEVDIIVNSAANTTFDERYDVAIDINTKGASHLMGFAKKCKKLKLFLQVSTAYVNGQRQGRVMEKPFDIGDCIARENLIAETTPRSIPELDIEEEFVLARDTKEGCHESELAQKMKELGLQRARKYGWQDTYVFTKAMGEMMINNMRGEIPVVIIRPSVIESTCKEPFPGWMEGNRMMDPIVLCYGKGQLTGFLVDPNGVLDVVPADMVVNATLAAIARHGMTPKQDINIYHIASSVVNPLVFQDLARMLHEHYNSRPFLDSKGTPIHVPSMKLFSSMEDFSAHLWRDAVHRTGLPALASWSGKLSLKLQAVCRKSVEQAKYLANIYEPYTFYGGRFDNSNTKRLLETMSEEEKVSFGFDVETIDWKDYIKNVHIPGLRRHVMKGRGMCSSPIS</t>
  </si>
  <si>
    <t>Ghir_D09G014930.1</t>
  </si>
  <si>
    <t>XP_016691506.1</t>
  </si>
  <si>
    <t xml:space="preserve">PREDICTED: S-adenosylmethionine synthase 1 [Gossypium hirsutum] </t>
  </si>
  <si>
    <t>sp|Q6SYB9|METK2_TOBAC</t>
  </si>
  <si>
    <t>S-adenosylmethionine synthase 2 OS=Nicotiana tabacum GN=SAMS2 PE=2 SV=1</t>
  </si>
  <si>
    <t>At2g36880</t>
  </si>
  <si>
    <t>K00789|1|0.0|805|ghi:107908751|S-adenosylmethionine synthetase [EC:2.5.1.6]</t>
  </si>
  <si>
    <t>GO:0006556//S-adenosylmethionine biosynthetic process;GO:0006730//one-carbon metabolic process</t>
  </si>
  <si>
    <t>GO:0046872//metal ion binding;GO:0004478//methionine adenosyltransferase activity;GO:0005524//ATP binding</t>
  </si>
  <si>
    <t>MDTFLFTSESVNEGHPDKICDQVSDAILDACLEQDPESKVACETCTKTNMVMVFGEITTKAKINYEKIVRDTCRGIGFTLADVGLDADNCKVLVNIEQQSPDIAQGVHGHLSKKPEEIGAGDQGHMFGYATDETPELMPLTHVLATKLGARLTEVRKNKTCQWLRPDGKTQVTVEYRNDGGAMVPIRVHTVLISTQHDETVTNEKIAADLREHVIKPVIPAKYLDDKTIFHLNPSGRFVIGGPHGDAGLTGRKIIIDTYGGWGAHGGGAFSGKDPTKVDRSGAYIVRQAAKSVVASGLARRCIVQVSYAIGVPEPLSVFVDTYKTGKIPDKDILALIKEAFDFRPGMISINLDLKRGGKFRYQKTAAYGHFGRDDPDFTWEIVKPLKPKA</t>
  </si>
  <si>
    <t>Ghir_D09G015740.2</t>
  </si>
  <si>
    <t>XP_016671216.1</t>
  </si>
  <si>
    <t>PREDICTED: tropinone reductase homolog [Gossypium hirsutum]</t>
  </si>
  <si>
    <t>sp|P50165|TRNH_DATST</t>
  </si>
  <si>
    <t>Tropinone reductase homolog OS=Datura stramonium PE=2 SV=1</t>
  </si>
  <si>
    <t>At2g29150</t>
  </si>
  <si>
    <t>K08081|1|0.0|580|ghi:107891073|tropinone reductase I [EC:1.1.1.206]</t>
  </si>
  <si>
    <t>MAGTEAGCKKQRWSLQGMAALVTGGTRGIGYATVEELATLGAVVHTCSRNQTELHERLQEWQSKGFKVSGSACDLSCRQQREKLMETVSTVFDGKLNILVNNAGTTVIKPCEGHTLEDYTTVMNTNIEAPYHLCQLAYPLLKASGNGSIVFISSVAGSMALPRLSAYSASKGAINQITKNLACEWAKDNIRTNTVSPWGVRTSITKPEADAPFVEEFLRLIAGTAMPRIGEPEEISSMVAFLCLPAASYINGQVISVDGGYTAGGCWPFQNFSFNLLSS</t>
  </si>
  <si>
    <t>Ghir_D09G016840.1</t>
  </si>
  <si>
    <t>&gt;Ghir_D09G016840.2 &gt;Ghir_D09G016840.3</t>
  </si>
  <si>
    <t>KHG25998.1</t>
  </si>
  <si>
    <t>putative pyridoxal biosynthesis PDX1 [Gossypium arboreum]</t>
  </si>
  <si>
    <t>sp|Q39963|PDX1_HEVBR</t>
  </si>
  <si>
    <t>Probable pyridoxal 5'-phosphate synthase subunit PDX1 OS=Hevea brasiliensis GN=PDX1 PE=2 SV=1</t>
  </si>
  <si>
    <t>At5g01410</t>
  </si>
  <si>
    <t>KOG1606</t>
  </si>
  <si>
    <t>Stationary phase-induced protein, SOR/SNZ family</t>
  </si>
  <si>
    <t>K06215|1|0.0|521|ghi:107937078|pyridoxal 5'-phosphate synthase pdxS subunit [EC:4.3.3.6]</t>
  </si>
  <si>
    <t>GO:0015994//chlorophyll metabolic process;GO:0042538//hyperosmotic salinity response;GO:0006982//response to lipid hydroperoxide;GO:0006520//cellular amino acid metabolic process;GO:0010335//response to non-ionic osmotic stress;GO:0042823//pyridoxal phosphate biosynthetic process;GO:0010224//response to UV-B</t>
  </si>
  <si>
    <t>GO:0046982//protein heterodimerization activity;GO:0003824//catalytic activity;GO:0042803//protein homodimerization activity</t>
  </si>
  <si>
    <t>GO:0005829//cytosol;GO:0012505//endomembrane system;GO:0005886//plasma membrane</t>
  </si>
  <si>
    <t>MQPSSPPSDRREIDSILASAREIRYIATRANFCAAPLLHANPVQYIFTIFPLSSIIFPKGKQISSLLLFVLRSFDMAGTGGVAVYGNGAITETHKSPFSVKVGLAQMLRGGVIMDVVTPDQARIAEEAGACAVMALERVPADIRAQGGVARMSDPQLIKEIKQSVTIPVMAKARIGHFVEAQILEAIGIDYVDESEVLTLADEENHINKHNFRIPFVCGCRNLGEALRRIREGAAMIRTKGEAGTGNIIEAVRHVRSVMGDIRILRNMDDDEVFSFAKKIQSPYDLVVQTKQLGRLPVVHFAAGGVATPADAALMMQLGCDGVFVGSAFLRVGPARRARLLFRLSPIIVTRPCLLKLAVGLARLWLVLI</t>
  </si>
  <si>
    <t>Ghir_D09G017510.3</t>
  </si>
  <si>
    <t>XP_016670969.1</t>
  </si>
  <si>
    <t>PREDICTED: 1-deoxy-D-xylulose 5-phosphate reductoisomerase, chloroplastic-like [Gossypium hirsutum]</t>
  </si>
  <si>
    <t>sp|Q8W250|DXR_ORYSJ</t>
  </si>
  <si>
    <t>1-deoxy-D-xylulose 5-phosphate reductoisomerase, chloroplastic OS=Oryza sativa subsp. japonica GN=DXR PE=2 SV=2</t>
  </si>
  <si>
    <t>K00099|1|0.0|968|ghi:107890888|1-deoxy-D-xylulose-5-phosphate reductoisomerase [EC:1.1.1.267]</t>
  </si>
  <si>
    <t>GO:0046872//metal ion binding;GO:0070402//NADPH binding;GO:0016853//isomerase activity;GO:0030604//1-deoxy-D-xylulose-5-phosphate reductoisomerase activity</t>
  </si>
  <si>
    <t>MALNLVSPPEIHSISFLGSTKSSSFSKLFPGGFVLKKDCGTTFGRKVQCSAQAPQPPPAWPGRAFPDPGRKTWDGPKPISIVGSTGSIGTQTLDIVAENPDKFRVVALAAGSNVTLLVDQVKTFKPQLVAVRNESLVNELKEALADMEQKPEVIPGESGVIEVARHPDAVSVVTGIVGCAGLKPTVAAIEAGKDIALANKETLIAGGPFVLPLAHKHKVKILPADSEHSAIFQCIQGLPEGALRRIILTASGGAFRDWPVDKLKEVKVADALKHPNWNMGKKITVDSATLFNKGLEVIEAHYLFGAEYDDIEIVIHPQSIIHSMVETQDSSVLAQLGWPDMRLPILYTMSWPERIYCSEITWPRLDLCKLGSLTFKAPDNVKYPSMSLAYAAGRAGGTMTGVLSAANEKAVELFIDEKISYLDIFKVVELTCEKHQEEFVATPSLEEIIHYDLWARDYAASIQQSSGLSPVLA</t>
  </si>
  <si>
    <t>Ghir_D09G020940.1</t>
  </si>
  <si>
    <t>XP_012483129.1</t>
  </si>
  <si>
    <t>PREDICTED: probable glucan endo-1,3-beta-glucosidase A6 [Gossypium raimondii]</t>
  </si>
  <si>
    <t>sp|Q06915|EA6_ARATH</t>
  </si>
  <si>
    <t>Probable glucan endo-1,3-beta-glucosidase A6 OS=Arabidopsis thaliana GN=A6 PE=2 SV=1</t>
  </si>
  <si>
    <t>K19891|1|1e-94|298|ppp:112294008|glucan endo-1,3-beta-glucosidase 1/2/3 [EC:3.2.1.39]</t>
  </si>
  <si>
    <t>MALLPLLFSSLLVVSLAEMSGKIGVNYGREGDNLPSPYESIQIMKSIKVGQIKLNDSNPEILTLLSGTKIHVAVTVPNDDIIQIGSNDSMAEQWVRNNILPHYPDTMIRFVLVGDRVVNSNMDVNGTMEQSLVPAMRGIKSALTAHGVKNVKVSTTLGMDVVQTRFPPSNSTFQSDISDSLMPKLLKFVNGTKSVVFVDVYPYFAWSANPTNISLDFALFGGNITHTDPGSGLVYTNLLDQMLDSVTFAIEKLGFRNIRLAISRTGWPTAGDIDQVGANIYNAATYNRNLIRKMTSKQPLGSPKSPGLIIPTFISSLYDENRKIGPETERHWGMLHTNGTPVYEIDLTGNRKISEYKPLPPAVNNVPYKGKLWCEVAPWVNEMSLPAALSNVCSIDNETCAALAPGKDCYEPVSVVWHASYAFSSYWAKFRSQGAICSFNGLARETTVDPSRGRCNFPSVTV</t>
  </si>
  <si>
    <t>Ghir_D09G021370.1</t>
  </si>
  <si>
    <t>XP_012487041.1</t>
  </si>
  <si>
    <t xml:space="preserve">PREDICTED: receptor-like protein kinase HSL1 [Gossypium raimondii] </t>
  </si>
  <si>
    <t>sp|Q9FL28|FLS2_ARATH</t>
  </si>
  <si>
    <t>LRR receptor-like serine/threonine-protein kinase FLS2 OS=Arabidopsis thaliana GN=FLS2 PE=1 SV=1</t>
  </si>
  <si>
    <t>K13420|1|2e-41|160|oeu:111367458|LRR receptor-like serine/threonine-protein kinase FLS2 [EC:2.7.11.1]</t>
  </si>
  <si>
    <t>MDSHIWFSPSSSTSIVLAMVLALTLTFVHSLTLRSDTEALQALRRSIDPNMIPPSSYISSWDFSADPCDSTGAKFLGILCSNPGDNSTNRIISIELDSAGYDGFLTHNIGNLTELTSLDLSRNQFRGPLPDTLKNLKKLTQISLSGNFFTGGIAGWINGLRNVESIDLSENLLSGPIPPRISELRRLTDISFSNNEFSGRIPDINGLWKLQTLDLGSNMFVGNLPKLPTKLRSLTLSHNQLSGHITSLGSLKELRYIDLSDNKFTGSITRSILSLPELNQLNVSFNQLASIEVNTHLGSGSPLQVLNAQRNRLQGHLPVSLVNFENLQEINLAYNGLTGRVPVAYGQRLGRPWKSLFLDDNFLSGRIPRQFNSSALRISGSLANNCLSCPVTIPICGGGQRPASACIGEIGNH</t>
  </si>
  <si>
    <t>Ghir_D09G022290.4</t>
  </si>
  <si>
    <t>XP_012487166.1</t>
  </si>
  <si>
    <t xml:space="preserve">PREDICTED: cysteine synthase [Gossypium raimondii] </t>
  </si>
  <si>
    <t>sp|Q43317|CYSK_CITLA</t>
  </si>
  <si>
    <t>Cysteine synthase OS=Citrullus lanatus PE=1 SV=1</t>
  </si>
  <si>
    <t>At3g22460</t>
  </si>
  <si>
    <t>KOG1252</t>
  </si>
  <si>
    <t>Cystathionine beta-synthase and related enzymes</t>
  </si>
  <si>
    <t>K01738|1|0.0|508|gra:105800522|cysteine synthase [EC:2.5.1.47]</t>
  </si>
  <si>
    <t>GO:0006535//cysteine biosynthetic process from serine</t>
  </si>
  <si>
    <t>GO:0016740//transferase activity;GO:0004124//cysteine synthase activity</t>
  </si>
  <si>
    <t>MLRTLFFQNGCLKSVLIEPTSGNTGIGLAFMAAAKQYRLIITMPASMSLERRIILRAFGAELVLTDPAKGMKGAVQKAEEILAKTPNAYMLQQFENPANPKIHYETTGPEIWKGTGGKIDALVSGIGTGGTITGAGKYLKEQNPNIKLYGVEPVESPVLSGGKPGPHKIQGIGAGFVPGVLNVSIVNEVVQVSSDEAIETAKLLALKEGLLVGISSGAATAAAIKIAKRPENAGKLIVAIFPSFGERYLSSVLFESVRKEAENMTFEP</t>
  </si>
  <si>
    <t>Ghir_D09G022940.1</t>
  </si>
  <si>
    <t>XP_016715789.1</t>
  </si>
  <si>
    <t>PREDICTED: PRA1 family protein D-like [Gossypium hirsutum]</t>
  </si>
  <si>
    <t>sp|P93829|PRA1D_ARATH</t>
  </si>
  <si>
    <t>PRA1 family protein D OS=Arabidopsis thaliana GN=PRA1D PE=1 SV=1</t>
  </si>
  <si>
    <t>At1g04260</t>
  </si>
  <si>
    <t>KOG3142</t>
  </si>
  <si>
    <t>Prenylated rab acceptor 1</t>
  </si>
  <si>
    <t>K20359|1|2e-126|357|ghi:107928984|PRA1 family protein 1</t>
  </si>
  <si>
    <t>MSSLISGIKGTTQSLTALRRPWRDFFDISTVDLPSSTSDATTRIAQNLTHFRLNYTLILLLILFLSLIYHPLSLLTFLVILLAWFFLYFARDREEPVVIFGFFIDDRIVIAALFGLTVAGLVLTGVWVNVLVALAVGVGFVILHAGLRSTDDLVMDDLESPYGNVLSGGDDELDSPRGDYSGI</t>
  </si>
  <si>
    <t>Ghir_D10G006440.1</t>
  </si>
  <si>
    <t>XP_016701128.1</t>
  </si>
  <si>
    <t>PREDICTED: beta-fructofuranosidase, insoluble isoenzyme CWINV1-like [Gossypium hirsutum]</t>
  </si>
  <si>
    <t>sp|Q43866|INV1_ARATH</t>
  </si>
  <si>
    <t>Beta-fructofuranosidase, insoluble isoenzyme CWINV1 OS=Arabidopsis thaliana GN=CWINV1 PE=1 SV=1</t>
  </si>
  <si>
    <t>At3g13790</t>
  </si>
  <si>
    <t>K01193|1|0.0|1048|ghi:107916374|beta-fructofuranosidase [EC:3.2.1.26]</t>
  </si>
  <si>
    <t>MGLYHFFYQYNPKGAVWGNIVWAHSTSEDLVNWTPHEPAIYPSQPSDINGCWSGSATILSSGKPAMLYTGIDSQNRQVQNLAIPKNLSDPYLTEWVKSAKNPLMQPTAQNHINASSFRDPTTAWLGPNKEWRVIIGSKVNRQGLAILYKSKNFVNWYQSKTPLHSADNTGMWECPDFFPALLHGQNGVDTSLNGPNVKHVLKVSLDDTKHDCYTIGSYDNVEDIYTPDEGSVEGDSGLRYDYGKYYASKTFFDNVQNRRILTSWINESSSVADDIKKGWSGVHAIPRKIWLDESGKQLVQWPVVEIEKLRANHVSLANKLLEGGSVIEVPGVTAAQADVEVSFEIKDFEKAEVLEPSWTNPQLLCSRKGASVKGSLGPFGLLVLASEGLKERTAVFFRIFKGHNKYVVLMCSDQSRSSLNQDNDMTTYGAFLDVDNRQHKLSLRSLIDHSIVESFGGGGKVCITSRVYPTLAINEAAHLYAFNNGNQSIKILELNAWSMKTAKIN</t>
  </si>
  <si>
    <t>Ghir_D10G006500.1</t>
  </si>
  <si>
    <t>XP_012452996.1</t>
  </si>
  <si>
    <t xml:space="preserve">PREDICTED: cysteine-rich repeat secretory protein 38-like [Gossypium raimondii] </t>
  </si>
  <si>
    <t>sp|Q9LRJ9|CRR38_ARATH</t>
  </si>
  <si>
    <t>Cysteine-rich repeat secretory protein 38 OS=Arabidopsis thaliana GN=CRRSP38 PE=2 SV=1</t>
  </si>
  <si>
    <t>K04733|1|8e-48|172|nnu:104590182|interleukin-1 receptor-associated kinase 4 [EC:2.7.11.1]</t>
  </si>
  <si>
    <t>MSSSRVASFVYLLALTFIVQTAFGADPLFHFSPPKGFGLGSIGQKPNQAYGLALCRGDVSTPDCKTCVVEAGSEIRKRCPYNKGAIIWYDNCLFKYSNMEFFGQIDNRNRFYMWNLNNVSEPQSFNAKTKELLSELANQAYSNPKMYAVGETELYGSNKLYGLTQCTRDLSSTECKKCLDGIIEELPTCCDGKEGGRVVGGSCNFRYEIYPFVNA</t>
  </si>
  <si>
    <t>Ghir_D10G014260.1</t>
  </si>
  <si>
    <t>&gt;Ghir_D10G014260.2 &gt;Ghir_D10G014260.3 &gt;Ghir_D10G014260.4 &gt;Ghir_D10G014260.5</t>
  </si>
  <si>
    <t>XP_016699294.1</t>
  </si>
  <si>
    <t>PREDICTED: 15-cis-phytoene desaturase, chloroplastic/chromoplastic-like isoform X2 [Gossypium hirsutum]</t>
  </si>
  <si>
    <t>K02293|1|0.0|1152|ghi:107914777|15-cis-phytoene desaturase [EC:1.3.5.5]</t>
  </si>
  <si>
    <t>MSLCGSVSALYLNLQSSKISMGNVLAFRSGESMGNTLRIPFKKRSRKGAGCPLQVVCIDYPRPELENTVNFLEAASLSASFRSASRPTKPLKVIIAGAGLAGLSTAKYLADAGHTPILLEARDVLGGKVAAWKDDDGDWYETGLHIFFGAYPNVQNLFGELGINDRLQWKEHSMIFAMPNKPGEFSRFDFPEVLPAPLNGIWAILKNNEMLTWPEKVKFAIGLLPAMLGGQPYVEAQDGLSVKDWMRKQGVPDRVTEEVFIAMSKALNFINPDELSMQCILIALNRFLQEKHGSKMAFLDGNPPERLCMPIVNHIESLGGEVRLNSRIKKIELNEDGTVKTFLLNNGNTIEGDAYVVATPVDIFKLLLPEDWREISYFKKLEKLVGVPVINVHIWFDRKLKNTYDHLLFSRSPLLSVYADMSVTCKEYYNPNQSMLELVFAPAEEWIACSDSEIIDATMKELAKLFPDEISADQSKAKVVKYHIVKTPRSVYKTVPNCEPCRPLQRSPIQGFYLAGDYTKQKYLASMEGAVLSGKLCAQSIVQDYELLCTLGQRKLTGASIH</t>
  </si>
  <si>
    <t>Ghir_D10G014570.1</t>
  </si>
  <si>
    <t>XP_012456348.1</t>
  </si>
  <si>
    <t xml:space="preserve">PREDICTED: selenium-binding protein 1-like [Gossypium raimondii] </t>
  </si>
  <si>
    <t>sp|Q93WN0|SEBP2_ARATH</t>
  </si>
  <si>
    <t>Selenium-binding protein 2 OS=Arabidopsis thaliana GN=SBP2 PE=1 SV=1</t>
  </si>
  <si>
    <t>At4g14040</t>
  </si>
  <si>
    <t>KOG0918</t>
  </si>
  <si>
    <t>Selenium-binding protein</t>
  </si>
  <si>
    <t>K17285|1|0.0|983|gra:105777549|selenium-binding protein 1</t>
  </si>
  <si>
    <t>GO:0008430//selenium binding</t>
  </si>
  <si>
    <t>MVEGNGCCKLAGPGYGTPLEAMSGPREALIYVTCVYTGTGREKPDFLATVDVDPNSPTYSKVIHRLPVPYIGDELHHSGWNACSSCHGDPLADRRFLILPSLVSGRIYVVDTKTNPKAPSLHKVVQPDDIVKKTSLAYPHTSHCLASGDVMVSCLGDKDGNAKGNGFLLLDSQFNVKGRWEKPGNSPSFGYDFWYQPRHKTMISSSWGAPAAFTKGFNLQHVADGLYGRHLFVYSWPDGELKQTMDLGNTGLVPLEIRFLHDPSKDTGYVGCALSSNMVRFFKTQDGSWNHEVAISVQPLKVQNWILPEMPGLITDFLISLDDRFLYFVNWLHGDVRQYNIEDPKNPVLAGQVWVGGLVQKGSPIVAVTEDGQTWQSNVPEIQERSLRGGPQMIQLSLDGKRLYVTNSLFSTWDRQFYPELMEKGSHMLQIDVDTEKGGLKINPNFFVDFGAEPDGPSLAHEMRYPGGDCTSDIWI</t>
  </si>
  <si>
    <t>Ghir_D10G017380.1</t>
  </si>
  <si>
    <t>XP_012456948.1</t>
  </si>
  <si>
    <t xml:space="preserve">PREDICTED: pyruvate, phosphate dikinase, chloroplastic [Gossypium raimondii] </t>
  </si>
  <si>
    <t>sp|Q42910|PPDK_MESCR</t>
  </si>
  <si>
    <t>Pyruvate, phosphate dikinase, chloroplastic OS=Mesembryanthemum crystallinum GN=PPD PE=2 SV=1</t>
  </si>
  <si>
    <t>K01006|1|0.0|2017|gra:105777958|pyruvate, orthophosphate dikinase [EC:2.7.9.1]</t>
  </si>
  <si>
    <t>GO:0006090//pyruvate metabolic process</t>
  </si>
  <si>
    <t>GO:0046872//metal ion binding;GO:0016301//kinase activity;GO:0005524//ATP binding;GO:0050242//pyruvate, phosphate dikinase activity</t>
  </si>
  <si>
    <t>MSSAAMKGIVIRPTPDVYKQRLWEGSYLDGKHRLDVFKVKKRSFLGVVKPSFGSVGVITSRHMMQECYCGCCLFHGNGKNMWSSRQRRLDTRAEAILSPLSDPTPTMKKRVFTFGKGRSEGHKGMKSLLGGKGANLAEMSSIGLSVPPGITISTEACQEYQQNGRKLPEDLWEEILEGLKSVEEDMGATLGDPAKPLLLSVRSGAAISMPGMMDTVLNLGLNDEVVAGLAAKSGDRFAYDSYRRFLDMFGDVVMGIPHSLFEEKLETMKEAKGAKLDTDLTASDLKELVELYKNVYLEAKGESFPSDPKKQLFLSIKAVFDSWDSPRANKYRNINQITGLKGTAVNIQTMVFGNMGNTSGTGVLFTRNPSTGENKLYGEFLVNAQGEDVVAGIRTPEDLDTMKSYMPEAYKELVENCEILERHYKDMMDIEFTVQENRLWMLQCRSGKRTGKGAIKIAVDMVNEGLVDKRAAVKMVEPQHLDQLLHPQFENPSAYKHNVVTTGLPASPGAAVGQIVFTADDAEEWHAQGKSVILVRTETSPEDVGGMHAAAGILTARGGMTSHAAVVARGWGKCCVSGCSDIIVNDAEKVLIVGYVVIQEGEWLSLNGSTGEVILGKQPLSPPALSGDLETFMSWADQVRRLKVMANADTPEDALTARNNGAQGIGLCRTEHMFFASDERIKAVRKMIMAVAPEQRKAALDLLLPYQRSDFEGIFRAMDGLPVTIRLLDPPLHEFLPEGDLEQIVGELTSETGTTEDEVFSRIEKLSEVNPMLGFRGCRLGISYPELTEMQTRAIFQAAVSMSNQGVKVLPEIMVPLVGTPQELGHQVSLIRSTAKKVFSEMGSSLSYKVGTMIEIPRAALVADEIAKEAEFFSFGTNDLTQMTFGYSRDDVGKFLPIYLSKGILQNDPFEVLDQKGVGQLIKIATEKGRQARPSLKVGICGEHGGEPSSVAFFAEAGLDYVSCSPFRVPIARLAAAQVAI</t>
  </si>
  <si>
    <t>Ghir_D10G017610.1</t>
  </si>
  <si>
    <t>NP_001314056.1</t>
  </si>
  <si>
    <t xml:space="preserve">probable 1-deoxy-D-xylulose-5-phosphate synthase, chloroplastic [Gossypium hirsutum] </t>
  </si>
  <si>
    <t>sp|O78328|DXS_CAPAN</t>
  </si>
  <si>
    <t>Probable 1-deoxy-D-xylulose-5-phosphate synthase, chloroplastic OS=Capsicum annuum GN=TKT2 PE=2 SV=1</t>
  </si>
  <si>
    <t>At4g15560</t>
  </si>
  <si>
    <t>KOG0523</t>
  </si>
  <si>
    <t>Transketolase</t>
  </si>
  <si>
    <t>K01662|1|0.0|1483|ghi:107916127|1-deoxy-D-xylulose-5-phosphate synthase [EC:2.2.1.7]</t>
  </si>
  <si>
    <t>GO:0016114//terpenoid biosynthetic process</t>
  </si>
  <si>
    <t>GO:0008661//1-deoxy-D-xylulose-5-phosphate synthase activity</t>
  </si>
  <si>
    <t>MALCASSFPAIINWGAASDPKKSTPFASHFLGGSDLVLQPLKKLNQVKKRPGGVYASLSEGAEYHSQRPATPLLDTINYPIHMKNLSVKELKQLSEELRSDVIFNVSKTGGHLGSSLGVVELTVALHYVFNAPRDKILWDVGHQSYPHKILTGRRHKMHTMRQTNGLAGFTKRSESEYDCFGTGHSSTTISAGLGMAVGRDLKGERNHVVAVIGDGAMTAGQAYEAMNNAGYLDSDMIVILNDNKQVSLPTANLDGPTPPVGALSSALSRLQSNRPLRELREVAKGVTKQIGGPMHELAAKVDEYARGMISGSGSTLFEELGLYYIGPVDGHNIDDLVSILKEVKTTKTTGPVLIHVVTEKGRGYPYAERAADKYHGVVKFDPATGKQFKGNSATQSYTTYFAEALIAEAEADKNIVAIHAAMGGGTGLNLFLRRFPQRCFDVGIAEQHAVTFAAGLACEGLKPFCAIYSSFMQRAYDQVVHDVDLQKLPVRFAMDRAGLVGADGPTHCGAFDVTFMACLPNMVVMAPSDEAELFHMVATAAAIDDRPSCFRYPRGNGIGVQLPPGKKGVPLEVGKGRVLIEGERVALLGYGSAVQSCLAAASLLESHGLRLTVADARFCKPLDHALIRKLAKSHEVLITVEEGSIGGFGSHVAQFLALDGLLDGKVKWRPLVLPDRYIDHGSPVDQLAEAGLTPSHIAATVFNVLEQKREAFEVMSSRN</t>
  </si>
  <si>
    <t>Ghir_D10G018760.1</t>
  </si>
  <si>
    <t>Ghir_D10G018760.1;Ghir_D10G018760.2</t>
  </si>
  <si>
    <t>XP_016700824.1</t>
  </si>
  <si>
    <t>PREDICTED: two-component response regulator ARR2-like isoform X2 [Gossypium hirsutum]</t>
  </si>
  <si>
    <t>sp|Q9ZWJ9|ARR2_ARATH</t>
  </si>
  <si>
    <t>Two-component response regulator ARR2 OS=Arabidopsis thaliana GN=ARR2 PE=1 SV=1</t>
  </si>
  <si>
    <t>At3g16857</t>
  </si>
  <si>
    <t>K14491|1|0.0|1310|ghi:107916188|two-component response regulator ARR-B family</t>
  </si>
  <si>
    <t>GO:0000160//phosphorelay signal transduction system;GO:0006351//transcription, DNA-templated</t>
  </si>
  <si>
    <t>GO:0003700//DNA binding transcription factor activity;GO:0003677//DNA binding</t>
  </si>
  <si>
    <t>MNVSSVKGSMSISSSTSTWKAGDTISDQFPAGLRVLVVDDDPTCLMILEKMLIACLYKVTKCNRAETALSKLRENKNGYDIVLSDVHMPDMDGFKLLEHIGLEMDLPVIMMSADDGKQVVMKGVTHGACDYLIKPVRIEALKNIWQHVVRKRKNEWKEFEQSGSVEEGDRQPKQSDDADYSSSANEGNWKGSKRRKDEEEETDERDDTSTLKKPRVVWSVELHQQFVAAVNQLGIDTVPKKILELMNVPGLTRENVASHLQKYRLYLRRLSGVSQHQSNLSTIISAQDPTFGSLSSLSGLDLQTLAATGQLPAQSLARLQAAGLGRATAKSAIPITLVDQRNIFSFENPKLRFGEGQQQHMTNKQQVNLLHGIPTTMEPKQLVSLRHAAQSVGNMNMQVPPHGPQSGQNNPLLMQMGQQQQQQQQSRGQILVDSTINHAPRLSSMGQPILSNGMATNVSSRSGIPENIRAPGYSQTPSMLNFPMNHASELPGNCFPLGSTPGVSNLTSKGAFQEDVNSETKGSGGFMPSYDVFNDLNQHKPQSWELQNVGIAFDSSQHSNSLQGNLDLTQSALGQQGFSSGQMNGHNRSAAVASKAMFSTGDVKELRSAQNINQHLNNLLVDNTIRVKSERVCDTSPANIFPDHFGQDDLMSALLKQQESVASSENEFDFDGYSMNNIPV</t>
  </si>
  <si>
    <t>Ghir_D10G019110.3</t>
  </si>
  <si>
    <t>&gt;Ghir_D10G019110.6</t>
  </si>
  <si>
    <t>XP_016700858.1</t>
  </si>
  <si>
    <t>PREDICTED: glycine-rich cell wall structural protein-like isoform X2 [Gossypium hirsutum]</t>
  </si>
  <si>
    <t>MGKLISKRLGVFVMIFVFAIGIAECRKLEKETLGGGFGGGVGGGVSGGHGGGLGGGFGGGKGGGVGVGGGAGAGGGGDLGGGKGGGIGAGGGVGGGIGGGAGGGFGGGKGGGIGGGAGGGKGGGIGAGGGAGGGAGGGAGGGFGGGKGGGIGGGAGGGAGGGAGGGFGGGKGGGIGGGVGGGGGAGGGAGGGFGGGKGGGIGGGAGGGFGGGQGGGIGGGVGGGGGAGGGGGFGGGAGGGIGGGF</t>
  </si>
  <si>
    <t>Ghir_D10G019110.4</t>
  </si>
  <si>
    <t>MGKLISKRLGVFVMIFVFAIGIAECRKLEKETLGGGFGGGVGGGVSGGHGGGLGGGFGGGKGGGVGVGGGAGAGGGGDLGGGKGGGIGGGAGGGAGGGIGGGAGGSASGGFGGGKGGGIGGGAGGGKGGGIGAGGGVGGGIGGGAGGGFGGGKGGGIGGGAGGGKGGGIGGGAGGGAGGGAGGGFGGGKGGGIGGGVGGGGGAGGGAGGGFGGGKGGGIGGGAGGGFGGGQGGGIGGGVGGGGGAGGGGGFGGGAGGGIGGGF</t>
  </si>
  <si>
    <t>Ghir_D10G019750.1</t>
  </si>
  <si>
    <t>XP_016700922.1</t>
  </si>
  <si>
    <t>PREDICTED: alpha-galactosidase 3-like isoform X1 [Gossypium hirsutum]</t>
  </si>
  <si>
    <t>sp|Q8VXZ7|AGAL3_ARATH</t>
  </si>
  <si>
    <t>Alpha-galactosidase 3 OS=Arabidopsis thaliana GN=AGAL3 PE=1 SV=1</t>
  </si>
  <si>
    <t>At3g56310</t>
  </si>
  <si>
    <t>K07407|1|0.0|911|ghi:107916269|alpha-galactosidase [EC:3.2.1.22]</t>
  </si>
  <si>
    <t>MGMENMKKKKSVYSVFIVMVLTLRLIDGGIEGRQVGVLEKLEKPSSGFSKSYNSIYDTSKYGIFQLNNGLALTPQMGWNSWNFFACSISEDLIKETADALVSTGLADLGYVYVNIDDCWSAATRNLKGQLVPDPKTFPSGIKALSDYVHGKGLKLGIYGDAGAFTCQVRPGSLFHETGDAQLFADWGVDYLKYDNCFNLGIDPKKRYPPMRDALNATGRTIFYSICEWGVEDPALWARGVGNSWRTTDDINDTWASMTTIADINDKWASRAGPGGWNDPDMLEVGNGGMTYQEYRAHFSIWALMKAPLLIGCDVRNMTAETLEILSNKEVISVNQDSLGVQGRKVYVSGEANCLQVWAGPLSGNRLVVAFWNRCSKAATITARWEVLGLESSTHVSIRDLWQHKEVKENAVASFGAKVDSHDCHMYIFTPKTVAHSES</t>
  </si>
  <si>
    <t>Ghir_D10G019850.1</t>
  </si>
  <si>
    <t>Ghir_D10G019850.1;Ghir_D10G019860.1</t>
  </si>
  <si>
    <t>KJB73007.1</t>
  </si>
  <si>
    <t>hypothetical protein B456_011G208900 [Gossypium raimondii]</t>
  </si>
  <si>
    <t>sp|Q9FPR6|ARR17_ARATH</t>
  </si>
  <si>
    <t>Two-component response regulator ARR17 OS=Arabidopsis thaliana GN=ARR17 PE=2 SV=1</t>
  </si>
  <si>
    <t>K14492|1|1e-107|306|gra:105778640|two-component response regulator ARR-A family</t>
  </si>
  <si>
    <t>MLGSGGGSGSCSKDMAVELGDEPHVLVVDDSLIDRKLVERLLKNSSCKVTTAENALRAVEYLRLGNDTLEGTVSEVNMIITDYCMPGMTGYELLKKIKESSVLKEVPVVIMSSENIPTRISQCLEEGAKMFMLKPLTRSDVKQLKWHLMKCRS</t>
  </si>
  <si>
    <t>Ghir_D10G024450.1</t>
  </si>
  <si>
    <t>XP_012454518.1</t>
  </si>
  <si>
    <t xml:space="preserve">PREDICTED: actin-like [Gossypium raimondii] </t>
  </si>
  <si>
    <t>sp|O81221|ACT_GOSHI</t>
  </si>
  <si>
    <t>Actin OS=Gossypium hirsutum PE=3 SV=1</t>
  </si>
  <si>
    <t>At2g37620</t>
  </si>
  <si>
    <t>KOG0676</t>
  </si>
  <si>
    <t>Actin and related proteins</t>
  </si>
  <si>
    <t>K10355|1|0.0|781|gra:105776423|actin, other eukaryote</t>
  </si>
  <si>
    <t>GO:0005737//cytoplasm;GO:0005856//cytoskeleton</t>
  </si>
  <si>
    <t>MADGEDIQPLVCDNGTGMVKAGFAGDDAPRAVFPSIVGRPRHTGVMVGMGQKDAYVGDEAQSKRGILTLKYPIEHGIVNNWDDMEKIWHHTFYNELRVAPEEHPVLLTEAPLNPKANREKMTQIMFETFNSPAMYVAIQAVLSLYASGRTTGIVLDSGDGVSHTVPIYEGYALPHAILRLDLAGRDLTVNLMKILTERGYSFTTTAEREIVRDVKEKLSYIALDYEQELETSKTDSSVEKTYELPDGQIITIGAERFRCPEVLFQPSLIGMEAAGIHETTYNSIMKCDVDIRKDLYGNIVLSGGTTMFPGISDRMTKEISSLAPSSMKIKVVAPPERKYSVWIGGSILASLSTFQQMWIAKAEYDESGPSIVHRKCF</t>
  </si>
  <si>
    <t>Ghir_D11G001930.1</t>
  </si>
  <si>
    <t>XP_016686407.1</t>
  </si>
  <si>
    <t>PREDICTED: uncharacterized protein LOC107904520 [Gossypium hirsutum]</t>
  </si>
  <si>
    <t>MATHNNNTKEDDRRAGAEIVYGAEDCYRHSVELLQELGFRKAETGFVWMKQKAPYEHFFEGTNSRVSYSKEVTAYVEKFKMKKMTGVKSKQVFLWVPITEMSIEDGSGDKIYFKTPMGIGKSFPATAFMIEEEKNKYLEDKKSDD</t>
  </si>
  <si>
    <t>Ghir_D11G001970.1</t>
  </si>
  <si>
    <t>&gt;Ghir_D11G001970.2</t>
  </si>
  <si>
    <t>XP_016686399.1</t>
  </si>
  <si>
    <t>PREDICTED: luminal-binding protein 5-like [Gossypium hirsutum]</t>
  </si>
  <si>
    <t>sp|Q03685|BIP5_TOBAC</t>
  </si>
  <si>
    <t>Luminal-binding protein 5 OS=Nicotiana tabacum GN=BIP5 PE=2 SV=1</t>
  </si>
  <si>
    <t>At5g42020</t>
  </si>
  <si>
    <t>KOG0100</t>
  </si>
  <si>
    <t>Molecular chaperones GRP78/BiP/KAR2, HSP70 superfamily</t>
  </si>
  <si>
    <t>K09490|1|0.0|1349|ghi:107904515|heat shock 70kDa protein 5</t>
  </si>
  <si>
    <t>MAGSWRARGSLVVLAIVLFGCLFAISIAKEEATKLGTVIGIDLGTTYSCVGVYKNGHVEIIANDQGNRITPSWVAFTDSERLIGEAAKNQAAVNAERTIFDVKRLIGRKFDDKEVQKDMKLVPYKIVNKDGKPYIQVEIKDGETKVFSPEEISAMVLTKMKETAEAFLGKKIKDAVVTVPAYFNDAQRQATKDAGVIAGLNVARIINEPTAAAIAYGLDKKGGEKNILVFDLGGGTFDVSILTIDNGVFEVLSTNGDTHLGGEDFDHRVMEYFIKLIKKKHGKDISKDNKALGKLRREAERAKRALSSQHQVRVEIESLFDGIDFSEPLTRARFEELNNDLFRKTMGPVKKAMEDAGLEKRQIDEIVLVGGSTRIPKVQQLLKDYFDGKEPNKGVNPDEAVAYGAAVQGGILSGEGGDETKDILLLDVAPLTLGIETVGGVMTKLIPRNTVIPTKKSQVFTTYQDQQTTVSIQVFEGERSMTKDCRLLGKFDLTGIPPAPRGTPQIEVTFEVDANGILNVKAEDKGTGKSEKITITNDKGRLSQEEIERMVREAEEFAEEDKKVKEKIDARNSLETYVYNMKNQINDKDKLADKLESDEKEKVETAVKEALEWLDDNQNAEKEDFEEKLKEIEAVCNPIITAVYQRSGGGPGGAASNEEEDDSHDEL</t>
  </si>
  <si>
    <t>Ghir_D11G003190.1</t>
  </si>
  <si>
    <t>XP_012488861.1</t>
  </si>
  <si>
    <t xml:space="preserve">PREDICTED: glycerol-3-phosphate acyltransferase, chloroplastic-like [Gossypium raimondii] </t>
  </si>
  <si>
    <t>K00630|1|0.0|899|gra:105802010|glycerol-3-phosphate O-acyltransferase [EC:2.3.1.15]</t>
  </si>
  <si>
    <t>MSALSLPFLSCTFSSTYPFFISLNSSFSSLIPFQRVKLFGSTSKATTRSFFLTARAMAELVKDKESGVAAAGGGKMDIEHSRTFLEARSEEELLSGIKKEVEARRLPSNVAAGMEEFYRNYKNAVFQSEDPAAAETVLSNMAVALDLMLLDVEDPFVFQPYHKALREPFDYYMFGQNYIRPLIDFRNSYVGNLSLFYEIEEKLKQGHNVVLFSNHQTEADPAVIALLLEKTNPHIAENLIYVAGDRVITDPLCKPFSMGRNLICVYSKKHMYDVPELADMKRKANIRSLKEMALLLRTGSKLVWIAPSGGRDRPDPVTGEWNPAPFDSSSVDNMRRLIESSGAPGHMYPLALLCYDIMPPPSKVEKEIGERRIISFHGAGLSVAPEVAANCEKSEEVKDVFTQALYKSVTEQYNVLKSAIHGKQGLEASTAGIALSQPWN</t>
  </si>
  <si>
    <t>Ghir_D11G005350.1</t>
  </si>
  <si>
    <t>Ghir_D11G005350.1;Ghir_D11G005350.2;Ghir_D11G005350.3</t>
  </si>
  <si>
    <t>XP_016731018.1</t>
  </si>
  <si>
    <t>PREDICTED: aspartic proteinase-like protein 2 [Gossypium hirsutum]</t>
  </si>
  <si>
    <t>sp|Q9S9K4|ASPL2_ARATH</t>
  </si>
  <si>
    <t>Aspartic proteinase-like protein 2 OS=Arabidopsis thaliana GN=At1g65240 PE=1 SV=2</t>
  </si>
  <si>
    <t>At3g50050</t>
  </si>
  <si>
    <t>K00924|1|2e-56|203|brp:103845515|kinase [EC:2.7.1.-]</t>
  </si>
  <si>
    <t>MARALVNLAVGTVVFFLLFLLSQSNPSTSPPRLLPPPHHGARPAMVLPLFPSSKNSSRTFLHSHRHLLRSDSHSSHPNARMRLYDDLLLNGYYTTRLWIGTPPQQFALIVDTGSTVTYVPCATCEQCGRHQDPKFQPDLSSTYQPVKCNLDCNCDSDRVQCIYERQYAEMSSSSGVLGEDIISFGNQSELVPQRAVFGCENEETGDLYSQHADGIMGLGRGDLSVVDQLVEKGVISDSFSLCYGGMDIGGGAMVLGGISAPSDMVFSYADPVRSPYYSIGLKEIHVAGKQLSLNPSVFDGKYGTVLDSGTTYAYLPEPAFLAFKEAILKELNGLKQIRGPDPNYSDICFSTASSDVSELSKTFPTVEMVFGHRQKLLLSPENYLFRHSKVHGAYCLGIFQNEKDPTTLLGGIIVRNTLVTYDREHSKIGFWKTNCSELWERLHITGALSPTPSSSGKGNSTESPTTTASDGSPHYDFPGKIQIGKIILDMSLSTNHSYLKPQINKLTEFIAKELDVNASQVHLLNFTSEGNSSLVRLAIVPSDSSTYIYKETARNIISRLAEHRVKLPDTFGNYQLVQWKVEPSTKQTWWGRNYMVVVMALIIIVVIGLSVYGVWGMWRRKQQTVNSYKPVGAAAPEQELQPL</t>
  </si>
  <si>
    <t>Ghir_D11G005820.1</t>
  </si>
  <si>
    <t>NP_001313977.1</t>
  </si>
  <si>
    <t xml:space="preserve">annexin D2-like [Gossypium hirsutum] </t>
  </si>
  <si>
    <t>sp|Q9XEE2|ANXD2_ARATH</t>
  </si>
  <si>
    <t>Annexin D2 OS=Arabidopsis thaliana GN=ANN2 PE=1 SV=1</t>
  </si>
  <si>
    <t>At5g65020</t>
  </si>
  <si>
    <t>K17098|1|0.0|651|gra:105802278|annexin D</t>
  </si>
  <si>
    <t>MATLKVPVHVPSPSEDAEQLRKAFEGWGTNEQLIIDILAHRNAAQRNSIRKVYGEAYGEDLLKCLEKELTSDFERAVLLFTLDPAERDAHLANEATKKFTSSNWILMEIACSRSSHELLNVKKAYHARYKKSLEEDVAHHTTGEYRKLLVPLVSAFRYEGEEVNMTLAKSEAKILHDKISDKHYTDEEVIRIVSTRSKAQLNATLNHYNTSFGNAINKDLKADPSDEFLKLLRAVIKCLTTPEQYFEKVLRQAINKLGSDEWALTRVVTTRAEVDMVRIKEAYQRRNSIPLEQAIAKDTSGDYEKFLLALIGAGDA</t>
  </si>
  <si>
    <t>Ghir_D11G012440.2</t>
  </si>
  <si>
    <t>XP_016694780.1</t>
  </si>
  <si>
    <t>PREDICTED: spermatogenesis-associated protein 20-like [Gossypium hirsutum]</t>
  </si>
  <si>
    <t>At4g03200</t>
  </si>
  <si>
    <t>KOG2244</t>
  </si>
  <si>
    <t>Highly conserved protein containing a thioredoxin domain</t>
  </si>
  <si>
    <t>K00943|1|0.0|1117|osa:4326794|dTMP kinase [EC:2.7.4.9]</t>
  </si>
  <si>
    <t>MLKTLVLRSSSLSFSHFNHFSTLPRKFPFSFTHFPCPFSTVFPRPVNSCRCKVFAMAERTSISSSHSLKYTNRLATEHSPYLLQHAHNPVDWYPWGEEAFAEARKRDVPIFLSIGYSTCHWCHVMEVESFENEEVAKLLNDWFVSIKVDREERPDVDKVYMTYVQALYGGGGWPLSVFLSPDLKPLMGGTYFPPEDKYGRPGFKTILRKVKDAWDNKRDMIVKSGAFAIEQLSEALSASAGSNQLPDGLAQNALRLCAEQLSNSYDSRFGGFGSAPKFPRPVEIQLMLYQSKKLEESGKPGEAKESLKMVFFSLQCMARGGMHDHVGGGFHRYSVDECWHVPHFEKMLYDQGQLANVYLDAFFISRDILYSFISRDILDYLRRDMIGSEGGIFSAEDADSAEFEGATRKKEGAFYIWTSKEIDDILGEHASLFKEHYYVKPSGNCDLSSMSDPHKEFKGKNVLIERNDSSALASKLGMSIQEYLDILGECKKKLFDVRAKRPRPHLDDKVIVSWNGLAISSFAKASKILKGEPQGTNFNFPVVGCDPKEYMEVAEKAANFIRRHLYNEQTRRLQHSFRNGPSNAPGFLDDYAFLISGLLDLYEFGGSTDWLVWATELQDMQDELFLDREGGAYFNTPGEDPSVLLRVKEDHDGAEPSGNSVSAINLVRLVSMVSGSKSDHYRQNGEHLLAVFESRLKEMAMAVPLMCCAADMLSIPSRKQVVLVGHKPSEEFENMLAAAHASYDPNKTVIHIDPTNTAEMEFWETNNNKVALMARNNFAADKVVALVCQSFSCRPPVSSPESLQHMLSNKSASSSVV</t>
  </si>
  <si>
    <t>Ghir_D11G013060.1</t>
  </si>
  <si>
    <t>XP_016696108.1</t>
  </si>
  <si>
    <t>PREDICTED: mavicyanin-like [Gossypium hirsutum]</t>
  </si>
  <si>
    <t>sp|P80728|MAVI_CUCPE</t>
  </si>
  <si>
    <t>Mavicyanin OS=Cucurbita pepo PE=1 SV=1</t>
  </si>
  <si>
    <t>K03006|1|1e-14|75.1|thj:104811869|DNA-directed RNA polymerase II subunit RPB1 [EC:2.7.7.6]!K04733|2|1e-14|75.5|ppp:112280981|interleukin-1 receptor-associated kinase 4 [EC:2.7.11.1]</t>
  </si>
  <si>
    <t>MGCTKKTLAFLLMLAFVGVSLGAVHKVGDSTGWTSLGNIDYLKWASTKNFHVGDSLLFQYNPQFHNAMQVTHDDFQSCNGTSAIASYTSGSDSVTLKRPGHFYFLCGVPGHCQAGQKVDVLVKSSSKAPIASPSPSTLGSSPANPPSEMLGAPGPAQSSALSLFSSKNSLAWSLVAVGGVFGFAFYF</t>
  </si>
  <si>
    <t>Ghir_D11G016890.1</t>
  </si>
  <si>
    <t>XP_016696476.1</t>
  </si>
  <si>
    <t>PREDICTED: PI-PLC X domain-containing protein At5g67130-like [Gossypium hirsutum]</t>
  </si>
  <si>
    <t>MSLYQNLLLLTAISAFLSIASACSDGRCKLLDECSSDGDCEAGLYCFACQQGFSGSRCVRSTVTNQFKLLNNSLPFNKYAFLTTHNAYAIDGYPLHTPVPRVTFTNQEDMITDQLNNGARALMLDTYDFDGDVWMCHSFGGQCHDITAFGPAIDYLKEIEAFLSANTEEIVTLILEDYVGPNGLTKVFTDAGLMKYWFPVSNMPKNGEDWPLVSDMVANNQRLLVFTSIQSKEASEGIAYQWNYMVENQYGDGGMQAGSCPNRAESSGLDDKTKSLVLVNYFHSTSSKEKTCEDNSGDLINMLRTCYAAAGNRWSNFVAVDYYKRSEGGGPFQAVDTLNGKLLCGCDDIHACVAGSTSGACTP</t>
  </si>
  <si>
    <t>Ghir_D11G022190.1</t>
  </si>
  <si>
    <t>XP_016672245.1</t>
  </si>
  <si>
    <t>PREDICTED: serine hydroxymethyltransferase 1, mitochondrial-like [Gossypium hirsutum]</t>
  </si>
  <si>
    <t>K00600|1|0.0|1073|ghi:107891834|glycine hydroxymethyltransferase [EC:2.1.2.1]</t>
  </si>
  <si>
    <t>MAMAMALRRLSSSIDKPLRPFFNAPSLYYMSSLPNEAVYEKEKPGVTWPKQLNAPLETVDPEIADIIELEKARQWKGLELIPSENFTSVSVMQAVGSIMTNKYSEGYPGARYYGGNEYIDMAEILCQKRALEAFRLDPEKWGVNVQPLSGSPSNFQVYTALLKPHDRIMALDLPHGGHLSHGYQTDTKKISAVSIFFETMPYRLNENTGYIDYDQLEKSATLFRPKLIVAGASAYARLYDYARIRKVCDKQKAIMLADMAHISGLVAAGVIPSPFEYADVVTTTTHKSLRGPRGAMIFFRKGVKGINKQGKEVLYDYEDKINQAVFPGLQGGPHNHTITGLAVALKQATTPEYKAYQEQVLSNCSKFAQTLAAKGYELVSGGTENHLVLVNLKNKGIDGSRVEKVLEAVHIAANKNTVPGDVSAMVPGGIRMGTPALTSRGFVEEDFVKVAEYFDAAVNLAVKIKAETTGTKLKDFVATLQSAHFQSEVAKLRQDVEEYAKQFPTIGFDKETMKYKN</t>
  </si>
  <si>
    <t>Ghir_D11G032630.1</t>
  </si>
  <si>
    <t>XP_012434689.1</t>
  </si>
  <si>
    <t>PREDICTED: uncharacterized protein LOC105761434 [Gossypium raimondii]</t>
  </si>
  <si>
    <t>sp|Q9SW70|SRP_VITRI</t>
  </si>
  <si>
    <t>Stress-related protein OS=Vitis riparia GN=SRP PE=2 SV=1</t>
  </si>
  <si>
    <t>K17616|1|1e-11|73.6|egr:104417750|CTD small phosphatase-like protein 2 [EC:3.1.3.-]</t>
  </si>
  <si>
    <t>MSRFFSNLPHPGNSGDSNFLHDKVGDRLVPPVLNLKGATEAISTVHQTVHGVVGDVAAEIHSHGIIKPILSDAISAAHGVATELQHAGTDVSSEAISAAQMSSGAAGGGPPQVQHSGLSGTASGLIKQISSDAISAAQTPGGFEGGSPQAQPSELLGTVSGFIKQVSSDAISVAQMSPGGSGEGSPQAQNSGLLGTASGFIKQVSSDAISTAQSSPGVATKAQHSGLFGAASGLIKQVSSDAISAAHNVATDVQHAGLIGESLSNIDRLAPPVIKNVSSKAISAVQNVPGVVTEVGNGGLLNTATGFLKEVSSDAISAAQGVATEVHHVGAIGESLAKIDNLVPSVIKQVSSDAISANQKVAGVATGLGSLVQHGGILSTASGLVKDVSSQAISAAQGVVSELKHGGVVKEETEKLKYLAFLQLAVIHVILWFGNLYTKLKQMSGPLKPVIEIVERMVKALIGPIFETFFDSLYDLFKFADDWIGEFVTKIDGILPPVIKQAISKVTSAANNALGLTVDVPTMEVQSTGVKSTSSRFLQQISSGAILVVEGVASQAKNSGLIPEELQVLKYLKYLKYFVTVQAAVLRAVKFYFQVKKMLRPLRPVIDFIERVVVSVYQKIFAKMFKSLFRWVLVNLFGVPAGVFDIIDKVGGDLSKLGDLSNLGDLCTLGDFSTLGGLSKLGDLSKIDDLVPSGALSAVQSLPGVGGLATGLPGTGLLSSASGLLKQVSSNAIPGAQMVADVQHAGTVEATTKIDSLISPLFKRSSKVTSVAQKTLGMATGSATGFIKQISSGAISAAQKAPRVAQGLSNAGVKNTGSLTQLASKPIAAAQKPAEVQHSGVVKGASTLAKSVFTVVEPTVEKCAVSIWQTLNKIPLFPQVASVVVPTAAFFTEKYNQTVATGAEKGYKVASILPVVPTQKIAKVFSVGKSD</t>
  </si>
  <si>
    <t>Ghir_D12G000060.1</t>
  </si>
  <si>
    <t>XP_016718489.1</t>
  </si>
  <si>
    <t>PREDICTED: T-complex protein 1 subunit eta-like [Gossypium hirsutum]</t>
  </si>
  <si>
    <t>sp|Q9SF16|TCPH_ARATH</t>
  </si>
  <si>
    <t>T-complex protein 1 subunit eta OS=Arabidopsis thaliana GN=CCT7 PE=1 SV=1</t>
  </si>
  <si>
    <t>At3g11830</t>
  </si>
  <si>
    <t>KOG0361</t>
  </si>
  <si>
    <t>Chaperonin complex component, TCP-1 eta subunit (CCT7)</t>
  </si>
  <si>
    <t>K09499|1|0.0|1122|ghi:107931196|T-complex protein 1 subunit eta</t>
  </si>
  <si>
    <t>GO:0006457//protein folding;GO:0006458//'de novo' protein folding;GO:0061077//chaperone-mediated protein folding</t>
  </si>
  <si>
    <t>GO:0044183//protein binding involved in protein folding;GO:0051082//unfolded protein binding;GO:0005524//ATP binding</t>
  </si>
  <si>
    <t>GO:0005737//cytoplasm;GO:0005832//chaperonin-containing T-complex</t>
  </si>
  <si>
    <t>MASMLQPQIILLKEGTDTSQGKAQLVSNINACTAVADVVRTTLGPRGMDKLIHDDKGNVTISNDGATIMKLLDIVHPAAKILVDIAKSQDSEVGDGTTTVVLLAGEFLKEAKPFVEDGVHPQNLIRSYRTACNLAIVKIKELAVSIEGKSLEEKKSLLAKCAATTLSSKLIGGEKEFFASMVVDAVIAIGSEDRLNMIGIKKVPGGNMRDSFLVNGVAFKKTFSYAGFEQQPKKFTNPRILLLNIELELKSEKENAEIRLSDPSQYQSIVDAEWNIIYDKLDKCVKSGAKVVLSRLAIGDLATQYFADRDIFCAGRVAEEDLNRVAAATGGTIQTSVNNIIDEVLGTCEVFEEKQVGNERFNIFSGCPSGRTATIVLRGGADQFIEEAERSLHDAIMIVRRALKNSTVVAGGGAIDMEISRYLRQHARTIAGKSQLFINSYAKALEVIPRQLCDNAGFDATDVLNKLRHKHALPSGEGAPYGVDINTGGIADSFANFVWEPSVVKINAINAATEAACLILSVDETVKNPKSESAQGEAAASAMGGRGRGGGFLAWTRNEEALR</t>
  </si>
  <si>
    <t>Ghir_D12G001210.1</t>
  </si>
  <si>
    <t>XP_016729980.1</t>
  </si>
  <si>
    <t>K13082|1|3e-90|277|mus:103982813|bifunctional dihydroflavonol 4-reductase/flavanone 4-reductase [EC:1.1.1.219 1.1.1.234]</t>
  </si>
  <si>
    <t>GO:0080110//sporopollenin biosynthetic process</t>
  </si>
  <si>
    <t>GO:0050662//coenzyme binding;GO:0003824//catalytic activity;GO:0045552//dihydrokaempferol 4-reductase activity</t>
  </si>
  <si>
    <t>MEWVKGGKVCVTGAAGFLASWLVKRLLLSGYHVIGTVRDPANEKKLAHLWRLDGAKERLKLVRADLLEEGSFDDAIMGCQGVFHTASPVIKPSFDPKTEILEPAVKGTLNVLGSCKKNPSLRRVVLTSSSSTVRARDDFDYKIPLDESSWSSLELCETLQVWYALAKTQAEKAAWEFCNENKIDLVTVLPAFVIGPSLPPGLCSTASDVLALLKGETEQFQWHGRMGYVHIDDVALCHILVYEHEGASGRYLCSSTVIDNDELVSILSARYPSLPVPKGFAKLDRPYYEFNTSKIRSLGFKFRPIEEMFDDCIESLVEKGLLSLHSAHQRPLS</t>
  </si>
  <si>
    <t>Ghir_D12G005160.2</t>
  </si>
  <si>
    <t>Ghir_D12G005160.2;Ghir_D12G005160.4</t>
  </si>
  <si>
    <t>XP_016734697.1</t>
  </si>
  <si>
    <t>PREDICTED: tetraketide alpha-pyrone reductase 2-like isoform X2 [Gossypium hirsutum]</t>
  </si>
  <si>
    <t>sp|Q9CA28|TKPR2_ARATH</t>
  </si>
  <si>
    <t>Tetraketide alpha-pyrone reductase 2 OS=Arabidopsis thaliana GN=TKPR2 PE=1 SV=1</t>
  </si>
  <si>
    <t>At1g68540</t>
  </si>
  <si>
    <t>K09753|1|1e-79|250|gmx:100799994|cinnamoyl-CoA reductase [EC:1.2.1.44]!K13082|5|3e-77|244|var:108336367|bifunctional dihydroflavonol 4-reductase/flavanone 4-reductase [EC:1.1.1.219 1.1.1.234]</t>
  </si>
  <si>
    <t>GO:0050662//coenzyme binding;GO:0008121//ubiquinol-cytochrome-c reductase activity</t>
  </si>
  <si>
    <t>MTIEPPIYLVMVEIRNETSEEDRRNMAEYCVTGGTGFIAAYLVKSLLEKGCFVRTTVRDPGDAEKVGFLMELAGAKERLKIMKADLTEDGSFDEAIQGVVGVFHTASPVLVPYDQNIQATLIDPCIKGTLNVLRSCSKASSVKRVVLTSSCSSIRYRFDVQKQQITSLDESHWSDPEYCKRYNLFYAYAKTVAEKEAWRVAKETGMDLVVVNPSFVVGPLLAPHPTSTLLLILAIVKGLRGEYPNTTVGFVHIDDVVAVHILAMEECKASGRLVCSSSVAHWTQIIEMLKAKYPSYPFENKCSGQEGDNCEHIMETSKIQKLGFPAFKSVSEMFDDCIKSFQEKGFL</t>
  </si>
  <si>
    <t>Ghir_D12G009050.1</t>
  </si>
  <si>
    <t>XP_012437108.1</t>
  </si>
  <si>
    <t xml:space="preserve">PREDICTED: peroxidase 51-like [Gossypium raimondii] </t>
  </si>
  <si>
    <t>sp|Q9SZE7|PER51_ARATH</t>
  </si>
  <si>
    <t>Peroxidase 51 OS=Arabidopsis thaliana GN=PER51 PE=2 SV=1</t>
  </si>
  <si>
    <t>K00430|1|0.0|679|ghi:107945362|peroxidase [EC:1.11.1.7]</t>
  </si>
  <si>
    <t>MGHFINLLVFLSFSLSFCLFPGTVSAQLRQNFYANSCSNVEAIVRGEVAKKFSQTFVTVPATLRLFFHDCFVQGCDASVMIASTGSNKAEKDHPDNLSLAGDGFDTVIKAKAAVDAVPSCRNKVSCADILALATRDVIAMSGGPSYAVELGRLDGLSSTAASVNGKLPHPTFNLNQLNSLFAANGLSQTDMIALSAAHTLGFSHCDKFSNRIYNFSRQNAVDPTLNKDYATQLQQMCPRNVDPSIAINMDPNTPRTFDNVYFQNLQKGQGLFTSDQVLFTDTRSRPTVDAWASNSQAFNQAFITAMSKLGRVGVKTGRNGNIRRNCAAFN</t>
  </si>
  <si>
    <t>Ghir_D12G010460.1</t>
  </si>
  <si>
    <t>XP_016735087.1</t>
  </si>
  <si>
    <t>PREDICTED: CCR4-NOT transcription complex subunit 1-like [Gossypium hirsutum]</t>
  </si>
  <si>
    <t>At1g02080</t>
  </si>
  <si>
    <t>KOG1831</t>
  </si>
  <si>
    <t>Negative regulator of transcription</t>
  </si>
  <si>
    <t>K12604|1|0.0|4810|ghi:107945544|CCR4-NOT transcription complex subunit 1</t>
  </si>
  <si>
    <t>MLVLIHIEHRDRTKVKKVTTFKENIFRKKKRLPSKNTRDLSSLTMLELSSTLSSHVRFLLQSLTEANADSVFRELCQFIEYGIEGSTLVLQTCLDCLSSHKTDSKNLQSEQVVASIFRHAMDKPNFCTVFCQSLRSMDISENFLENFSKTLQLSLSEKIAVGLALSDSENPETRMCGKNFCMAQIEELQSNPACPDSSMQIQNMVMFLQCSSAFSKHVDSFMQMLSLVQAKDVAQFVLTPILSDELREANFLRNIDFFDESEENDFDALLAEMEKEMSMGDIIKELGYGCTTDAAHCKEILSLYLPLTEVTISRILGAITRTYVGLEDNQIAFSTFSLALGCGNSLDLPPLSSWNVDVLIKTIKQLAPNTNWVQVIEHLDHEGFYIPNETAFTFFMSVYQHSCQEPFPLHAVCGSVWKNIEGQLSFLKYAVEAPPEVFTFAHSVRQLDYAEAVHGHKLQIGNGNHAWLCLDLLDVLCQLAERGHASFVRSMLDYSLKHCPEILLIGMAHVNTAYNLLQHDVTSSVFLMIIKNAVGAGTILQLWHVNPKVVLRGFVEVQNTEPDSMIRILDICQELNILSSVLEMMPFPSAIRLAVLASRKEVIDFEKWLSSNLNMYKDVFFEECLKFLKEIQFGGSQEFSAKPFHHTTAVLNLYLEASTTFFKILKANSGSITSTQLLEEMERLHVTIMDSTSKLQNGGTTVSSPSDGYGDEIEAEANSYFHQMFSGQLTIDAMVEMLARFKESSVKREQSIFECMIANLFEEYRFFHKYPERQLKIAAVLFGSVIKQQLVTHLTLGIALRGVLDALRKPADSKMFLFGTKALEQFVDRLIEWPQYCNHILQISHMRATHSELVAFIERALARISSGHLESTGSNNLSVHHQVSSQVTPGNGELNSSSIIQSGPQLSSPLRLPRHDSSLDDRNKASAASSNDVKPLLPSVGQPSVASLSDASSIQKPQNAVTSASMLSASPGFVRPSRGVTSTRFGSALNIETLVAAAERRETPIEAPTSDIQDKISFIINNISVANIEAKGKEFTEILKEQYYPWFAQYMVMKRASIEPNFHDLYLKFLDKVNSKALNKEIIQATYENCKVLLGSELIKSSSEERSLLKNLGSWLGKLTIGRNQVLRAREIDPKSLIIEAYEKGLMIAVIPFTSKILEPCQSSLAYQPPNPWTMGILALLAEIYSMPNLKMNLKFDIEVLFKNLGVDMKDITPTSLLKDRKRELEGNPDFSNKDVGASQPQMVPEAKTGIISPLNHVDIPLEVASPPNPGGHTHLLSQVCIFINLCWSLRLSSGALVEDEKLAALGLSDQLPSAQGLFQASPSQSPFSVSQLSTPIPNIGTHVIINQKLSALGLHLHFQRVVPIAMDRAIKEIVAGIVQRSVSIDYAMESDETRIYNAAHLMVASLAGSLAHVTCKLVTNDNLDLGCAVIEQAATDKAIQTIDGEIANQLALRRKHRDPAFFDPSMYGQGSMGVVPEALRPKPGHLTVSQQRVYEDFVRLPWQNQSGQTTHTMSAGPSTSPGDTGLTGTFGSTSGQVTPGYTSGPGNLGQADVASEAIETTSASLLSIPSIHIGSGTGLTQQTTENDPLNASFPSTTAAPELLSVETTDAVKEFGPTSQSLPSPAATERLGSSISETSLSTRDALDKYQIVAQKLENLVTSDGREADIQGVISEVPEIILRCVSRDEAALAVAQKVFKGLYENASNSLHVSAHLAILAAVRDVCKLAVKELTSWVIYSEDERKFNKDITVGLIRSELLNLAEYNVHMAKYIDGGRNKAAMEFAVSLLQTLVSDESRVISELHNLVDALAKVASKPGAPESLQQLIEMIRNPSASMAALSSATVAKEDKAKQSRDKKGPSHAPANREDNSSMEALEPDPAGFKEQVSMLFAEWYQICELPGANDGPCNHYILQLYQNGLLKGDDMTERFFRIITELSVAHCLSSEVMSSGALQSAQQAQTLSFLAIDIYAKLVLAILKYCPVEQGSSKLFLMSKILTVTLRFIQKDAEDKKASFNPRPYFRLFINWLLDLGSLDPVTDGANFQILTAFANAFHALQPLKVPSFCFAWLELVSHRTFMPKLLTGNSQKGWPYIQRLLVDLLQFLEPFLRNAELGVPVHFLYKGTLRVLLVLLHDFPEFLCDYHFTFCDVIPPSCIQMRNIILSAFPRNMRLPDPSTPNLKIDLLPEIRESPRILSEVDAALKAKQMKADVDEYLKTRPQGGCSFLTELKQRLLLSPSEAASAGTRYNVPLINSLVLYVGMQAIQQLQSRVPHAQATANTVPMSVFLVSAALDIFQSLIGDLDTEGRYLFLNAIANQLRYPNSHTHYFSFILLYSFAEANQEIIQEQITRVLLERLIVNKPHPWGLLITFIELIKNPRYNFWNRSFIRCAPEIEKLFESVARSCGGLKPVDEGMVSGWVSETAH</t>
  </si>
  <si>
    <t>Ghir_D12G016290.1</t>
  </si>
  <si>
    <t>XP_016736012.1</t>
  </si>
  <si>
    <t>K18801|1|2e-79|247|nnu:104593805|glucuronoxylan 4-O-methyltransferase [EC:2.1.1.112]</t>
  </si>
  <si>
    <t>GO:0016021//integral component of membrane;GO:0005802//trans-Golgi network;GO:0005768//endosome</t>
  </si>
  <si>
    <t>MKREDTVRNGHFLADRRWLFPIVIAGLIAGAIVTSSFIKAADYSLLCSVANTMPPQGVGNGSATPIQLQAIIHYATSRITPQQNFREISVTFDVLKKRSPCNFLVFGLGYDSMMWTSLNPNGNTIFLEEDPKWVQTVLKDAPVLHAHPVKYRTQLKEADALLSHYRSEPSCFPSEAYLRGNDKCKLALTGFPDEFYDTEWDLIMIDAPRGYFPEAPGRMAAIFSAAVMARNRKGSGVTHVFLHDVDRRVEKVFAEEFLCRKYLVKSVGRLWHFEIPSAANMSSHGGAQFC</t>
  </si>
  <si>
    <t>Ghir_D12G018660.1</t>
  </si>
  <si>
    <t>XP_016736312.1</t>
  </si>
  <si>
    <t>PREDICTED: 2-alkenal reductase (NADP(+)-dependent)-like isoform X2 [Gossypium hirsutum]</t>
  </si>
  <si>
    <t>At1g65560</t>
  </si>
  <si>
    <t>K07119|1|0.0|555|vvi:100253369|uncharacterized protein</t>
  </si>
  <si>
    <t>MAVNVVESKEWYLAGYAADGVPTTDHLTLRSVPLSLSLDSIPDAHVAVQLLFISVDPYLRTRMSGQEDGLYFPQFSLNQVITAFGVGRVMRSKDEKYSEGDIVLNAFFPVAEYCVVPSSVLIRKIDPEAGIPLPEYLSCLGVPGFAAWVGIEVLGEAKPGSNAFISAAAGGVGMVAGQLAKLKGCRVIGSTGSDAKVRLIKEEFGYDDAFNYNKEVDFDATLSKYFPNGIDIYLENVGSKMLEAVLNHVNPHARIPVCGMISQYNQIWTEREGVRNLLNIVGKEVRMEGFLVGSYLDRFADFTVEMEGYLKQGKISSKIKIYEGIQSFAESLGSLFSSSNFGKVVIEVNKPR</t>
  </si>
  <si>
    <t>Ghir_D12G027910.1</t>
  </si>
  <si>
    <t>NP_001296287.1</t>
  </si>
  <si>
    <t xml:space="preserve">leucoanthocyanidin reductase-like [Gossypium raimondii] </t>
  </si>
  <si>
    <t>K13081|1|0.0|746|gra:105765625|leucoanthocyanidin reductase [EC:1.17.1.3]</t>
  </si>
  <si>
    <t>MKSTHMNGSYPNESETGQTLVIGSSGFIGRFITEACLDSGRPTYILVRSSSNSPSKASTIKFLQDKGAIVIYGSITDQEFMEKVLREYKIEVVISAVGGESILDQFSLIEAIKNVNTVKRFVPSEFGHDIDRAEPVEPGLTMYEQKSKIRRQIEECGIPYSYICCNSIAAWPYHDNTHPADVLPPLDRFQIYGDGTVKAYFVAGSDIGKFTVMSIDDDRTLNKTVHFQPPSNLLNMNEMASLWETKIGRVLPRVNITEQDLLQRAQEMRIPQSVVAAITHDIFINGCQINFSLDKTTDVEVCSLYPNTSFRTIAECFDDFAKKISDNEKAVSKPVTASNTDIFVPTAKPEALAITAICT</t>
  </si>
  <si>
    <t>Ghir_D13G017030.1</t>
  </si>
  <si>
    <t>XP_012464404.1</t>
  </si>
  <si>
    <t xml:space="preserve">PREDICTED: protein LUTEIN DEFICIENT 5, chloroplastic [Gossypium raimondii] </t>
  </si>
  <si>
    <t>sp|Q93VK5|LUT5_ARATH</t>
  </si>
  <si>
    <t>Protein LUTEIN DEFICIENT 5, chloroplastic OS=Arabidopsis thaliana GN=CYP97A3 PE=1 SV=1</t>
  </si>
  <si>
    <t>At1g31800</t>
  </si>
  <si>
    <t>K15747|1|0.0|1248|gra:105783469|beta-ring hydroxylase [EC:1.14.-.-]</t>
  </si>
  <si>
    <t>MAATPAFPFFQLRLTKPKPKPKPTASCFKPYGTSKFGIVKCGSSSNGREPDSADNGVKSVERLLEEKRRAELSARIASGEFTVQKSGFPSLLKNSLSKIGVPSGALEILFKGVDDVEDYPKIPEAKGAIKAIRSEAFFIPLYELYLTYGGIFRLTFGPKSFLIVSDPSIAKHILKDNSKAYSKGILAEILDFVMGKGLIPADGEIWRIRRRAIVPALHQKYVAAMISLFGLATDRLCQKLDDAATDGEDVEMESLFSRLTLDIIGKAVFNYDFDSLTNDTGIVEAVYTVLREAEDRSVSPIPTWEIPIWKDLSPRQRKVTEALKLINDVLDDLIATCKRLVEEEELQFSDEYMNEQDPSILHFLLASGDDVSSKQLRDDLMTMLIAGHETSAALLTWTFYLLSKEPSVVSKLQDEVDFVLGDRFPTIDDMKKLKYTTRVINESLRLYPQPPVLIRRSIENDVLGKYPIKRGEDIFISVWNLHRSPSLWQDAEKFNPERWPLDGPNPNETNQNFCYLPFGGGPRKCVGDMFASFETVVAVAMLIRRFNFQMALGAPPVEMTTGATIHTTQGLKMTVTRRMKPPIIPEINMEGLKMEGTARILEAETQVGEKGEVSQAHS</t>
  </si>
  <si>
    <t>Ghir_D13G023570.1</t>
  </si>
  <si>
    <t>XP_016734576.1</t>
  </si>
  <si>
    <t>PREDICTED: sulfite reductase [ferredoxin], chloroplastic-like [Gossypium hirsutum]</t>
  </si>
  <si>
    <t>K00392|1|0.0|1433|ghi:107945202|sulfite reductase (ferredoxin) [EC:1.8.7.1]</t>
  </si>
  <si>
    <t>MTTSFGTTTGTLTPTDPKIRFQSFTGLKSSNSIALTRNLRVFPLPFCTPTLIRAVSTPLKPETSTAEPKRSKVEIFKEQSNFIRYPLNEEIYTDTPNINEASTQLIKFHGSYQQYNRDERGTRSYSFMLRTKNPGGKVPNQLYLTMDDLADQFGIGTLRLTTRQTFQLHGVLKKDLKTVMSTIIRNMGSTLGACGDLNRNVLAPAAPFMTKEYKFAQETAENIAALLTPQSGFYYDVWVDGEKFMTSEPPEVVKARNDNSHGTNFPDSPEPIYGTQFLPRKFKIAVTVPTDNSVDILTNDIGVVVVFDEDGEPQGFNIYVGGGMGRTHRQETTFPRLGEQLGYVPKGDILYAIKAIVATQRDHGRRDDRKYSRMKYLISSWGIEKFRNVVEQYYGKKFEPFHELPEWEFKSFLGWHEQGDGALFCGLHVDNGRIGGKMKKTLREVIEKYNLNVRITPNQNLILCDIRSAWRRPITTVLAQAGLLHPRYVDPLNLTAMACPAFPLCPLAITEAERGIPDILKRVRAVFEKVGLKYGESIVIRVTGCPNGCARPYMAELGLVGDGPNSYQIWLGGTPNQTQLARTFMNKVKVQDLEKVFEPLFYYWKRRRQPKESFGDFTTRMGFEKLHELVDKWEGPVQSPVRYNLKPFADKETYEAMEELAKLQNKSPHQLAMEVIRNFVAAQQNGKSE</t>
  </si>
  <si>
    <t>Ghir_D13G023880.3</t>
  </si>
  <si>
    <t>XP_016733845.1</t>
  </si>
  <si>
    <t>At2g26740</t>
  </si>
  <si>
    <t>K08726|1|2e-45|155|cic:CICLE_v10001881mg|soluble epoxide hydrolase / lipid-phosphate phosphatase [EC:3.3.2.10 3.1.3.76]!K01079|3|2e-27|113|nta:107780735|phosphoserine phosphatase [EC:3.1.3.3]</t>
  </si>
  <si>
    <t>MASQILALSSMGYRAVAPDLRGYGDSDAPDSVESYTCFHIIGDLVELIDVLDPDVGKVFVVGHDWGAYMAWLLCLFRPDKVKALVNLSVPFLRSHREIKPVDFWRSYYGADHYISRFQKPGEIEGEFAEIGVERVEKELLTDFPVILPKGKLFKRPLDEPITLPSWLSEEEANYYVTVFQKTGYTGALNFYRNFNRNWELLKPWVGSKIKTPAKFIVGDKDLVYHMPGMKDYIHNGGFQEDVPSLQQVVVMEGVAHFINMEKPDEINKYISDFFTQFV</t>
  </si>
  <si>
    <t xml:space="preserve">Short-chain dehydrogenase reductase 2a </t>
    <phoneticPr fontId="1" type="noConversion"/>
  </si>
  <si>
    <t>Probable calcium-binding protein CML21</t>
    <phoneticPr fontId="1" type="noConversion"/>
  </si>
  <si>
    <t xml:space="preserve">Beta-glucuronosyltransferase GlcAT14B </t>
    <phoneticPr fontId="1" type="noConversion"/>
  </si>
  <si>
    <t xml:space="preserve">Protein ASPARTIC PROTEASE IN GUARD CELL 1 </t>
    <phoneticPr fontId="1" type="noConversion"/>
  </si>
  <si>
    <t xml:space="preserve">Protein STRICTOSIDINE SYNTHASE-LIKE 3 </t>
    <phoneticPr fontId="1" type="noConversion"/>
  </si>
  <si>
    <t xml:space="preserve">Bifunctional TH2 protein, mitochondrial </t>
    <phoneticPr fontId="1" type="noConversion"/>
  </si>
  <si>
    <t xml:space="preserve">DNA damage-repair/toleration protein DRT100 </t>
  </si>
  <si>
    <t xml:space="preserve">Aldehyde dehydrogenase family 2 member B4, mitochondrial </t>
    <phoneticPr fontId="1" type="noConversion"/>
  </si>
  <si>
    <t xml:space="preserve">Protein disulfide-isomerase </t>
    <phoneticPr fontId="1" type="noConversion"/>
  </si>
  <si>
    <t xml:space="preserve">Cytochrome b5 isoform B </t>
    <phoneticPr fontId="1" type="noConversion"/>
  </si>
  <si>
    <t xml:space="preserve">SKP1-like protein 1A </t>
    <phoneticPr fontId="1" type="noConversion"/>
  </si>
  <si>
    <t xml:space="preserve">Peroxidase 40 </t>
    <phoneticPr fontId="1" type="noConversion"/>
  </si>
  <si>
    <t>UDP-glucose 6-dehydrogenase 5</t>
    <phoneticPr fontId="1" type="noConversion"/>
  </si>
  <si>
    <t xml:space="preserve">Subtilisin-like protease SBT1.4 </t>
    <phoneticPr fontId="1" type="noConversion"/>
  </si>
  <si>
    <t xml:space="preserve">Heat shock 70 kDa protein 17 </t>
    <phoneticPr fontId="1" type="noConversion"/>
  </si>
  <si>
    <t>Probable carboxylesterase 18</t>
    <phoneticPr fontId="1" type="noConversion"/>
  </si>
  <si>
    <t xml:space="preserve">Bifunctional pinoresinol-lariciresinol reductase 2 </t>
    <phoneticPr fontId="1" type="noConversion"/>
  </si>
  <si>
    <t xml:space="preserve">Aldehyde dehydrogenase family 2 member B7, mitochondrial </t>
    <phoneticPr fontId="1" type="noConversion"/>
  </si>
  <si>
    <t xml:space="preserve">Phosphoglycerate mutase-like protein 4 </t>
    <phoneticPr fontId="1" type="noConversion"/>
  </si>
  <si>
    <t xml:space="preserve">Heparanase-like protein 3 </t>
    <phoneticPr fontId="1" type="noConversion"/>
  </si>
  <si>
    <t xml:space="preserve">Glucan endo-1,3-beta-glucosidase 5 </t>
    <phoneticPr fontId="1" type="noConversion"/>
  </si>
  <si>
    <t xml:space="preserve">Probable choline kinase 1 </t>
    <phoneticPr fontId="1" type="noConversion"/>
  </si>
  <si>
    <t xml:space="preserve">Cytochrome P450 97B2, chloroplastic </t>
    <phoneticPr fontId="1" type="noConversion"/>
  </si>
  <si>
    <t xml:space="preserve">Cytochrome b5 </t>
    <phoneticPr fontId="1" type="noConversion"/>
  </si>
  <si>
    <t xml:space="preserve">Glucan endo-1,3-beta-glucosidase 12 </t>
    <phoneticPr fontId="1" type="noConversion"/>
  </si>
  <si>
    <t xml:space="preserve">FAS1 domain-containing protein SELMODRAFT_448915 </t>
    <phoneticPr fontId="1" type="noConversion"/>
  </si>
  <si>
    <t xml:space="preserve">Metacaspase-9 </t>
    <phoneticPr fontId="1" type="noConversion"/>
  </si>
  <si>
    <t xml:space="preserve">Chloroplastic lipocalin </t>
    <phoneticPr fontId="1" type="noConversion"/>
  </si>
  <si>
    <t>Protein STRICTOSIDINE SYNTHASE-LIKE 3</t>
    <phoneticPr fontId="1" type="noConversion"/>
  </si>
  <si>
    <t>Glucose-6-phosphate 1-dehydrogenase, cytoplasmic isoform</t>
    <phoneticPr fontId="1" type="noConversion"/>
  </si>
  <si>
    <t xml:space="preserve">Peroxidase 53 </t>
    <phoneticPr fontId="1" type="noConversion"/>
  </si>
  <si>
    <t>NADPH-dependent alkenal/one oxidoreductase, chloroplastic</t>
    <phoneticPr fontId="1" type="noConversion"/>
  </si>
  <si>
    <t xml:space="preserve">Desiccation-related protein PCC13-62 </t>
    <phoneticPr fontId="1" type="noConversion"/>
  </si>
  <si>
    <t xml:space="preserve">Protein YLS3 </t>
    <phoneticPr fontId="1" type="noConversion"/>
  </si>
  <si>
    <t xml:space="preserve">Serine carboxypeptidase-like 25 </t>
    <phoneticPr fontId="1" type="noConversion"/>
  </si>
  <si>
    <t xml:space="preserve">Photosynthetic NDH subunit of lumenal location 5, chloroplastic </t>
    <phoneticPr fontId="1" type="noConversion"/>
  </si>
  <si>
    <t xml:space="preserve">Endochitinase EP3 </t>
    <phoneticPr fontId="1" type="noConversion"/>
  </si>
  <si>
    <t xml:space="preserve">MAR-binding filament-like protein 1-1 </t>
    <phoneticPr fontId="1" type="noConversion"/>
  </si>
  <si>
    <t xml:space="preserve">Serine/threonine-protein kinase BLUS1 </t>
    <phoneticPr fontId="1" type="noConversion"/>
  </si>
  <si>
    <t xml:space="preserve">Protein CDI </t>
    <phoneticPr fontId="1" type="noConversion"/>
  </si>
  <si>
    <t xml:space="preserve">Hexokinase-1 </t>
    <phoneticPr fontId="1" type="noConversion"/>
  </si>
  <si>
    <t xml:space="preserve">Probable beta-1,3-galactosyltransferase 8 </t>
    <phoneticPr fontId="1" type="noConversion"/>
  </si>
  <si>
    <t xml:space="preserve">50S ribosomal protein L14, chloroplastic </t>
    <phoneticPr fontId="1" type="noConversion"/>
  </si>
  <si>
    <t xml:space="preserve">Uncharacterized protein At3g49055 </t>
    <phoneticPr fontId="1" type="noConversion"/>
  </si>
  <si>
    <t xml:space="preserve">Serine hydroxymethyltransferase, mitochondrial </t>
    <phoneticPr fontId="1" type="noConversion"/>
  </si>
  <si>
    <t>Glucan endo-1,3-beta-D-glucosidase</t>
    <phoneticPr fontId="1" type="noConversion"/>
  </si>
  <si>
    <t xml:space="preserve">Biotin carboxyl carrier protein of acetyl-CoA carboxylase 2, chloroplastic </t>
    <phoneticPr fontId="1" type="noConversion"/>
  </si>
  <si>
    <t xml:space="preserve">DUF724 domain-containing protein 3 </t>
    <phoneticPr fontId="1" type="noConversion"/>
  </si>
  <si>
    <t xml:space="preserve">Probable fructokinase-7 </t>
    <phoneticPr fontId="1" type="noConversion"/>
  </si>
  <si>
    <t xml:space="preserve">Acid phosphatase 1 </t>
    <phoneticPr fontId="1" type="noConversion"/>
  </si>
  <si>
    <t xml:space="preserve">Cationic peroxidase 1 </t>
    <phoneticPr fontId="1" type="noConversion"/>
  </si>
  <si>
    <t>Heparanase-like protein 3</t>
    <phoneticPr fontId="1" type="noConversion"/>
  </si>
  <si>
    <t xml:space="preserve">Cytochrome b5 isoform A </t>
    <phoneticPr fontId="1" type="noConversion"/>
  </si>
  <si>
    <t>K(+) efflux antiporter 2, chloroplastic</t>
    <phoneticPr fontId="1" type="noConversion"/>
  </si>
  <si>
    <t>Pathogenesis-related protein 5</t>
    <phoneticPr fontId="1" type="noConversion"/>
  </si>
  <si>
    <t xml:space="preserve">(+)-pulegone reductase </t>
    <phoneticPr fontId="1" type="noConversion"/>
  </si>
  <si>
    <t>Beta-fructofuranosidase, soluble isoenzyme I</t>
    <phoneticPr fontId="1" type="noConversion"/>
  </si>
  <si>
    <t xml:space="preserve">Prolyl 4-hydroxylase 1 </t>
    <phoneticPr fontId="1" type="noConversion"/>
  </si>
  <si>
    <t>Elicitor-responsive protein 1</t>
    <phoneticPr fontId="1" type="noConversion"/>
  </si>
  <si>
    <t>Ghir_A01G004080.1</t>
    <phoneticPr fontId="1" type="noConversion"/>
  </si>
  <si>
    <t xml:space="preserve">Probable methyltransferase  </t>
    <phoneticPr fontId="1" type="noConversion"/>
  </si>
  <si>
    <t>At1g27930</t>
  </si>
  <si>
    <t>Protein ID</t>
    <phoneticPr fontId="1" type="noConversion"/>
  </si>
  <si>
    <t>Up-Down</t>
    <phoneticPr fontId="1" type="noConversion"/>
  </si>
  <si>
    <t>Protein description</t>
    <phoneticPr fontId="1" type="noConversion"/>
  </si>
  <si>
    <t> homology</t>
  </si>
  <si>
    <t xml:space="preserve">KEGG </t>
    <phoneticPr fontId="1" type="noConversion"/>
  </si>
  <si>
    <t xml:space="preserve">Paired amphipathic helix protein Sin3-like 2 </t>
    <phoneticPr fontId="1" type="noConversion"/>
  </si>
  <si>
    <t>K20891|1|0.0|894|gab:108457483|beta-glucuronosyltransferase [EC:2.4.1.-]</t>
    <phoneticPr fontId="1" type="noConversion"/>
  </si>
  <si>
    <t>Galactosyltransferases</t>
    <phoneticPr fontId="1" type="noConversion"/>
  </si>
  <si>
    <t xml:space="preserve">Protein disulfide-isomerase </t>
  </si>
  <si>
    <t xml:space="preserve">Cytochrome b5 isoform B </t>
  </si>
  <si>
    <t xml:space="preserve">Aldehyde dehydrogenase family 2 member B4, mitochondrial </t>
  </si>
  <si>
    <t xml:space="preserve">SKP1-like protein 1A </t>
  </si>
  <si>
    <t xml:space="preserve">Peroxidase 40 </t>
  </si>
  <si>
    <t>UDP-glucose 6-dehydrogenase 5</t>
  </si>
  <si>
    <t xml:space="preserve">Subtilisin-like protease SBT1.4 </t>
  </si>
  <si>
    <t xml:space="preserve">Bifunctional TH2 protein, mitochondrial </t>
  </si>
  <si>
    <t xml:space="preserve">Protein STRICTOSIDINE SYNTHASE-LIKE 3 </t>
  </si>
  <si>
    <t xml:space="preserve">Heat shock 70 kDa protein 17 </t>
  </si>
  <si>
    <t xml:space="preserve">Protein ASPARTIC PROTEASE IN GUARD CELL 1 </t>
  </si>
  <si>
    <t xml:space="preserve">Beta-glucuronosyltransferase GlcAT14B </t>
  </si>
  <si>
    <t xml:space="preserve">Short-chain dehydrogenase reductase 2a </t>
  </si>
  <si>
    <t>Probable calcium-binding protein CML21</t>
  </si>
  <si>
    <t>Probable carboxylesterase 18</t>
  </si>
  <si>
    <t xml:space="preserve">Bifunctional pinoresinol-lariciresinol reductase 2 </t>
  </si>
  <si>
    <t xml:space="preserve">Aldehyde dehydrogenase family 2 member B7, mitochondrial </t>
  </si>
  <si>
    <t xml:space="preserve">Phosphoglycerate mutase-like protein 4 </t>
  </si>
  <si>
    <t xml:space="preserve">Heparanase-like protein 3 </t>
  </si>
  <si>
    <t xml:space="preserve">Glucan endo-1,3-beta-glucosidase 5 </t>
  </si>
  <si>
    <t xml:space="preserve">Probable choline kinase 1 </t>
  </si>
  <si>
    <t xml:space="preserve">Cytochrome P450 97B2, chloroplastic </t>
  </si>
  <si>
    <t xml:space="preserve">Cytochrome b5 </t>
  </si>
  <si>
    <t xml:space="preserve">Glucan endo-1,3-beta-glucosidase 12 </t>
  </si>
  <si>
    <t xml:space="preserve">FAS1 domain-containing protein SELMODRAFT_448915 </t>
  </si>
  <si>
    <t xml:space="preserve">Metacaspase-9 </t>
  </si>
  <si>
    <t xml:space="preserve">Chloroplastic lipocalin </t>
  </si>
  <si>
    <t>Protein STRICTOSIDINE SYNTHASE-LIKE 3</t>
  </si>
  <si>
    <t>Glucose-6-phosphate 1-dehydrogenase, cytoplasmic isoform</t>
  </si>
  <si>
    <t>Elicitor-responsive protein 1</t>
  </si>
  <si>
    <t xml:space="preserve">Prolyl 4-hydroxylase 1 </t>
  </si>
  <si>
    <t>Beta-fructofuranosidase, soluble isoenzyme I</t>
  </si>
  <si>
    <t xml:space="preserve">(+)-pulegone reductase </t>
  </si>
  <si>
    <t>Pathogenesis-related protein 5</t>
  </si>
  <si>
    <t>K(+) efflux antiporter 2, chloroplastic</t>
  </si>
  <si>
    <t xml:space="preserve">Cytochrome b5 isoform A </t>
  </si>
  <si>
    <t>Heparanase-like protein 3</t>
  </si>
  <si>
    <t xml:space="preserve">Cationic peroxidase 1 </t>
  </si>
  <si>
    <t xml:space="preserve">Acid phosphatase 1 </t>
  </si>
  <si>
    <t xml:space="preserve">Probable fructokinase-7 </t>
  </si>
  <si>
    <t xml:space="preserve">DUF724 domain-containing protein 3 </t>
  </si>
  <si>
    <t xml:space="preserve">Biotin carboxyl carrier protein of acetyl-CoA carboxylase 2, chloroplastic </t>
  </si>
  <si>
    <t xml:space="preserve">Probable methyltransferase  </t>
  </si>
  <si>
    <t>Glucan endo-1,3-beta-D-glucosidase</t>
  </si>
  <si>
    <t xml:space="preserve">Serine hydroxymethyltransferase, mitochondrial </t>
  </si>
  <si>
    <t xml:space="preserve">Serine carboxypeptidase-like 25 </t>
  </si>
  <si>
    <t xml:space="preserve">Uncharacterized protein At3g49055 </t>
  </si>
  <si>
    <t xml:space="preserve">50S ribosomal protein L14, chloroplastic </t>
  </si>
  <si>
    <t xml:space="preserve">Probable beta-1,3-galactosyltransferase 8 </t>
  </si>
  <si>
    <t xml:space="preserve">Hexokinase-1 </t>
  </si>
  <si>
    <t xml:space="preserve">Protein CDI </t>
  </si>
  <si>
    <t xml:space="preserve">Serine/threonine-protein kinase BLUS1 </t>
  </si>
  <si>
    <t xml:space="preserve">MAR-binding filament-like protein 1-1 </t>
  </si>
  <si>
    <t xml:space="preserve">Endochitinase EP3 </t>
  </si>
  <si>
    <t xml:space="preserve">Photosynthetic NDH subunit of lumenal location 5, chloroplastic </t>
  </si>
  <si>
    <t xml:space="preserve">Protein YLS3 </t>
  </si>
  <si>
    <t xml:space="preserve">Desiccation-related protein PCC13-62 </t>
  </si>
  <si>
    <t>NADPH-dependent alkenal/one oxidoreductase, chloroplastic</t>
  </si>
  <si>
    <t xml:space="preserve">Peroxidase 53 </t>
  </si>
  <si>
    <t xml:space="preserve">Paired amphipathic helix protein Sin3-like 2 </t>
  </si>
  <si>
    <t>Protein ID</t>
  </si>
  <si>
    <t>Up-Down</t>
  </si>
  <si>
    <t>Protein description</t>
  </si>
  <si>
    <t>Homology</t>
  </si>
  <si>
    <t xml:space="preserve">KOG function </t>
  </si>
  <si>
    <t>Supplementary Table S1f_79 shared DEPs Homologous protein in arabidopsis thaliana</t>
    <phoneticPr fontId="1" type="noConversion"/>
  </si>
  <si>
    <t>Supplementary Table S1e. 79 shared DEPs at three stages of anther development</t>
    <phoneticPr fontId="1" type="noConversion"/>
  </si>
  <si>
    <t>Supplementary Table S1d.tolal of 498 DEPs at three stages of anther development</t>
    <phoneticPr fontId="1" type="noConversion"/>
  </si>
  <si>
    <t>Supplementary Table S1c. DEPs in MSMs-VS-MMs</t>
    <phoneticPr fontId="1" type="noConversion"/>
  </si>
  <si>
    <t>Supplementary Table S1b. DEPs in MSTds-VS-MTds</t>
    <phoneticPr fontId="1" type="noConversion"/>
  </si>
  <si>
    <t>Supplementary Table S1a. DEPs in MSPms-VS-MPms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</si>
</sst>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2" borderId="0" xfId="0" applyFill="1" applyBorder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7"/>
  <sheetViews>
    <sheetView tabSelected="1" workbookViewId="0">
      <selection activeCell="J13" sqref="J13"/>
    </sheetView>
  </sheetViews>
  <sheetFormatPr defaultRowHeight="13.8" x14ac:dyDescent="0.25"/>
  <cols>
    <col min="1" max="1" width="17" customWidth="1"/>
    <col min="15" max="15" width="27.88671875" customWidth="1"/>
    <col min="18" max="18" width="20.44140625" customWidth="1"/>
    <col min="19" max="19" width="60.33203125" customWidth="1"/>
    <col min="20" max="20" width="15.6640625" customWidth="1"/>
    <col min="21" max="21" width="11.33203125" customWidth="1"/>
    <col min="24" max="24" width="18" customWidth="1"/>
    <col min="26" max="26" width="15.44140625" customWidth="1"/>
    <col min="27" max="27" width="61.88671875" customWidth="1"/>
    <col min="28" max="28" width="36.44140625" customWidth="1"/>
    <col min="29" max="29" width="30.88671875" customWidth="1"/>
  </cols>
  <sheetData>
    <row r="1" spans="1:31" x14ac:dyDescent="0.25">
      <c r="A1" s="3" t="s">
        <v>4587</v>
      </c>
      <c r="B1" s="3"/>
      <c r="C1" s="3"/>
      <c r="D1" s="3"/>
      <c r="E1" s="3"/>
      <c r="F1" s="3"/>
      <c r="G1" s="3"/>
      <c r="H1" s="3"/>
    </row>
    <row r="2" spans="1:3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  <row r="3" spans="1:31" x14ac:dyDescent="0.25">
      <c r="A3" s="3" t="s">
        <v>29</v>
      </c>
      <c r="B3" s="3" t="s">
        <v>30</v>
      </c>
      <c r="C3" s="3">
        <v>-2.2491242830715401</v>
      </c>
      <c r="D3" s="3">
        <v>0.25973664800810897</v>
      </c>
      <c r="E3" s="3">
        <v>1.65650443761933E-6</v>
      </c>
      <c r="F3" s="3">
        <v>1.7258385408846401E-4</v>
      </c>
      <c r="G3" s="3" t="s">
        <v>31</v>
      </c>
      <c r="H3" s="3" t="s">
        <v>29</v>
      </c>
      <c r="L3">
        <v>100</v>
      </c>
      <c r="M3">
        <v>0</v>
      </c>
      <c r="N3" t="s">
        <v>32</v>
      </c>
      <c r="O3" t="s">
        <v>33</v>
      </c>
      <c r="P3">
        <v>70.989999999999995</v>
      </c>
      <c r="Q3">
        <v>4.0000000000000002E-122</v>
      </c>
      <c r="R3" t="s">
        <v>34</v>
      </c>
      <c r="S3" t="s">
        <v>35</v>
      </c>
      <c r="T3" t="s">
        <v>36</v>
      </c>
      <c r="U3">
        <v>348</v>
      </c>
      <c r="V3">
        <v>8.9999999999999996E-122</v>
      </c>
      <c r="W3" t="s">
        <v>37</v>
      </c>
      <c r="X3" t="s">
        <v>38</v>
      </c>
      <c r="Y3" t="s">
        <v>39</v>
      </c>
      <c r="Z3" t="s">
        <v>40</v>
      </c>
      <c r="AA3" t="s">
        <v>41</v>
      </c>
      <c r="AB3" t="s">
        <v>42</v>
      </c>
      <c r="AC3" t="s">
        <v>43</v>
      </c>
      <c r="AD3" t="s">
        <v>44</v>
      </c>
      <c r="AE3" t="s">
        <v>45</v>
      </c>
    </row>
    <row r="4" spans="1:31" x14ac:dyDescent="0.25">
      <c r="A4" s="3" t="s">
        <v>46</v>
      </c>
      <c r="B4" s="3" t="s">
        <v>30</v>
      </c>
      <c r="C4" s="3">
        <v>-3.8884790119923398</v>
      </c>
      <c r="D4" s="3">
        <v>0.32832883669817498</v>
      </c>
      <c r="E4" s="3">
        <v>5.5981923097192501E-8</v>
      </c>
      <c r="F4" s="3">
        <v>1.7679791088132099E-5</v>
      </c>
      <c r="G4" s="3" t="s">
        <v>31</v>
      </c>
      <c r="H4" s="3" t="s">
        <v>46</v>
      </c>
      <c r="L4">
        <v>93.674999999999997</v>
      </c>
      <c r="M4">
        <v>0</v>
      </c>
      <c r="N4" t="s">
        <v>47</v>
      </c>
      <c r="O4" t="s">
        <v>48</v>
      </c>
      <c r="P4">
        <v>82.73</v>
      </c>
      <c r="Q4">
        <v>0</v>
      </c>
      <c r="R4" t="s">
        <v>49</v>
      </c>
      <c r="S4" t="s">
        <v>50</v>
      </c>
      <c r="T4" t="s">
        <v>51</v>
      </c>
      <c r="U4">
        <v>1135</v>
      </c>
      <c r="V4">
        <v>0</v>
      </c>
      <c r="W4" t="s">
        <v>52</v>
      </c>
      <c r="X4" t="s">
        <v>53</v>
      </c>
      <c r="Y4" t="s">
        <v>54</v>
      </c>
      <c r="Z4" t="s">
        <v>55</v>
      </c>
      <c r="AA4" t="s">
        <v>56</v>
      </c>
      <c r="AB4" t="s">
        <v>57</v>
      </c>
      <c r="AC4" t="s">
        <v>58</v>
      </c>
      <c r="AD4" t="s">
        <v>44</v>
      </c>
      <c r="AE4" t="s">
        <v>59</v>
      </c>
    </row>
    <row r="5" spans="1:31" x14ac:dyDescent="0.25">
      <c r="A5" s="3" t="s">
        <v>60</v>
      </c>
      <c r="B5" s="3" t="s">
        <v>30</v>
      </c>
      <c r="C5" s="3">
        <v>-2.6204280885954701</v>
      </c>
      <c r="D5" s="3">
        <v>0.47386118344739198</v>
      </c>
      <c r="E5" s="3">
        <v>3.6575744629185902E-4</v>
      </c>
      <c r="F5" s="3">
        <v>6.1516275921443099E-3</v>
      </c>
      <c r="G5" s="3" t="s">
        <v>31</v>
      </c>
      <c r="H5" s="3" t="s">
        <v>60</v>
      </c>
      <c r="L5">
        <v>99.703000000000003</v>
      </c>
      <c r="M5">
        <v>0</v>
      </c>
      <c r="N5" t="s">
        <v>61</v>
      </c>
      <c r="O5" t="s">
        <v>62</v>
      </c>
      <c r="P5">
        <v>68.099999999999994</v>
      </c>
      <c r="Q5">
        <v>9.9999999999999997E-155</v>
      </c>
      <c r="R5" t="s">
        <v>63</v>
      </c>
      <c r="S5" t="s">
        <v>64</v>
      </c>
      <c r="T5" t="s">
        <v>65</v>
      </c>
      <c r="U5">
        <v>437</v>
      </c>
      <c r="V5">
        <v>1.9999999999999999E-154</v>
      </c>
      <c r="W5" t="s">
        <v>66</v>
      </c>
      <c r="X5" t="s">
        <v>67</v>
      </c>
      <c r="Y5" t="s">
        <v>68</v>
      </c>
      <c r="Z5" t="s">
        <v>69</v>
      </c>
      <c r="AA5" t="s">
        <v>70</v>
      </c>
      <c r="AB5" t="s">
        <v>44</v>
      </c>
      <c r="AC5" t="s">
        <v>44</v>
      </c>
      <c r="AD5" t="s">
        <v>44</v>
      </c>
      <c r="AE5" t="s">
        <v>71</v>
      </c>
    </row>
    <row r="6" spans="1:31" x14ac:dyDescent="0.25">
      <c r="A6" s="3" t="s">
        <v>72</v>
      </c>
      <c r="B6" s="3" t="s">
        <v>30</v>
      </c>
      <c r="C6" s="3">
        <v>-2.0913386183857301</v>
      </c>
      <c r="D6" s="3">
        <v>0.35000848731131401</v>
      </c>
      <c r="E6" s="3">
        <v>6.4590572428802103E-5</v>
      </c>
      <c r="F6" s="3">
        <v>1.9661214607393802E-3</v>
      </c>
      <c r="G6" s="3" t="s">
        <v>31</v>
      </c>
      <c r="H6" s="3" t="s">
        <v>72</v>
      </c>
      <c r="L6">
        <v>100</v>
      </c>
      <c r="M6">
        <v>0</v>
      </c>
      <c r="N6" t="s">
        <v>73</v>
      </c>
      <c r="O6" t="s">
        <v>74</v>
      </c>
      <c r="P6">
        <v>70.75</v>
      </c>
      <c r="Q6">
        <v>0</v>
      </c>
      <c r="R6" t="s">
        <v>75</v>
      </c>
      <c r="S6" t="s">
        <v>76</v>
      </c>
      <c r="T6" t="s">
        <v>77</v>
      </c>
      <c r="U6">
        <v>556</v>
      </c>
      <c r="V6">
        <v>0</v>
      </c>
      <c r="W6" t="s">
        <v>78</v>
      </c>
      <c r="X6" t="s">
        <v>79</v>
      </c>
      <c r="Y6" t="s">
        <v>54</v>
      </c>
      <c r="Z6" t="s">
        <v>55</v>
      </c>
      <c r="AA6" t="s">
        <v>80</v>
      </c>
      <c r="AB6" t="s">
        <v>81</v>
      </c>
      <c r="AC6" t="s">
        <v>82</v>
      </c>
      <c r="AD6" t="s">
        <v>44</v>
      </c>
      <c r="AE6" t="s">
        <v>83</v>
      </c>
    </row>
    <row r="7" spans="1:31" x14ac:dyDescent="0.25">
      <c r="A7" s="3" t="s">
        <v>84</v>
      </c>
      <c r="B7" s="3" t="s">
        <v>30</v>
      </c>
      <c r="C7" s="3">
        <v>2.72257309427793</v>
      </c>
      <c r="D7" s="3">
        <v>0.50612370950114105</v>
      </c>
      <c r="E7" s="3">
        <v>6.6222006957694602E-4</v>
      </c>
      <c r="F7" s="3">
        <v>9.0560162694785108E-3</v>
      </c>
      <c r="G7" s="3" t="s">
        <v>85</v>
      </c>
      <c r="H7" s="3" t="s">
        <v>86</v>
      </c>
      <c r="L7">
        <v>98.713999999999999</v>
      </c>
      <c r="M7">
        <v>0</v>
      </c>
      <c r="N7" t="s">
        <v>87</v>
      </c>
      <c r="O7" t="s">
        <v>88</v>
      </c>
      <c r="P7">
        <v>83.65</v>
      </c>
      <c r="Q7">
        <v>0</v>
      </c>
      <c r="R7" t="s">
        <v>89</v>
      </c>
      <c r="S7" t="s">
        <v>90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91</v>
      </c>
      <c r="AB7" t="s">
        <v>92</v>
      </c>
      <c r="AC7" t="s">
        <v>93</v>
      </c>
      <c r="AD7" t="s">
        <v>44</v>
      </c>
      <c r="AE7" t="s">
        <v>94</v>
      </c>
    </row>
    <row r="8" spans="1:31" x14ac:dyDescent="0.25">
      <c r="A8" s="3" t="s">
        <v>95</v>
      </c>
      <c r="B8" s="3" t="s">
        <v>30</v>
      </c>
      <c r="C8" s="3">
        <v>2.4715651674325199</v>
      </c>
      <c r="D8" s="3">
        <v>0.29716295933965498</v>
      </c>
      <c r="E8" s="3">
        <v>1.6387591466071599E-4</v>
      </c>
      <c r="F8" s="3">
        <v>3.6802888745804401E-3</v>
      </c>
      <c r="G8" s="3" t="s">
        <v>85</v>
      </c>
      <c r="H8" s="3" t="s">
        <v>95</v>
      </c>
      <c r="L8">
        <v>100</v>
      </c>
      <c r="M8">
        <v>0</v>
      </c>
      <c r="N8" t="s">
        <v>96</v>
      </c>
      <c r="O8" t="s">
        <v>97</v>
      </c>
      <c r="P8">
        <v>81.61</v>
      </c>
      <c r="Q8">
        <v>2.0000000000000001E-135</v>
      </c>
      <c r="R8" t="s">
        <v>98</v>
      </c>
      <c r="S8" t="s">
        <v>99</v>
      </c>
      <c r="T8" t="s">
        <v>44</v>
      </c>
      <c r="U8" t="s">
        <v>44</v>
      </c>
      <c r="V8" t="s">
        <v>44</v>
      </c>
      <c r="W8" t="s">
        <v>44</v>
      </c>
      <c r="X8" t="s">
        <v>44</v>
      </c>
      <c r="Y8" t="s">
        <v>44</v>
      </c>
      <c r="Z8" t="s">
        <v>44</v>
      </c>
      <c r="AA8" t="s">
        <v>100</v>
      </c>
      <c r="AB8" t="s">
        <v>101</v>
      </c>
      <c r="AC8" t="s">
        <v>102</v>
      </c>
      <c r="AD8" t="s">
        <v>103</v>
      </c>
      <c r="AE8" t="s">
        <v>104</v>
      </c>
    </row>
    <row r="9" spans="1:31" x14ac:dyDescent="0.25">
      <c r="A9" s="3" t="s">
        <v>105</v>
      </c>
      <c r="B9" s="3" t="s">
        <v>30</v>
      </c>
      <c r="C9" s="3">
        <v>-3.6493677973441798</v>
      </c>
      <c r="D9" s="3">
        <v>0.29945875580486597</v>
      </c>
      <c r="E9" s="3">
        <v>4.0714837945543503E-8</v>
      </c>
      <c r="F9" s="3">
        <v>1.4072153179049199E-5</v>
      </c>
      <c r="G9" s="3" t="s">
        <v>31</v>
      </c>
      <c r="H9" s="3" t="s">
        <v>105</v>
      </c>
      <c r="L9">
        <v>98.787999999999997</v>
      </c>
      <c r="M9">
        <v>0</v>
      </c>
      <c r="N9" t="s">
        <v>106</v>
      </c>
      <c r="O9" t="s">
        <v>107</v>
      </c>
      <c r="P9">
        <v>67.11</v>
      </c>
      <c r="Q9">
        <v>7.0000000000000001E-147</v>
      </c>
      <c r="R9" t="s">
        <v>108</v>
      </c>
      <c r="S9" t="s">
        <v>109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110</v>
      </c>
      <c r="AB9" t="s">
        <v>111</v>
      </c>
      <c r="AC9" t="s">
        <v>112</v>
      </c>
      <c r="AD9" t="s">
        <v>113</v>
      </c>
      <c r="AE9" t="s">
        <v>114</v>
      </c>
    </row>
    <row r="10" spans="1:31" x14ac:dyDescent="0.25">
      <c r="A10" s="3" t="s">
        <v>115</v>
      </c>
      <c r="B10" s="3" t="s">
        <v>30</v>
      </c>
      <c r="C10" s="3">
        <v>-4.1056049193078898</v>
      </c>
      <c r="D10" s="3">
        <v>0.64605824735226502</v>
      </c>
      <c r="E10" s="3">
        <v>2.1946645051729201E-4</v>
      </c>
      <c r="F10" s="3">
        <v>4.4181831651947199E-3</v>
      </c>
      <c r="G10" s="3" t="s">
        <v>31</v>
      </c>
      <c r="H10" s="3" t="s">
        <v>115</v>
      </c>
      <c r="L10">
        <v>100</v>
      </c>
      <c r="M10">
        <v>0</v>
      </c>
      <c r="N10" t="s">
        <v>116</v>
      </c>
      <c r="O10" t="s">
        <v>117</v>
      </c>
      <c r="P10">
        <v>54.8</v>
      </c>
      <c r="Q10">
        <v>5.0000000000000001E-120</v>
      </c>
      <c r="R10" t="s">
        <v>118</v>
      </c>
      <c r="S10" t="s">
        <v>119</v>
      </c>
      <c r="T10" t="s">
        <v>120</v>
      </c>
      <c r="U10">
        <v>357</v>
      </c>
      <c r="V10">
        <v>3.0000000000000002E-119</v>
      </c>
      <c r="W10" t="s">
        <v>121</v>
      </c>
      <c r="X10" t="s">
        <v>122</v>
      </c>
      <c r="Y10" t="s">
        <v>123</v>
      </c>
      <c r="Z10" t="s">
        <v>124</v>
      </c>
      <c r="AA10" t="s">
        <v>125</v>
      </c>
      <c r="AC10" t="s">
        <v>126</v>
      </c>
      <c r="AD10" t="s">
        <v>44</v>
      </c>
      <c r="AE10" t="s">
        <v>127</v>
      </c>
    </row>
    <row r="11" spans="1:31" x14ac:dyDescent="0.25">
      <c r="A11" s="3" t="s">
        <v>128</v>
      </c>
      <c r="B11" s="3" t="s">
        <v>30</v>
      </c>
      <c r="C11" s="3">
        <v>2.0523608645463098</v>
      </c>
      <c r="D11" s="3">
        <v>0.36885049551885701</v>
      </c>
      <c r="E11" s="3">
        <v>3.4997581353035699E-4</v>
      </c>
      <c r="F11" s="3">
        <v>5.9845271938033604E-3</v>
      </c>
      <c r="G11" s="3" t="s">
        <v>85</v>
      </c>
      <c r="H11" s="3" t="s">
        <v>128</v>
      </c>
      <c r="L11">
        <v>98.317999999999998</v>
      </c>
      <c r="M11">
        <v>0</v>
      </c>
      <c r="N11" t="s">
        <v>129</v>
      </c>
      <c r="O11" t="s">
        <v>130</v>
      </c>
      <c r="P11">
        <v>82.08</v>
      </c>
      <c r="Q11">
        <v>0</v>
      </c>
      <c r="R11" t="s">
        <v>131</v>
      </c>
      <c r="S11" t="s">
        <v>132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133</v>
      </c>
      <c r="AB11" t="s">
        <v>134</v>
      </c>
      <c r="AC11" t="s">
        <v>135</v>
      </c>
      <c r="AD11" t="s">
        <v>44</v>
      </c>
      <c r="AE11" t="s">
        <v>136</v>
      </c>
    </row>
    <row r="12" spans="1:31" x14ac:dyDescent="0.25">
      <c r="A12" s="3" t="s">
        <v>137</v>
      </c>
      <c r="B12" s="3" t="s">
        <v>30</v>
      </c>
      <c r="C12" s="3">
        <v>-3.6104229107168702</v>
      </c>
      <c r="D12" s="3">
        <v>0.37391933977800201</v>
      </c>
      <c r="E12" s="3">
        <v>5.2229021729743895E-7</v>
      </c>
      <c r="F12" s="3">
        <v>7.7043980926764106E-5</v>
      </c>
      <c r="G12" s="3" t="s">
        <v>31</v>
      </c>
      <c r="H12" s="3" t="s">
        <v>137</v>
      </c>
      <c r="L12">
        <v>100</v>
      </c>
      <c r="M12">
        <v>0</v>
      </c>
      <c r="N12" t="s">
        <v>138</v>
      </c>
      <c r="O12" t="s">
        <v>139</v>
      </c>
      <c r="P12">
        <v>88.12</v>
      </c>
      <c r="Q12">
        <v>0</v>
      </c>
      <c r="R12" t="s">
        <v>140</v>
      </c>
      <c r="S12" t="s">
        <v>141</v>
      </c>
      <c r="T12" t="s">
        <v>142</v>
      </c>
      <c r="U12">
        <v>892</v>
      </c>
      <c r="V12">
        <v>0</v>
      </c>
      <c r="W12" t="s">
        <v>143</v>
      </c>
      <c r="X12" t="s">
        <v>144</v>
      </c>
      <c r="Y12" t="s">
        <v>145</v>
      </c>
      <c r="Z12" t="s">
        <v>146</v>
      </c>
      <c r="AA12" t="s">
        <v>147</v>
      </c>
      <c r="AC12" t="s">
        <v>148</v>
      </c>
      <c r="AD12" t="s">
        <v>44</v>
      </c>
      <c r="AE12" t="s">
        <v>149</v>
      </c>
    </row>
    <row r="13" spans="1:31" x14ac:dyDescent="0.25">
      <c r="A13" s="3" t="s">
        <v>150</v>
      </c>
      <c r="B13" s="3" t="s">
        <v>30</v>
      </c>
      <c r="C13" s="3">
        <v>-3.1795283605169402</v>
      </c>
      <c r="D13" s="3">
        <v>0.52667772423188297</v>
      </c>
      <c r="E13" s="3">
        <v>5.8746059953485003E-5</v>
      </c>
      <c r="F13" s="3">
        <v>1.8437505648755299E-3</v>
      </c>
      <c r="G13" s="3" t="s">
        <v>31</v>
      </c>
      <c r="H13" s="3" t="s">
        <v>150</v>
      </c>
      <c r="L13">
        <v>100</v>
      </c>
      <c r="M13">
        <v>0</v>
      </c>
      <c r="N13" t="s">
        <v>151</v>
      </c>
      <c r="O13" t="s">
        <v>152</v>
      </c>
      <c r="P13">
        <v>64.290000000000006</v>
      </c>
      <c r="Q13">
        <v>1.0000000000000001E-138</v>
      </c>
      <c r="R13" t="s">
        <v>153</v>
      </c>
      <c r="S13" t="s">
        <v>154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</row>
    <row r="14" spans="1:31" x14ac:dyDescent="0.25">
      <c r="A14" s="3" t="s">
        <v>160</v>
      </c>
      <c r="B14" s="3" t="s">
        <v>30</v>
      </c>
      <c r="C14" s="3">
        <v>3.9026832037110601</v>
      </c>
      <c r="D14" s="3">
        <v>0.22786625807561001</v>
      </c>
      <c r="E14" s="3">
        <v>5.6770228873404005E-7</v>
      </c>
      <c r="F14" s="3">
        <v>8.08056243654395E-5</v>
      </c>
      <c r="G14" s="3" t="s">
        <v>85</v>
      </c>
      <c r="H14" s="3" t="s">
        <v>161</v>
      </c>
      <c r="L14">
        <v>90</v>
      </c>
      <c r="M14">
        <v>1E-139</v>
      </c>
      <c r="N14" t="s">
        <v>162</v>
      </c>
      <c r="O14" t="s">
        <v>163</v>
      </c>
      <c r="P14">
        <v>64.349999999999994</v>
      </c>
      <c r="Q14">
        <v>3.9999999999999996E-96</v>
      </c>
      <c r="R14" t="s">
        <v>164</v>
      </c>
      <c r="S14" t="s">
        <v>165</v>
      </c>
      <c r="T14" t="s">
        <v>166</v>
      </c>
      <c r="U14">
        <v>272</v>
      </c>
      <c r="V14">
        <v>6.0000000000000003E-93</v>
      </c>
      <c r="W14" t="s">
        <v>167</v>
      </c>
      <c r="X14" t="s">
        <v>168</v>
      </c>
      <c r="Y14" t="s">
        <v>123</v>
      </c>
      <c r="Z14" t="s">
        <v>124</v>
      </c>
      <c r="AA14" t="s">
        <v>169</v>
      </c>
      <c r="AC14" t="s">
        <v>170</v>
      </c>
      <c r="AD14" t="s">
        <v>44</v>
      </c>
      <c r="AE14" t="s">
        <v>171</v>
      </c>
    </row>
    <row r="15" spans="1:31" x14ac:dyDescent="0.25">
      <c r="A15" s="3" t="s">
        <v>172</v>
      </c>
      <c r="B15" s="3" t="s">
        <v>30</v>
      </c>
      <c r="C15" s="3">
        <v>-2.95302196569983</v>
      </c>
      <c r="D15" s="3">
        <v>0.28824911770838202</v>
      </c>
      <c r="E15" s="3">
        <v>7.0844764414879097E-6</v>
      </c>
      <c r="F15" s="3">
        <v>4.7102446656366298E-4</v>
      </c>
      <c r="G15" s="3" t="s">
        <v>31</v>
      </c>
      <c r="H15" s="3" t="s">
        <v>172</v>
      </c>
      <c r="K15" t="s">
        <v>173</v>
      </c>
      <c r="L15">
        <v>100</v>
      </c>
      <c r="M15">
        <v>9.0000000000000006E-79</v>
      </c>
      <c r="N15" t="s">
        <v>174</v>
      </c>
      <c r="O15" t="s">
        <v>175</v>
      </c>
      <c r="P15">
        <v>89.38</v>
      </c>
      <c r="Q15">
        <v>2.9999999999999999E-75</v>
      </c>
      <c r="R15" t="s">
        <v>176</v>
      </c>
      <c r="S15" t="s">
        <v>177</v>
      </c>
      <c r="T15" t="s">
        <v>178</v>
      </c>
      <c r="U15">
        <v>218</v>
      </c>
      <c r="V15">
        <v>6.9999999999999997E-75</v>
      </c>
      <c r="W15" t="s">
        <v>179</v>
      </c>
      <c r="X15" t="s">
        <v>180</v>
      </c>
      <c r="Y15" t="s">
        <v>181</v>
      </c>
      <c r="Z15" t="s">
        <v>182</v>
      </c>
      <c r="AA15" t="s">
        <v>183</v>
      </c>
      <c r="AC15" t="s">
        <v>184</v>
      </c>
      <c r="AD15" t="s">
        <v>44</v>
      </c>
      <c r="AE15" t="s">
        <v>185</v>
      </c>
    </row>
    <row r="16" spans="1:31" x14ac:dyDescent="0.25">
      <c r="A16" s="3" t="s">
        <v>186</v>
      </c>
      <c r="B16" s="3" t="s">
        <v>30</v>
      </c>
      <c r="C16" s="3">
        <v>-2.7277178017625201</v>
      </c>
      <c r="D16" s="3">
        <v>0.35407567902708498</v>
      </c>
      <c r="E16" s="3">
        <v>5.5208249922778003E-6</v>
      </c>
      <c r="F16" s="3">
        <v>3.9569827923375498E-4</v>
      </c>
      <c r="G16" s="3" t="s">
        <v>31</v>
      </c>
      <c r="H16" s="3" t="s">
        <v>186</v>
      </c>
      <c r="L16">
        <v>100</v>
      </c>
      <c r="M16">
        <v>0</v>
      </c>
      <c r="N16" t="s">
        <v>187</v>
      </c>
      <c r="O16" t="s">
        <v>188</v>
      </c>
      <c r="P16">
        <v>85.28</v>
      </c>
      <c r="Q16">
        <v>0</v>
      </c>
      <c r="R16" t="s">
        <v>49</v>
      </c>
      <c r="S16" t="s">
        <v>50</v>
      </c>
      <c r="T16" t="s">
        <v>51</v>
      </c>
      <c r="U16">
        <v>845</v>
      </c>
      <c r="V16">
        <v>0</v>
      </c>
      <c r="W16" t="s">
        <v>52</v>
      </c>
      <c r="X16" t="s">
        <v>53</v>
      </c>
      <c r="Y16" t="s">
        <v>54</v>
      </c>
      <c r="Z16" t="s">
        <v>55</v>
      </c>
      <c r="AA16" t="s">
        <v>189</v>
      </c>
      <c r="AB16" t="s">
        <v>57</v>
      </c>
      <c r="AC16" t="s">
        <v>58</v>
      </c>
      <c r="AD16" t="s">
        <v>44</v>
      </c>
      <c r="AE16" t="s">
        <v>190</v>
      </c>
    </row>
    <row r="17" spans="1:31" x14ac:dyDescent="0.25">
      <c r="A17" s="3" t="s">
        <v>191</v>
      </c>
      <c r="B17" s="3" t="s">
        <v>30</v>
      </c>
      <c r="C17" s="3">
        <v>-5.5672540116964502</v>
      </c>
      <c r="D17" s="3">
        <v>0.65289543570199104</v>
      </c>
      <c r="E17" s="3">
        <v>1.94518742957506E-6</v>
      </c>
      <c r="F17" s="3">
        <v>1.9463429864639099E-4</v>
      </c>
      <c r="G17" s="3" t="s">
        <v>31</v>
      </c>
      <c r="H17" s="3" t="s">
        <v>191</v>
      </c>
      <c r="L17">
        <v>99.356999999999999</v>
      </c>
      <c r="M17">
        <v>0</v>
      </c>
      <c r="N17" t="s">
        <v>192</v>
      </c>
      <c r="O17" t="s">
        <v>193</v>
      </c>
      <c r="P17" t="s">
        <v>44</v>
      </c>
      <c r="Q17" t="s">
        <v>44</v>
      </c>
      <c r="R17" t="s">
        <v>44</v>
      </c>
      <c r="S17" t="s">
        <v>44</v>
      </c>
      <c r="T17" t="s">
        <v>194</v>
      </c>
      <c r="U17">
        <v>216</v>
      </c>
      <c r="V17">
        <v>3E-68</v>
      </c>
      <c r="W17" t="s">
        <v>195</v>
      </c>
      <c r="X17" t="s">
        <v>196</v>
      </c>
      <c r="Y17" t="s">
        <v>197</v>
      </c>
      <c r="Z17" t="s">
        <v>198</v>
      </c>
      <c r="AA17" t="s">
        <v>199</v>
      </c>
      <c r="AC17" t="s">
        <v>200</v>
      </c>
      <c r="AD17" t="s">
        <v>44</v>
      </c>
      <c r="AE17" t="s">
        <v>201</v>
      </c>
    </row>
    <row r="18" spans="1:31" x14ac:dyDescent="0.25">
      <c r="A18" s="3" t="s">
        <v>202</v>
      </c>
      <c r="B18" s="3" t="s">
        <v>30</v>
      </c>
      <c r="C18" s="3">
        <v>-2.9716635945649799</v>
      </c>
      <c r="D18" s="3">
        <v>0.34206498678671099</v>
      </c>
      <c r="E18" s="3">
        <v>1.6011376735569599E-6</v>
      </c>
      <c r="F18" s="3">
        <v>1.7023771404575699E-4</v>
      </c>
      <c r="G18" s="3" t="s">
        <v>31</v>
      </c>
      <c r="H18" s="3" t="s">
        <v>203</v>
      </c>
      <c r="L18">
        <v>100</v>
      </c>
      <c r="M18">
        <v>2.0000000000000001E-139</v>
      </c>
      <c r="N18" t="s">
        <v>204</v>
      </c>
      <c r="O18" t="s">
        <v>205</v>
      </c>
      <c r="P18" t="s">
        <v>44</v>
      </c>
      <c r="Q18" t="s">
        <v>44</v>
      </c>
      <c r="R18" t="s">
        <v>44</v>
      </c>
      <c r="S18" t="s">
        <v>44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206</v>
      </c>
      <c r="AB18" t="s">
        <v>44</v>
      </c>
      <c r="AC18" t="s">
        <v>44</v>
      </c>
      <c r="AD18" t="s">
        <v>44</v>
      </c>
      <c r="AE18" t="s">
        <v>207</v>
      </c>
    </row>
    <row r="19" spans="1:31" x14ac:dyDescent="0.25">
      <c r="A19" s="3" t="s">
        <v>208</v>
      </c>
      <c r="B19" s="3" t="s">
        <v>30</v>
      </c>
      <c r="C19" s="3">
        <v>-4.8339338721468303</v>
      </c>
      <c r="D19" s="3">
        <v>0.46358037965945698</v>
      </c>
      <c r="E19" s="3">
        <v>2.27437876088032E-7</v>
      </c>
      <c r="F19" s="3">
        <v>4.5969743514913103E-5</v>
      </c>
      <c r="G19" s="3" t="s">
        <v>31</v>
      </c>
      <c r="H19" s="3" t="s">
        <v>208</v>
      </c>
      <c r="K19" t="s">
        <v>209</v>
      </c>
      <c r="L19">
        <v>96.721000000000004</v>
      </c>
      <c r="M19">
        <v>0</v>
      </c>
      <c r="N19" t="s">
        <v>210</v>
      </c>
      <c r="O19" t="s">
        <v>211</v>
      </c>
      <c r="P19">
        <v>80.78</v>
      </c>
      <c r="Q19">
        <v>0</v>
      </c>
      <c r="R19" t="s">
        <v>212</v>
      </c>
      <c r="S19" t="s">
        <v>213</v>
      </c>
      <c r="T19" t="s">
        <v>44</v>
      </c>
      <c r="U19" t="s">
        <v>44</v>
      </c>
      <c r="V19" t="s">
        <v>44</v>
      </c>
      <c r="W19" t="s">
        <v>44</v>
      </c>
      <c r="X19" t="s">
        <v>44</v>
      </c>
      <c r="Y19" t="s">
        <v>44</v>
      </c>
      <c r="Z19" t="s">
        <v>44</v>
      </c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</row>
    <row r="20" spans="1:31" x14ac:dyDescent="0.25">
      <c r="A20" s="3" t="s">
        <v>219</v>
      </c>
      <c r="B20" s="3" t="s">
        <v>30</v>
      </c>
      <c r="C20" s="3">
        <v>-4.54165472031075</v>
      </c>
      <c r="D20" s="3">
        <v>0.29085874835945602</v>
      </c>
      <c r="E20" s="3">
        <v>2.4532420539458099E-9</v>
      </c>
      <c r="F20" s="3">
        <v>2.47924641971764E-6</v>
      </c>
      <c r="G20" s="3" t="s">
        <v>31</v>
      </c>
      <c r="H20" s="3" t="s">
        <v>219</v>
      </c>
      <c r="L20">
        <v>100</v>
      </c>
      <c r="M20">
        <v>0</v>
      </c>
      <c r="N20" t="s">
        <v>220</v>
      </c>
      <c r="O20" t="s">
        <v>221</v>
      </c>
      <c r="P20">
        <v>75.069999999999993</v>
      </c>
      <c r="Q20">
        <v>0</v>
      </c>
      <c r="R20" t="s">
        <v>222</v>
      </c>
      <c r="S20" t="s">
        <v>223</v>
      </c>
      <c r="T20" t="s">
        <v>44</v>
      </c>
      <c r="U20" t="s">
        <v>44</v>
      </c>
      <c r="V20" t="s">
        <v>44</v>
      </c>
      <c r="W20" t="s">
        <v>44</v>
      </c>
      <c r="X20" t="s">
        <v>44</v>
      </c>
      <c r="Y20" t="s">
        <v>44</v>
      </c>
      <c r="Z20" t="s">
        <v>44</v>
      </c>
      <c r="AA20" t="s">
        <v>224</v>
      </c>
      <c r="AB20" t="s">
        <v>225</v>
      </c>
      <c r="AC20" t="s">
        <v>112</v>
      </c>
      <c r="AD20" t="s">
        <v>113</v>
      </c>
      <c r="AE20" t="s">
        <v>226</v>
      </c>
    </row>
    <row r="21" spans="1:31" x14ac:dyDescent="0.25">
      <c r="A21" s="3" t="s">
        <v>227</v>
      </c>
      <c r="B21" s="3" t="s">
        <v>30</v>
      </c>
      <c r="C21" s="3">
        <v>-2.6934648344139198</v>
      </c>
      <c r="D21" s="3">
        <v>0.53898898894841296</v>
      </c>
      <c r="E21" s="3">
        <v>3.1073692322403101E-4</v>
      </c>
      <c r="F21" s="3">
        <v>5.5853386996318199E-3</v>
      </c>
      <c r="G21" s="3" t="s">
        <v>31</v>
      </c>
      <c r="H21" s="3" t="s">
        <v>227</v>
      </c>
      <c r="L21">
        <v>100</v>
      </c>
      <c r="M21">
        <v>0</v>
      </c>
      <c r="N21" t="s">
        <v>228</v>
      </c>
      <c r="O21" t="s">
        <v>229</v>
      </c>
      <c r="P21">
        <v>73.86</v>
      </c>
      <c r="Q21">
        <v>0</v>
      </c>
      <c r="R21" t="s">
        <v>230</v>
      </c>
      <c r="S21" t="s">
        <v>231</v>
      </c>
      <c r="T21" t="s">
        <v>232</v>
      </c>
      <c r="U21">
        <v>528</v>
      </c>
      <c r="V21">
        <v>0</v>
      </c>
      <c r="W21" t="s">
        <v>233</v>
      </c>
      <c r="X21" t="s">
        <v>234</v>
      </c>
      <c r="Y21" t="s">
        <v>39</v>
      </c>
      <c r="Z21" t="s">
        <v>40</v>
      </c>
      <c r="AA21" t="s">
        <v>235</v>
      </c>
      <c r="AC21" t="s">
        <v>236</v>
      </c>
      <c r="AD21" t="s">
        <v>44</v>
      </c>
      <c r="AE21" t="s">
        <v>237</v>
      </c>
    </row>
    <row r="22" spans="1:31" x14ac:dyDescent="0.25">
      <c r="A22" s="3" t="s">
        <v>238</v>
      </c>
      <c r="B22" s="3" t="s">
        <v>30</v>
      </c>
      <c r="C22" s="3">
        <v>-2.5192326398815501</v>
      </c>
      <c r="D22" s="3">
        <v>0.387198445812798</v>
      </c>
      <c r="E22" s="3">
        <v>2.909476760804E-5</v>
      </c>
      <c r="F22" s="3">
        <v>1.21716602064998E-3</v>
      </c>
      <c r="G22" s="3" t="s">
        <v>31</v>
      </c>
      <c r="H22" s="3" t="s">
        <v>238</v>
      </c>
      <c r="L22">
        <v>100</v>
      </c>
      <c r="M22">
        <v>1.0000000000000001E-123</v>
      </c>
      <c r="N22" t="s">
        <v>239</v>
      </c>
      <c r="O22" t="s">
        <v>240</v>
      </c>
      <c r="P22">
        <v>65.28</v>
      </c>
      <c r="Q22">
        <v>1.9999999999999999E-57</v>
      </c>
      <c r="R22" t="s">
        <v>241</v>
      </c>
      <c r="S22" t="s">
        <v>242</v>
      </c>
      <c r="T22" t="s">
        <v>243</v>
      </c>
      <c r="U22">
        <v>176</v>
      </c>
      <c r="V22">
        <v>6.9999999999999996E-56</v>
      </c>
      <c r="W22" t="s">
        <v>244</v>
      </c>
      <c r="X22" t="s">
        <v>245</v>
      </c>
      <c r="Y22" t="s">
        <v>246</v>
      </c>
      <c r="Z22" t="s">
        <v>247</v>
      </c>
      <c r="AA22" t="s">
        <v>248</v>
      </c>
      <c r="AB22" t="s">
        <v>249</v>
      </c>
      <c r="AD22" t="s">
        <v>250</v>
      </c>
      <c r="AE22" t="s">
        <v>251</v>
      </c>
    </row>
    <row r="23" spans="1:31" x14ac:dyDescent="0.25">
      <c r="A23" s="3" t="s">
        <v>252</v>
      </c>
      <c r="B23" s="3" t="s">
        <v>30</v>
      </c>
      <c r="C23" s="3">
        <v>-3.1257263462569802</v>
      </c>
      <c r="D23" s="3">
        <v>0.25285767221081501</v>
      </c>
      <c r="E23" s="3">
        <v>3.47150987956013E-8</v>
      </c>
      <c r="F23" s="3">
        <v>1.2743763641845799E-5</v>
      </c>
      <c r="G23" s="3" t="s">
        <v>31</v>
      </c>
      <c r="H23" s="3" t="s">
        <v>252</v>
      </c>
      <c r="K23" t="s">
        <v>253</v>
      </c>
      <c r="L23">
        <v>100</v>
      </c>
      <c r="M23">
        <v>0</v>
      </c>
      <c r="N23" t="s">
        <v>254</v>
      </c>
      <c r="O23" t="s">
        <v>255</v>
      </c>
      <c r="P23">
        <v>73.98</v>
      </c>
      <c r="Q23">
        <v>0</v>
      </c>
      <c r="R23" t="s">
        <v>256</v>
      </c>
      <c r="S23" t="s">
        <v>257</v>
      </c>
      <c r="T23" t="s">
        <v>258</v>
      </c>
      <c r="U23">
        <v>678</v>
      </c>
      <c r="V23">
        <v>0</v>
      </c>
      <c r="W23" t="s">
        <v>259</v>
      </c>
      <c r="X23" t="s">
        <v>260</v>
      </c>
      <c r="Y23" t="s">
        <v>39</v>
      </c>
      <c r="Z23" t="s">
        <v>40</v>
      </c>
      <c r="AA23" t="s">
        <v>261</v>
      </c>
      <c r="AB23" t="s">
        <v>262</v>
      </c>
      <c r="AC23" t="s">
        <v>263</v>
      </c>
      <c r="AD23" t="s">
        <v>264</v>
      </c>
      <c r="AE23" t="s">
        <v>265</v>
      </c>
    </row>
    <row r="24" spans="1:31" x14ac:dyDescent="0.25">
      <c r="A24" s="3" t="s">
        <v>266</v>
      </c>
      <c r="B24" s="3" t="s">
        <v>30</v>
      </c>
      <c r="C24" s="3">
        <v>-3.3825872678833702</v>
      </c>
      <c r="D24" s="3">
        <v>0.44026876634178802</v>
      </c>
      <c r="E24" s="3">
        <v>2.5446161212183698E-4</v>
      </c>
      <c r="F24" s="3">
        <v>4.9424587202876796E-3</v>
      </c>
      <c r="G24" s="3" t="s">
        <v>31</v>
      </c>
      <c r="H24" s="3" t="s">
        <v>267</v>
      </c>
      <c r="L24">
        <v>99.561000000000007</v>
      </c>
      <c r="M24">
        <v>1E-168</v>
      </c>
      <c r="N24" t="s">
        <v>268</v>
      </c>
      <c r="O24" t="s">
        <v>269</v>
      </c>
      <c r="P24">
        <v>68.260000000000005</v>
      </c>
      <c r="Q24">
        <v>6.9999999999999999E-112</v>
      </c>
      <c r="R24" t="s">
        <v>270</v>
      </c>
      <c r="S24" t="s">
        <v>271</v>
      </c>
      <c r="T24" t="s">
        <v>272</v>
      </c>
      <c r="U24">
        <v>324</v>
      </c>
      <c r="V24">
        <v>1.0000000000000001E-111</v>
      </c>
      <c r="W24" t="s">
        <v>273</v>
      </c>
      <c r="X24" t="s">
        <v>274</v>
      </c>
      <c r="Y24" t="s">
        <v>68</v>
      </c>
      <c r="Z24" t="s">
        <v>69</v>
      </c>
      <c r="AA24" t="s">
        <v>275</v>
      </c>
      <c r="AC24" t="s">
        <v>276</v>
      </c>
      <c r="AD24" t="s">
        <v>44</v>
      </c>
      <c r="AE24" t="s">
        <v>277</v>
      </c>
    </row>
    <row r="25" spans="1:31" x14ac:dyDescent="0.25">
      <c r="A25" s="3" t="s">
        <v>278</v>
      </c>
      <c r="B25" s="3" t="s">
        <v>30</v>
      </c>
      <c r="C25" s="3">
        <v>-4.0292040157583102</v>
      </c>
      <c r="D25" s="3">
        <v>0.21168740910714401</v>
      </c>
      <c r="E25" s="3">
        <v>2.4845592250244398E-10</v>
      </c>
      <c r="F25" s="3">
        <v>8.3696518426989996E-7</v>
      </c>
      <c r="G25" s="3" t="s">
        <v>31</v>
      </c>
      <c r="H25" s="3" t="s">
        <v>278</v>
      </c>
      <c r="L25">
        <v>100</v>
      </c>
      <c r="M25">
        <v>0</v>
      </c>
      <c r="N25" t="s">
        <v>279</v>
      </c>
      <c r="O25" t="s">
        <v>280</v>
      </c>
      <c r="P25">
        <v>78.349999999999994</v>
      </c>
      <c r="Q25">
        <v>0</v>
      </c>
      <c r="R25" t="s">
        <v>281</v>
      </c>
      <c r="S25" t="s">
        <v>282</v>
      </c>
      <c r="T25" t="s">
        <v>283</v>
      </c>
      <c r="U25">
        <v>769</v>
      </c>
      <c r="V25">
        <v>0</v>
      </c>
      <c r="W25" t="s">
        <v>284</v>
      </c>
      <c r="X25" t="s">
        <v>285</v>
      </c>
      <c r="Y25" t="s">
        <v>286</v>
      </c>
      <c r="Z25" t="s">
        <v>287</v>
      </c>
      <c r="AA25" t="s">
        <v>288</v>
      </c>
      <c r="AC25" t="s">
        <v>289</v>
      </c>
      <c r="AD25" t="s">
        <v>44</v>
      </c>
      <c r="AE25" t="s">
        <v>290</v>
      </c>
    </row>
    <row r="26" spans="1:31" x14ac:dyDescent="0.25">
      <c r="A26" s="3" t="s">
        <v>291</v>
      </c>
      <c r="B26" s="3" t="s">
        <v>30</v>
      </c>
      <c r="C26" s="3">
        <v>-2.2164625962033599</v>
      </c>
      <c r="D26" s="3">
        <v>0.395010095593814</v>
      </c>
      <c r="E26" s="3">
        <v>1.14097663588275E-4</v>
      </c>
      <c r="F26" s="3">
        <v>2.94150762301813E-3</v>
      </c>
      <c r="G26" s="3" t="s">
        <v>31</v>
      </c>
      <c r="H26" s="3" t="s">
        <v>291</v>
      </c>
      <c r="L26">
        <v>99.599000000000004</v>
      </c>
      <c r="M26">
        <v>0</v>
      </c>
      <c r="N26" t="s">
        <v>292</v>
      </c>
      <c r="O26" t="s">
        <v>293</v>
      </c>
      <c r="P26">
        <v>51.88</v>
      </c>
      <c r="Q26">
        <v>6.0000000000000005E-166</v>
      </c>
      <c r="R26" t="s">
        <v>294</v>
      </c>
      <c r="S26" t="s">
        <v>295</v>
      </c>
      <c r="T26" t="s">
        <v>44</v>
      </c>
      <c r="U26" t="s">
        <v>44</v>
      </c>
      <c r="V26" t="s">
        <v>44</v>
      </c>
      <c r="W26" t="s">
        <v>44</v>
      </c>
      <c r="X26" t="s">
        <v>44</v>
      </c>
      <c r="Y26" t="s">
        <v>44</v>
      </c>
      <c r="Z26" t="s">
        <v>44</v>
      </c>
      <c r="AA26" t="s">
        <v>296</v>
      </c>
      <c r="AB26" t="s">
        <v>81</v>
      </c>
      <c r="AC26" t="s">
        <v>297</v>
      </c>
      <c r="AD26" t="s">
        <v>158</v>
      </c>
      <c r="AE26" t="s">
        <v>298</v>
      </c>
    </row>
    <row r="27" spans="1:31" x14ac:dyDescent="0.25">
      <c r="A27" s="3" t="s">
        <v>299</v>
      </c>
      <c r="B27" s="3" t="s">
        <v>30</v>
      </c>
      <c r="C27" s="3">
        <v>2.0569328081340399</v>
      </c>
      <c r="D27" s="3">
        <v>0.37878408744547898</v>
      </c>
      <c r="E27" s="3">
        <v>1.5241745697514001E-4</v>
      </c>
      <c r="F27" s="3">
        <v>3.50872624189241E-3</v>
      </c>
      <c r="G27" s="3" t="s">
        <v>85</v>
      </c>
      <c r="H27" s="3" t="s">
        <v>299</v>
      </c>
      <c r="K27" t="s">
        <v>300</v>
      </c>
      <c r="L27">
        <v>100</v>
      </c>
      <c r="M27">
        <v>0</v>
      </c>
      <c r="N27" t="s">
        <v>301</v>
      </c>
      <c r="O27" t="s">
        <v>302</v>
      </c>
      <c r="P27">
        <v>78.39</v>
      </c>
      <c r="Q27">
        <v>0</v>
      </c>
      <c r="R27" t="s">
        <v>303</v>
      </c>
      <c r="S27" t="s">
        <v>304</v>
      </c>
      <c r="T27" t="s">
        <v>305</v>
      </c>
      <c r="U27">
        <v>561</v>
      </c>
      <c r="V27">
        <v>0</v>
      </c>
      <c r="W27" t="s">
        <v>306</v>
      </c>
      <c r="X27" t="s">
        <v>307</v>
      </c>
      <c r="Y27" t="s">
        <v>308</v>
      </c>
      <c r="Z27" t="s">
        <v>309</v>
      </c>
      <c r="AA27" t="s">
        <v>310</v>
      </c>
      <c r="AB27" t="s">
        <v>311</v>
      </c>
      <c r="AC27" t="s">
        <v>312</v>
      </c>
      <c r="AD27" t="s">
        <v>313</v>
      </c>
      <c r="AE27" t="s">
        <v>314</v>
      </c>
    </row>
    <row r="28" spans="1:31" x14ac:dyDescent="0.25">
      <c r="A28" s="3" t="s">
        <v>315</v>
      </c>
      <c r="B28" s="3" t="s">
        <v>30</v>
      </c>
      <c r="C28" s="3">
        <v>-3.2863537466454402</v>
      </c>
      <c r="D28" s="3">
        <v>0.50695123126881503</v>
      </c>
      <c r="E28" s="3">
        <v>6.40339918265731E-4</v>
      </c>
      <c r="F28" s="3">
        <v>8.9013414222743805E-3</v>
      </c>
      <c r="G28" s="3" t="s">
        <v>31</v>
      </c>
      <c r="H28" s="3" t="s">
        <v>315</v>
      </c>
      <c r="L28">
        <v>100</v>
      </c>
      <c r="M28">
        <v>4.9999999999999996E-146</v>
      </c>
      <c r="N28" t="s">
        <v>316</v>
      </c>
      <c r="O28" t="s">
        <v>317</v>
      </c>
      <c r="P28">
        <v>67.209999999999994</v>
      </c>
      <c r="Q28">
        <v>8.9999999999999995E-91</v>
      </c>
      <c r="R28" t="s">
        <v>318</v>
      </c>
      <c r="S28" t="s">
        <v>319</v>
      </c>
      <c r="T28" t="s">
        <v>320</v>
      </c>
      <c r="U28">
        <v>270</v>
      </c>
      <c r="V28">
        <v>2E-90</v>
      </c>
      <c r="W28" t="s">
        <v>321</v>
      </c>
      <c r="X28" t="s">
        <v>322</v>
      </c>
      <c r="Y28" t="s">
        <v>323</v>
      </c>
      <c r="Z28" t="s">
        <v>324</v>
      </c>
      <c r="AA28" t="s">
        <v>325</v>
      </c>
      <c r="AB28" t="s">
        <v>326</v>
      </c>
      <c r="AC28" t="s">
        <v>327</v>
      </c>
      <c r="AD28" t="s">
        <v>44</v>
      </c>
      <c r="AE28" t="s">
        <v>328</v>
      </c>
    </row>
    <row r="29" spans="1:31" x14ac:dyDescent="0.25">
      <c r="A29" s="3" t="s">
        <v>329</v>
      </c>
      <c r="B29" s="3" t="s">
        <v>30</v>
      </c>
      <c r="C29" s="3">
        <v>-2.4831513387798401</v>
      </c>
      <c r="D29" s="3">
        <v>0.55240770896031799</v>
      </c>
      <c r="E29" s="3">
        <v>7.3282555307363495E-4</v>
      </c>
      <c r="F29" s="3">
        <v>9.6683225056947205E-3</v>
      </c>
      <c r="G29" s="3" t="s">
        <v>31</v>
      </c>
      <c r="H29" s="3" t="s">
        <v>329</v>
      </c>
      <c r="K29" t="s">
        <v>330</v>
      </c>
      <c r="L29">
        <v>99.799000000000007</v>
      </c>
      <c r="M29">
        <v>0</v>
      </c>
      <c r="N29" t="s">
        <v>331</v>
      </c>
      <c r="O29" t="s">
        <v>332</v>
      </c>
      <c r="P29">
        <v>78.95</v>
      </c>
      <c r="Q29">
        <v>0</v>
      </c>
      <c r="R29" t="s">
        <v>333</v>
      </c>
      <c r="S29" t="s">
        <v>334</v>
      </c>
      <c r="T29" t="s">
        <v>335</v>
      </c>
      <c r="U29">
        <v>793</v>
      </c>
      <c r="V29">
        <v>0</v>
      </c>
      <c r="W29" t="s">
        <v>336</v>
      </c>
      <c r="X29" t="s">
        <v>337</v>
      </c>
      <c r="Y29" t="s">
        <v>54</v>
      </c>
      <c r="Z29" t="s">
        <v>55</v>
      </c>
      <c r="AA29" t="s">
        <v>338</v>
      </c>
      <c r="AB29" t="s">
        <v>339</v>
      </c>
      <c r="AC29" t="s">
        <v>340</v>
      </c>
      <c r="AD29" t="s">
        <v>341</v>
      </c>
      <c r="AE29" t="s">
        <v>342</v>
      </c>
    </row>
    <row r="30" spans="1:31" x14ac:dyDescent="0.25">
      <c r="A30" s="3" t="s">
        <v>343</v>
      </c>
      <c r="B30" s="3" t="s">
        <v>30</v>
      </c>
      <c r="C30" s="3">
        <v>-2.5889997655807</v>
      </c>
      <c r="D30" s="3">
        <v>0.43928244792108201</v>
      </c>
      <c r="E30" s="3">
        <v>7.3238792307916994E-5</v>
      </c>
      <c r="F30" s="3">
        <v>2.1330006774173201E-3</v>
      </c>
      <c r="G30" s="3" t="s">
        <v>31</v>
      </c>
      <c r="H30" s="3" t="s">
        <v>343</v>
      </c>
      <c r="K30" t="s">
        <v>344</v>
      </c>
      <c r="L30">
        <v>100</v>
      </c>
      <c r="M30">
        <v>0</v>
      </c>
      <c r="N30" t="s">
        <v>345</v>
      </c>
      <c r="O30" t="s">
        <v>346</v>
      </c>
      <c r="P30">
        <v>72.55</v>
      </c>
      <c r="Q30">
        <v>0</v>
      </c>
      <c r="R30" t="s">
        <v>347</v>
      </c>
      <c r="S30" t="s">
        <v>348</v>
      </c>
      <c r="T30" t="s">
        <v>349</v>
      </c>
      <c r="U30">
        <v>788</v>
      </c>
      <c r="V30">
        <v>0</v>
      </c>
      <c r="W30" t="s">
        <v>350</v>
      </c>
      <c r="X30" t="s">
        <v>351</v>
      </c>
      <c r="Y30" t="s">
        <v>39</v>
      </c>
      <c r="Z30" t="s">
        <v>40</v>
      </c>
      <c r="AA30" t="s">
        <v>352</v>
      </c>
      <c r="AB30" t="s">
        <v>353</v>
      </c>
      <c r="AC30" t="s">
        <v>354</v>
      </c>
      <c r="AD30" t="s">
        <v>44</v>
      </c>
      <c r="AE30" t="s">
        <v>355</v>
      </c>
    </row>
    <row r="31" spans="1:31" x14ac:dyDescent="0.25">
      <c r="A31" s="3" t="s">
        <v>356</v>
      </c>
      <c r="B31" s="3" t="s">
        <v>30</v>
      </c>
      <c r="C31" s="3">
        <v>-2.2680830972822599</v>
      </c>
      <c r="D31" s="3">
        <v>0.181084228423223</v>
      </c>
      <c r="E31" s="3">
        <v>2.9967519132867398E-8</v>
      </c>
      <c r="F31" s="3">
        <v>1.2618822848198301E-5</v>
      </c>
      <c r="G31" s="3" t="s">
        <v>31</v>
      </c>
      <c r="H31" s="3" t="s">
        <v>356</v>
      </c>
      <c r="L31">
        <v>99.096999999999994</v>
      </c>
      <c r="M31">
        <v>0</v>
      </c>
      <c r="N31" t="s">
        <v>357</v>
      </c>
      <c r="O31" t="s">
        <v>358</v>
      </c>
      <c r="P31">
        <v>69.459999999999994</v>
      </c>
      <c r="Q31">
        <v>0</v>
      </c>
      <c r="R31" t="s">
        <v>359</v>
      </c>
      <c r="S31" t="s">
        <v>360</v>
      </c>
      <c r="T31" t="s">
        <v>361</v>
      </c>
      <c r="U31">
        <v>717</v>
      </c>
      <c r="V31">
        <v>0</v>
      </c>
      <c r="W31" t="s">
        <v>362</v>
      </c>
      <c r="X31" t="s">
        <v>363</v>
      </c>
      <c r="Y31" t="s">
        <v>39</v>
      </c>
      <c r="Z31" t="s">
        <v>40</v>
      </c>
      <c r="AA31" t="s">
        <v>364</v>
      </c>
      <c r="AC31" t="s">
        <v>365</v>
      </c>
      <c r="AD31" t="s">
        <v>44</v>
      </c>
      <c r="AE31" t="s">
        <v>366</v>
      </c>
    </row>
    <row r="32" spans="1:31" x14ac:dyDescent="0.25">
      <c r="A32" s="3" t="s">
        <v>367</v>
      </c>
      <c r="B32" s="3" t="s">
        <v>30</v>
      </c>
      <c r="C32" s="3">
        <v>-2.13569787501774</v>
      </c>
      <c r="D32" s="3">
        <v>0.38005980936628098</v>
      </c>
      <c r="E32" s="3">
        <v>1.1261790684957699E-4</v>
      </c>
      <c r="F32" s="3">
        <v>2.9346792379177501E-3</v>
      </c>
      <c r="G32" s="3" t="s">
        <v>31</v>
      </c>
      <c r="H32" s="3" t="s">
        <v>367</v>
      </c>
      <c r="L32">
        <v>96.984999999999999</v>
      </c>
      <c r="M32">
        <v>0</v>
      </c>
      <c r="N32" t="s">
        <v>368</v>
      </c>
      <c r="O32" t="s">
        <v>369</v>
      </c>
      <c r="P32">
        <v>28.15</v>
      </c>
      <c r="Q32">
        <v>8.0000000000000006E-18</v>
      </c>
      <c r="R32" t="s">
        <v>370</v>
      </c>
      <c r="S32" t="s">
        <v>371</v>
      </c>
      <c r="T32" t="s">
        <v>372</v>
      </c>
      <c r="U32">
        <v>575</v>
      </c>
      <c r="V32">
        <v>0</v>
      </c>
      <c r="W32" t="s">
        <v>373</v>
      </c>
      <c r="X32" t="s">
        <v>374</v>
      </c>
      <c r="Y32" t="s">
        <v>375</v>
      </c>
      <c r="Z32" t="s">
        <v>376</v>
      </c>
      <c r="AA32" t="s">
        <v>377</v>
      </c>
      <c r="AC32" t="s">
        <v>378</v>
      </c>
      <c r="AD32" t="s">
        <v>44</v>
      </c>
      <c r="AE32" t="s">
        <v>379</v>
      </c>
    </row>
    <row r="33" spans="1:31" x14ac:dyDescent="0.25">
      <c r="A33" s="3" t="s">
        <v>380</v>
      </c>
      <c r="B33" s="3" t="s">
        <v>30</v>
      </c>
      <c r="C33" s="3">
        <v>2.3594661069844398</v>
      </c>
      <c r="D33" s="3">
        <v>0.18902516248925999</v>
      </c>
      <c r="E33" s="3">
        <v>7.7507367191032004E-8</v>
      </c>
      <c r="F33" s="3">
        <v>2.12834135679362E-5</v>
      </c>
      <c r="G33" s="3" t="s">
        <v>85</v>
      </c>
      <c r="H33" s="3" t="s">
        <v>380</v>
      </c>
      <c r="L33">
        <v>100</v>
      </c>
      <c r="M33">
        <v>0</v>
      </c>
      <c r="N33" t="s">
        <v>381</v>
      </c>
      <c r="O33" t="s">
        <v>382</v>
      </c>
      <c r="P33">
        <v>37.01</v>
      </c>
      <c r="Q33">
        <v>9.0000000000000004E-62</v>
      </c>
      <c r="R33" t="s">
        <v>383</v>
      </c>
      <c r="S33" t="s">
        <v>384</v>
      </c>
      <c r="T33" t="s">
        <v>44</v>
      </c>
      <c r="U33" t="s">
        <v>44</v>
      </c>
      <c r="V33" t="s">
        <v>44</v>
      </c>
      <c r="W33" t="s">
        <v>44</v>
      </c>
      <c r="X33" t="s">
        <v>44</v>
      </c>
      <c r="Y33" t="s">
        <v>44</v>
      </c>
      <c r="Z33" t="s">
        <v>44</v>
      </c>
      <c r="AA33" t="s">
        <v>385</v>
      </c>
      <c r="AC33" t="s">
        <v>386</v>
      </c>
      <c r="AD33" t="s">
        <v>44</v>
      </c>
      <c r="AE33" t="s">
        <v>387</v>
      </c>
    </row>
    <row r="34" spans="1:31" x14ac:dyDescent="0.25">
      <c r="A34" s="3" t="s">
        <v>388</v>
      </c>
      <c r="B34" s="3" t="s">
        <v>30</v>
      </c>
      <c r="C34" s="3">
        <v>2.6964289926813798</v>
      </c>
      <c r="D34" s="3">
        <v>0.383503906225791</v>
      </c>
      <c r="E34" s="3">
        <v>2.05810455939481E-4</v>
      </c>
      <c r="F34" s="3">
        <v>4.2534160894159498E-3</v>
      </c>
      <c r="G34" s="3" t="s">
        <v>85</v>
      </c>
      <c r="H34" s="3" t="s">
        <v>389</v>
      </c>
      <c r="L34">
        <v>100</v>
      </c>
      <c r="M34">
        <v>0</v>
      </c>
      <c r="N34" t="s">
        <v>390</v>
      </c>
      <c r="O34" t="s">
        <v>391</v>
      </c>
      <c r="P34">
        <v>54.25</v>
      </c>
      <c r="Q34">
        <v>9.9999999999999994E-149</v>
      </c>
      <c r="R34" t="s">
        <v>392</v>
      </c>
      <c r="S34" t="s">
        <v>393</v>
      </c>
      <c r="T34" t="s">
        <v>394</v>
      </c>
      <c r="U34">
        <v>422</v>
      </c>
      <c r="V34">
        <v>2.0000000000000001E-146</v>
      </c>
      <c r="W34" t="s">
        <v>395</v>
      </c>
      <c r="X34" t="s">
        <v>396</v>
      </c>
      <c r="Y34" t="s">
        <v>123</v>
      </c>
      <c r="Z34" t="s">
        <v>124</v>
      </c>
      <c r="AA34" t="s">
        <v>397</v>
      </c>
      <c r="AB34" t="s">
        <v>398</v>
      </c>
      <c r="AD34" t="s">
        <v>158</v>
      </c>
      <c r="AE34" t="s">
        <v>399</v>
      </c>
    </row>
    <row r="35" spans="1:31" x14ac:dyDescent="0.25">
      <c r="A35" s="3" t="s">
        <v>400</v>
      </c>
      <c r="B35" s="3" t="s">
        <v>30</v>
      </c>
      <c r="C35" s="3">
        <v>-2.0964771775436399</v>
      </c>
      <c r="D35" s="3">
        <v>0.235639803344242</v>
      </c>
      <c r="E35" s="3">
        <v>1.24664988954137E-6</v>
      </c>
      <c r="F35" s="3">
        <v>1.3844663498577099E-4</v>
      </c>
      <c r="G35" s="3" t="s">
        <v>31</v>
      </c>
      <c r="H35" s="3" t="s">
        <v>401</v>
      </c>
      <c r="L35">
        <v>100</v>
      </c>
      <c r="M35">
        <v>3E-98</v>
      </c>
      <c r="N35" t="s">
        <v>402</v>
      </c>
      <c r="O35" t="s">
        <v>403</v>
      </c>
      <c r="P35">
        <v>82.35</v>
      </c>
      <c r="Q35">
        <v>6.0000000000000004E-85</v>
      </c>
      <c r="R35" t="s">
        <v>404</v>
      </c>
      <c r="S35" t="s">
        <v>405</v>
      </c>
      <c r="T35" t="s">
        <v>406</v>
      </c>
      <c r="U35">
        <v>228</v>
      </c>
      <c r="V35">
        <v>4E-78</v>
      </c>
      <c r="W35" t="s">
        <v>407</v>
      </c>
      <c r="X35" t="s">
        <v>408</v>
      </c>
      <c r="Y35" t="s">
        <v>409</v>
      </c>
      <c r="Z35" t="s">
        <v>410</v>
      </c>
      <c r="AA35" t="s">
        <v>411</v>
      </c>
      <c r="AC35" t="s">
        <v>412</v>
      </c>
      <c r="AD35" t="s">
        <v>158</v>
      </c>
      <c r="AE35" t="s">
        <v>413</v>
      </c>
    </row>
    <row r="36" spans="1:31" x14ac:dyDescent="0.25">
      <c r="A36" s="3" t="s">
        <v>414</v>
      </c>
      <c r="B36" s="3" t="s">
        <v>30</v>
      </c>
      <c r="C36" s="3">
        <v>-2.3782287078647601</v>
      </c>
      <c r="D36" s="3">
        <v>0.19267995332073301</v>
      </c>
      <c r="E36" s="3">
        <v>3.5308270529554901E-8</v>
      </c>
      <c r="F36" s="3">
        <v>1.2743763641845799E-5</v>
      </c>
      <c r="G36" s="3" t="s">
        <v>31</v>
      </c>
      <c r="H36" s="3" t="s">
        <v>414</v>
      </c>
      <c r="K36" t="s">
        <v>415</v>
      </c>
      <c r="L36">
        <v>100</v>
      </c>
      <c r="M36">
        <v>0</v>
      </c>
      <c r="N36" t="s">
        <v>416</v>
      </c>
      <c r="O36" t="s">
        <v>417</v>
      </c>
      <c r="P36">
        <v>87.11</v>
      </c>
      <c r="Q36">
        <v>0</v>
      </c>
      <c r="R36" t="s">
        <v>418</v>
      </c>
      <c r="S36" t="s">
        <v>419</v>
      </c>
      <c r="T36" t="s">
        <v>420</v>
      </c>
      <c r="U36">
        <v>920</v>
      </c>
      <c r="V36">
        <v>0</v>
      </c>
      <c r="W36" t="s">
        <v>421</v>
      </c>
      <c r="X36" t="s">
        <v>422</v>
      </c>
      <c r="Y36" t="s">
        <v>54</v>
      </c>
      <c r="Z36" t="s">
        <v>55</v>
      </c>
      <c r="AA36" t="s">
        <v>423</v>
      </c>
      <c r="AB36" t="s">
        <v>424</v>
      </c>
      <c r="AC36" t="s">
        <v>425</v>
      </c>
      <c r="AD36" t="s">
        <v>44</v>
      </c>
      <c r="AE36" t="s">
        <v>426</v>
      </c>
    </row>
    <row r="37" spans="1:31" x14ac:dyDescent="0.25">
      <c r="A37" s="3" t="s">
        <v>427</v>
      </c>
      <c r="B37" s="3" t="s">
        <v>30</v>
      </c>
      <c r="C37" s="3">
        <v>-2.2816029966999198</v>
      </c>
      <c r="D37" s="3">
        <v>0.219943149495296</v>
      </c>
      <c r="E37" s="3">
        <v>4.87523452295413E-4</v>
      </c>
      <c r="F37" s="3">
        <v>7.5450413612518303E-3</v>
      </c>
      <c r="G37" s="3" t="s">
        <v>31</v>
      </c>
      <c r="H37" s="3" t="s">
        <v>427</v>
      </c>
      <c r="L37">
        <v>99.858999999999995</v>
      </c>
      <c r="M37">
        <v>0</v>
      </c>
      <c r="N37" t="s">
        <v>428</v>
      </c>
      <c r="O37" t="s">
        <v>429</v>
      </c>
      <c r="P37">
        <v>76.349999999999994</v>
      </c>
      <c r="Q37">
        <v>0</v>
      </c>
      <c r="R37" t="s">
        <v>430</v>
      </c>
      <c r="S37" t="s">
        <v>431</v>
      </c>
      <c r="T37" t="s">
        <v>432</v>
      </c>
      <c r="U37">
        <v>1095</v>
      </c>
      <c r="V37">
        <v>0</v>
      </c>
      <c r="W37" t="s">
        <v>433</v>
      </c>
      <c r="X37" t="s">
        <v>434</v>
      </c>
      <c r="Y37" t="s">
        <v>409</v>
      </c>
      <c r="Z37" t="s">
        <v>410</v>
      </c>
      <c r="AA37" t="s">
        <v>435</v>
      </c>
      <c r="AC37" t="s">
        <v>436</v>
      </c>
      <c r="AD37" t="s">
        <v>437</v>
      </c>
      <c r="AE37" t="s">
        <v>438</v>
      </c>
    </row>
    <row r="38" spans="1:31" x14ac:dyDescent="0.25">
      <c r="A38" s="3" t="s">
        <v>439</v>
      </c>
      <c r="B38" s="3" t="s">
        <v>30</v>
      </c>
      <c r="C38" s="3">
        <v>-3.3488746385203698</v>
      </c>
      <c r="D38" s="3">
        <v>0.33114557005224698</v>
      </c>
      <c r="E38" s="3">
        <v>3.25849136473266E-6</v>
      </c>
      <c r="F38" s="3">
        <v>2.7672532547889299E-4</v>
      </c>
      <c r="G38" s="3" t="s">
        <v>31</v>
      </c>
      <c r="H38" s="3" t="s">
        <v>440</v>
      </c>
      <c r="L38">
        <v>100</v>
      </c>
      <c r="M38">
        <v>0</v>
      </c>
      <c r="N38" t="s">
        <v>441</v>
      </c>
      <c r="O38" t="s">
        <v>442</v>
      </c>
      <c r="P38">
        <v>52.59</v>
      </c>
      <c r="Q38">
        <v>6.0000000000000003E-149</v>
      </c>
      <c r="R38" t="s">
        <v>443</v>
      </c>
      <c r="S38" t="s">
        <v>444</v>
      </c>
      <c r="T38" t="s">
        <v>44</v>
      </c>
      <c r="U38" t="s">
        <v>44</v>
      </c>
      <c r="V38" t="s">
        <v>44</v>
      </c>
      <c r="W38" t="s">
        <v>44</v>
      </c>
      <c r="X38" t="s">
        <v>44</v>
      </c>
      <c r="Y38" t="s">
        <v>44</v>
      </c>
      <c r="Z38" t="s">
        <v>44</v>
      </c>
      <c r="AA38" t="s">
        <v>445</v>
      </c>
      <c r="AC38" t="s">
        <v>446</v>
      </c>
      <c r="AD38" t="s">
        <v>44</v>
      </c>
      <c r="AE38" t="s">
        <v>447</v>
      </c>
    </row>
    <row r="39" spans="1:31" x14ac:dyDescent="0.25">
      <c r="A39" s="3" t="s">
        <v>448</v>
      </c>
      <c r="B39" s="3" t="s">
        <v>30</v>
      </c>
      <c r="C39" s="3">
        <v>-3.74544917185395</v>
      </c>
      <c r="D39" s="3">
        <v>0.46594316965064903</v>
      </c>
      <c r="E39" s="3">
        <v>3.5797833968231902E-6</v>
      </c>
      <c r="F39" s="3">
        <v>2.93827851681083E-4</v>
      </c>
      <c r="G39" s="3" t="s">
        <v>31</v>
      </c>
      <c r="H39" s="3" t="s">
        <v>448</v>
      </c>
      <c r="L39">
        <v>100</v>
      </c>
      <c r="M39">
        <v>0</v>
      </c>
      <c r="N39" t="s">
        <v>449</v>
      </c>
      <c r="O39" t="s">
        <v>450</v>
      </c>
      <c r="P39">
        <v>64.430000000000007</v>
      </c>
      <c r="Q39">
        <v>0</v>
      </c>
      <c r="R39" t="s">
        <v>451</v>
      </c>
      <c r="S39" t="s">
        <v>452</v>
      </c>
      <c r="T39" t="s">
        <v>44</v>
      </c>
      <c r="U39" t="s">
        <v>44</v>
      </c>
      <c r="V39" t="s">
        <v>44</v>
      </c>
      <c r="W39" t="s">
        <v>44</v>
      </c>
      <c r="X39" t="s">
        <v>44</v>
      </c>
      <c r="Y39" t="s">
        <v>44</v>
      </c>
      <c r="Z39" t="s">
        <v>44</v>
      </c>
      <c r="AA39" t="s">
        <v>453</v>
      </c>
      <c r="AC39" t="s">
        <v>454</v>
      </c>
      <c r="AD39" t="s">
        <v>455</v>
      </c>
      <c r="AE39" t="s">
        <v>456</v>
      </c>
    </row>
    <row r="40" spans="1:31" x14ac:dyDescent="0.25">
      <c r="A40" s="3" t="s">
        <v>457</v>
      </c>
      <c r="B40" s="3" t="s">
        <v>30</v>
      </c>
      <c r="C40" s="3">
        <v>-3.0721811896777198</v>
      </c>
      <c r="D40" s="3">
        <v>0.255786502200545</v>
      </c>
      <c r="E40" s="3">
        <v>2.8969679588541903E-7</v>
      </c>
      <c r="F40" s="3">
        <v>5.6301458061885502E-5</v>
      </c>
      <c r="G40" s="3" t="s">
        <v>31</v>
      </c>
      <c r="H40" s="3" t="s">
        <v>458</v>
      </c>
      <c r="L40">
        <v>100</v>
      </c>
      <c r="M40">
        <v>0</v>
      </c>
      <c r="N40" t="s">
        <v>459</v>
      </c>
      <c r="O40" t="s">
        <v>460</v>
      </c>
      <c r="P40">
        <v>66.12</v>
      </c>
      <c r="Q40">
        <v>0</v>
      </c>
      <c r="R40" t="s">
        <v>461</v>
      </c>
      <c r="S40" t="s">
        <v>462</v>
      </c>
      <c r="T40" t="s">
        <v>463</v>
      </c>
      <c r="U40">
        <v>986</v>
      </c>
      <c r="V40">
        <v>0</v>
      </c>
      <c r="W40" t="s">
        <v>464</v>
      </c>
      <c r="X40" t="s">
        <v>465</v>
      </c>
      <c r="Y40" t="s">
        <v>466</v>
      </c>
      <c r="Z40" t="s">
        <v>467</v>
      </c>
      <c r="AA40" t="s">
        <v>44</v>
      </c>
      <c r="AB40" t="s">
        <v>468</v>
      </c>
      <c r="AC40" t="s">
        <v>469</v>
      </c>
      <c r="AD40" t="s">
        <v>158</v>
      </c>
      <c r="AE40" t="s">
        <v>470</v>
      </c>
    </row>
    <row r="41" spans="1:31" x14ac:dyDescent="0.25">
      <c r="A41" s="3" t="s">
        <v>471</v>
      </c>
      <c r="B41" s="3" t="s">
        <v>30</v>
      </c>
      <c r="C41" s="3">
        <v>-2.6757567750689901</v>
      </c>
      <c r="D41" s="3">
        <v>0.22700796609422899</v>
      </c>
      <c r="E41" s="3">
        <v>5.9021086684651898E-8</v>
      </c>
      <c r="F41" s="3">
        <v>1.8074760667730102E-5</v>
      </c>
      <c r="G41" s="3" t="s">
        <v>31</v>
      </c>
      <c r="H41" s="3" t="s">
        <v>472</v>
      </c>
      <c r="L41">
        <v>100</v>
      </c>
      <c r="M41">
        <v>0</v>
      </c>
      <c r="N41" t="s">
        <v>473</v>
      </c>
      <c r="O41" t="s">
        <v>474</v>
      </c>
      <c r="P41" t="s">
        <v>44</v>
      </c>
      <c r="Q41" t="s">
        <v>44</v>
      </c>
      <c r="R41" t="s">
        <v>44</v>
      </c>
      <c r="S41" t="s">
        <v>44</v>
      </c>
      <c r="T41" t="s">
        <v>475</v>
      </c>
      <c r="U41">
        <v>459</v>
      </c>
      <c r="V41">
        <v>3.9999999999999997E-163</v>
      </c>
      <c r="W41" t="s">
        <v>476</v>
      </c>
      <c r="X41" t="s">
        <v>477</v>
      </c>
      <c r="Y41" t="s">
        <v>478</v>
      </c>
      <c r="Z41" t="s">
        <v>479</v>
      </c>
      <c r="AA41" t="s">
        <v>480</v>
      </c>
      <c r="AC41" t="s">
        <v>481</v>
      </c>
      <c r="AD41" t="s">
        <v>44</v>
      </c>
      <c r="AE41" t="s">
        <v>482</v>
      </c>
    </row>
    <row r="42" spans="1:31" x14ac:dyDescent="0.25">
      <c r="A42" s="3" t="s">
        <v>483</v>
      </c>
      <c r="B42" s="3" t="s">
        <v>30</v>
      </c>
      <c r="C42" s="3">
        <v>-5.3118018618253204</v>
      </c>
      <c r="D42" s="3">
        <v>0.71102487212112797</v>
      </c>
      <c r="E42" s="3">
        <v>7.5240788017794102E-6</v>
      </c>
      <c r="F42" s="3">
        <v>4.90569937876018E-4</v>
      </c>
      <c r="G42" s="3" t="s">
        <v>31</v>
      </c>
      <c r="H42" s="3" t="s">
        <v>483</v>
      </c>
      <c r="L42">
        <v>100</v>
      </c>
      <c r="M42">
        <v>0</v>
      </c>
      <c r="N42" t="s">
        <v>484</v>
      </c>
      <c r="O42" t="s">
        <v>485</v>
      </c>
      <c r="P42">
        <v>85.16</v>
      </c>
      <c r="Q42">
        <v>0</v>
      </c>
      <c r="R42" t="s">
        <v>486</v>
      </c>
      <c r="S42" t="s">
        <v>487</v>
      </c>
      <c r="T42" t="s">
        <v>44</v>
      </c>
      <c r="U42" t="s">
        <v>44</v>
      </c>
      <c r="V42" t="s">
        <v>44</v>
      </c>
      <c r="W42" t="s">
        <v>44</v>
      </c>
      <c r="X42" t="s">
        <v>44</v>
      </c>
      <c r="Y42" t="s">
        <v>44</v>
      </c>
      <c r="Z42" t="s">
        <v>44</v>
      </c>
      <c r="AA42" t="s">
        <v>488</v>
      </c>
      <c r="AB42" t="s">
        <v>44</v>
      </c>
      <c r="AC42" t="s">
        <v>44</v>
      </c>
      <c r="AD42" t="s">
        <v>44</v>
      </c>
      <c r="AE42" t="s">
        <v>489</v>
      </c>
    </row>
    <row r="43" spans="1:31" x14ac:dyDescent="0.25">
      <c r="A43" s="3" t="s">
        <v>490</v>
      </c>
      <c r="B43" s="3" t="s">
        <v>30</v>
      </c>
      <c r="C43" s="3">
        <v>-3.8364021931977099</v>
      </c>
      <c r="D43" s="3">
        <v>0.61970077518143496</v>
      </c>
      <c r="E43" s="3">
        <v>6.8043212066104503E-5</v>
      </c>
      <c r="F43" s="3">
        <v>2.0224844151178001E-3</v>
      </c>
      <c r="G43" s="3" t="s">
        <v>31</v>
      </c>
      <c r="H43" s="3" t="s">
        <v>490</v>
      </c>
      <c r="L43">
        <v>99.638000000000005</v>
      </c>
      <c r="M43">
        <v>0</v>
      </c>
      <c r="N43" t="s">
        <v>491</v>
      </c>
      <c r="O43" t="s">
        <v>492</v>
      </c>
      <c r="P43">
        <v>67.88</v>
      </c>
      <c r="Q43">
        <v>0</v>
      </c>
      <c r="R43" t="s">
        <v>493</v>
      </c>
      <c r="S43" t="s">
        <v>494</v>
      </c>
      <c r="T43" t="s">
        <v>495</v>
      </c>
      <c r="U43">
        <v>55.1</v>
      </c>
      <c r="V43">
        <v>1.9999999999999999E-7</v>
      </c>
      <c r="W43" t="s">
        <v>496</v>
      </c>
      <c r="X43" t="s">
        <v>497</v>
      </c>
      <c r="Y43" t="s">
        <v>498</v>
      </c>
      <c r="Z43" t="s">
        <v>499</v>
      </c>
      <c r="AA43" t="s">
        <v>500</v>
      </c>
      <c r="AC43" t="s">
        <v>501</v>
      </c>
      <c r="AD43" t="s">
        <v>44</v>
      </c>
      <c r="AE43" t="s">
        <v>502</v>
      </c>
    </row>
    <row r="44" spans="1:31" x14ac:dyDescent="0.25">
      <c r="A44" s="3" t="s">
        <v>503</v>
      </c>
      <c r="B44" s="3" t="s">
        <v>30</v>
      </c>
      <c r="C44" s="3">
        <v>2.7371682059436599</v>
      </c>
      <c r="D44" s="3">
        <v>0.37183751339561</v>
      </c>
      <c r="E44" s="3">
        <v>8.7205389469602307E-6</v>
      </c>
      <c r="F44" s="3">
        <v>5.4067341471153397E-4</v>
      </c>
      <c r="G44" s="3" t="s">
        <v>85</v>
      </c>
      <c r="H44" s="3" t="s">
        <v>503</v>
      </c>
      <c r="L44">
        <v>100</v>
      </c>
      <c r="M44">
        <v>0</v>
      </c>
      <c r="N44" t="s">
        <v>504</v>
      </c>
      <c r="O44" t="s">
        <v>505</v>
      </c>
      <c r="P44">
        <v>58.07</v>
      </c>
      <c r="Q44">
        <v>9.9999999999999999E-132</v>
      </c>
      <c r="R44" t="s">
        <v>506</v>
      </c>
      <c r="S44" t="s">
        <v>507</v>
      </c>
      <c r="T44" t="s">
        <v>44</v>
      </c>
      <c r="U44" t="s">
        <v>44</v>
      </c>
      <c r="V44" t="s">
        <v>44</v>
      </c>
      <c r="W44" t="s">
        <v>44</v>
      </c>
      <c r="X44" t="s">
        <v>44</v>
      </c>
      <c r="Y44" t="s">
        <v>44</v>
      </c>
      <c r="Z44" t="s">
        <v>44</v>
      </c>
      <c r="AA44" t="s">
        <v>508</v>
      </c>
      <c r="AB44" t="s">
        <v>225</v>
      </c>
      <c r="AC44" t="s">
        <v>112</v>
      </c>
      <c r="AD44" t="s">
        <v>113</v>
      </c>
      <c r="AE44" t="s">
        <v>509</v>
      </c>
    </row>
    <row r="45" spans="1:31" x14ac:dyDescent="0.25">
      <c r="A45" s="3" t="s">
        <v>510</v>
      </c>
      <c r="B45" s="3" t="s">
        <v>30</v>
      </c>
      <c r="C45" s="3">
        <v>2.441077353112</v>
      </c>
      <c r="D45" s="3">
        <v>0.37960103858708399</v>
      </c>
      <c r="E45" s="3">
        <v>3.5674868101343E-4</v>
      </c>
      <c r="F45" s="3">
        <v>6.0593313786919704E-3</v>
      </c>
      <c r="G45" s="3" t="s">
        <v>85</v>
      </c>
      <c r="H45" s="3" t="s">
        <v>510</v>
      </c>
      <c r="L45">
        <v>99.36</v>
      </c>
      <c r="M45">
        <v>0</v>
      </c>
      <c r="N45" t="s">
        <v>511</v>
      </c>
      <c r="O45" t="s">
        <v>512</v>
      </c>
      <c r="P45">
        <v>32.54</v>
      </c>
      <c r="Q45">
        <v>9.9999999999999997E-48</v>
      </c>
      <c r="R45" t="s">
        <v>513</v>
      </c>
      <c r="S45" t="s">
        <v>514</v>
      </c>
      <c r="T45" t="s">
        <v>515</v>
      </c>
      <c r="U45">
        <v>611</v>
      </c>
      <c r="V45">
        <v>0</v>
      </c>
      <c r="W45" t="s">
        <v>516</v>
      </c>
      <c r="X45" t="s">
        <v>517</v>
      </c>
      <c r="Y45" t="s">
        <v>518</v>
      </c>
      <c r="Z45" t="s">
        <v>519</v>
      </c>
      <c r="AA45" t="s">
        <v>520</v>
      </c>
      <c r="AC45" t="s">
        <v>276</v>
      </c>
      <c r="AD45" t="s">
        <v>44</v>
      </c>
      <c r="AE45" t="s">
        <v>521</v>
      </c>
    </row>
    <row r="46" spans="1:31" x14ac:dyDescent="0.25">
      <c r="A46" s="3" t="s">
        <v>522</v>
      </c>
      <c r="B46" s="3" t="s">
        <v>30</v>
      </c>
      <c r="C46" s="3">
        <v>-2.7206944918609999</v>
      </c>
      <c r="D46" s="3">
        <v>0.54952901059175796</v>
      </c>
      <c r="E46" s="3">
        <v>5.7771393518812897E-4</v>
      </c>
      <c r="F46" s="3">
        <v>8.3970573383585507E-3</v>
      </c>
      <c r="G46" s="3" t="s">
        <v>31</v>
      </c>
      <c r="H46" s="3" t="s">
        <v>522</v>
      </c>
      <c r="L46">
        <v>99.769000000000005</v>
      </c>
      <c r="M46">
        <v>0</v>
      </c>
      <c r="N46" t="s">
        <v>523</v>
      </c>
      <c r="O46" t="s">
        <v>524</v>
      </c>
      <c r="P46">
        <v>74.37</v>
      </c>
      <c r="Q46">
        <v>0</v>
      </c>
      <c r="R46" t="s">
        <v>525</v>
      </c>
      <c r="S46" t="s">
        <v>526</v>
      </c>
      <c r="T46" t="s">
        <v>527</v>
      </c>
      <c r="U46">
        <v>648</v>
      </c>
      <c r="V46">
        <v>0</v>
      </c>
      <c r="W46" t="s">
        <v>528</v>
      </c>
      <c r="X46" t="s">
        <v>529</v>
      </c>
      <c r="Y46" t="s">
        <v>54</v>
      </c>
      <c r="Z46" t="s">
        <v>55</v>
      </c>
      <c r="AA46" t="s">
        <v>4515</v>
      </c>
      <c r="AC46" t="s">
        <v>531</v>
      </c>
      <c r="AD46" t="s">
        <v>455</v>
      </c>
      <c r="AE46" t="s">
        <v>532</v>
      </c>
    </row>
    <row r="47" spans="1:31" x14ac:dyDescent="0.25">
      <c r="A47" s="3" t="s">
        <v>533</v>
      </c>
      <c r="B47" s="3" t="s">
        <v>30</v>
      </c>
      <c r="C47" s="3">
        <v>-2.5380518170456501</v>
      </c>
      <c r="D47" s="3">
        <v>0.40157583606532599</v>
      </c>
      <c r="E47" s="3">
        <v>8.6785274523215605E-5</v>
      </c>
      <c r="F47" s="3">
        <v>2.4295068818050302E-3</v>
      </c>
      <c r="G47" s="3" t="s">
        <v>31</v>
      </c>
      <c r="H47" s="3" t="s">
        <v>533</v>
      </c>
      <c r="L47">
        <v>97.379000000000005</v>
      </c>
      <c r="M47">
        <v>0</v>
      </c>
      <c r="N47" t="s">
        <v>534</v>
      </c>
      <c r="O47" t="s">
        <v>535</v>
      </c>
      <c r="P47">
        <v>71.63</v>
      </c>
      <c r="Q47">
        <v>0</v>
      </c>
      <c r="R47" t="s">
        <v>536</v>
      </c>
      <c r="S47" t="s">
        <v>537</v>
      </c>
      <c r="T47" t="s">
        <v>538</v>
      </c>
      <c r="U47">
        <v>706</v>
      </c>
      <c r="V47">
        <v>0</v>
      </c>
      <c r="W47" t="s">
        <v>336</v>
      </c>
      <c r="X47" t="s">
        <v>337</v>
      </c>
      <c r="Y47" t="s">
        <v>54</v>
      </c>
      <c r="Z47" t="s">
        <v>55</v>
      </c>
      <c r="AA47" t="s">
        <v>539</v>
      </c>
      <c r="AB47" t="s">
        <v>339</v>
      </c>
      <c r="AC47" t="s">
        <v>340</v>
      </c>
      <c r="AD47" t="s">
        <v>341</v>
      </c>
      <c r="AE47" t="s">
        <v>540</v>
      </c>
    </row>
    <row r="48" spans="1:31" x14ac:dyDescent="0.25">
      <c r="A48" s="3" t="s">
        <v>541</v>
      </c>
      <c r="B48" s="3" t="s">
        <v>30</v>
      </c>
      <c r="C48" s="3">
        <v>-2.8499406976222899</v>
      </c>
      <c r="D48" s="3">
        <v>0.434957146953241</v>
      </c>
      <c r="E48" s="3">
        <v>2.7205260381357702E-5</v>
      </c>
      <c r="F48" s="3">
        <v>1.1820931471214699E-3</v>
      </c>
      <c r="G48" s="3" t="s">
        <v>31</v>
      </c>
      <c r="H48" s="3" t="s">
        <v>541</v>
      </c>
      <c r="L48">
        <v>100</v>
      </c>
      <c r="M48">
        <v>0</v>
      </c>
      <c r="N48" t="s">
        <v>542</v>
      </c>
      <c r="O48" t="s">
        <v>543</v>
      </c>
      <c r="P48">
        <v>71.319999999999993</v>
      </c>
      <c r="Q48">
        <v>0</v>
      </c>
      <c r="R48" t="s">
        <v>544</v>
      </c>
      <c r="S48" t="s">
        <v>545</v>
      </c>
      <c r="T48" t="s">
        <v>546</v>
      </c>
      <c r="U48">
        <v>597</v>
      </c>
      <c r="V48">
        <v>0</v>
      </c>
      <c r="W48" t="s">
        <v>547</v>
      </c>
      <c r="X48" t="s">
        <v>548</v>
      </c>
      <c r="Y48" t="s">
        <v>518</v>
      </c>
      <c r="Z48" t="s">
        <v>519</v>
      </c>
      <c r="AA48" t="s">
        <v>549</v>
      </c>
      <c r="AB48" t="s">
        <v>550</v>
      </c>
      <c r="AC48" t="s">
        <v>551</v>
      </c>
      <c r="AD48" t="s">
        <v>44</v>
      </c>
      <c r="AE48" t="s">
        <v>552</v>
      </c>
    </row>
    <row r="49" spans="1:31" x14ac:dyDescent="0.25">
      <c r="A49" s="3" t="s">
        <v>553</v>
      </c>
      <c r="B49" s="3" t="s">
        <v>30</v>
      </c>
      <c r="C49" s="3">
        <v>2.5171495834173898</v>
      </c>
      <c r="D49" s="3">
        <v>0.17818380553042601</v>
      </c>
      <c r="E49" s="3">
        <v>3.19934810688594E-5</v>
      </c>
      <c r="F49" s="3">
        <v>1.2852594590348201E-3</v>
      </c>
      <c r="G49" s="3" t="s">
        <v>85</v>
      </c>
      <c r="H49" s="3" t="s">
        <v>554</v>
      </c>
      <c r="K49" t="s">
        <v>555</v>
      </c>
      <c r="L49">
        <v>100</v>
      </c>
      <c r="M49">
        <v>0</v>
      </c>
      <c r="N49" t="s">
        <v>556</v>
      </c>
      <c r="O49" t="s">
        <v>557</v>
      </c>
      <c r="P49">
        <v>66.37</v>
      </c>
      <c r="Q49">
        <v>1E-166</v>
      </c>
      <c r="R49" t="s">
        <v>558</v>
      </c>
      <c r="S49" t="s">
        <v>559</v>
      </c>
      <c r="T49" t="s">
        <v>560</v>
      </c>
      <c r="U49">
        <v>485</v>
      </c>
      <c r="V49">
        <v>2.9999999999999998E-167</v>
      </c>
      <c r="W49" t="s">
        <v>561</v>
      </c>
      <c r="X49" t="s">
        <v>122</v>
      </c>
      <c r="Y49" t="s">
        <v>518</v>
      </c>
      <c r="Z49" t="s">
        <v>519</v>
      </c>
      <c r="AA49" t="s">
        <v>562</v>
      </c>
      <c r="AC49" t="s">
        <v>126</v>
      </c>
      <c r="AD49" t="s">
        <v>44</v>
      </c>
      <c r="AE49" t="s">
        <v>563</v>
      </c>
    </row>
    <row r="50" spans="1:31" x14ac:dyDescent="0.25">
      <c r="A50" s="3" t="s">
        <v>564</v>
      </c>
      <c r="B50" s="3" t="s">
        <v>30</v>
      </c>
      <c r="C50" s="3">
        <v>2.2128184151274</v>
      </c>
      <c r="D50" s="3">
        <v>0.47659448893681999</v>
      </c>
      <c r="E50" s="3">
        <v>5.6726542734430996E-4</v>
      </c>
      <c r="F50" s="3">
        <v>8.3511084455584802E-3</v>
      </c>
      <c r="G50" s="3" t="s">
        <v>85</v>
      </c>
      <c r="H50" s="3" t="s">
        <v>564</v>
      </c>
      <c r="L50">
        <v>99.174000000000007</v>
      </c>
      <c r="M50">
        <v>0</v>
      </c>
      <c r="N50" t="s">
        <v>565</v>
      </c>
      <c r="O50" t="s">
        <v>566</v>
      </c>
      <c r="P50">
        <v>85.34</v>
      </c>
      <c r="Q50">
        <v>0</v>
      </c>
      <c r="R50" t="s">
        <v>567</v>
      </c>
      <c r="S50" t="s">
        <v>568</v>
      </c>
      <c r="T50" t="s">
        <v>569</v>
      </c>
      <c r="U50">
        <v>1097</v>
      </c>
      <c r="V50">
        <v>0</v>
      </c>
      <c r="W50" t="s">
        <v>570</v>
      </c>
      <c r="X50" t="s">
        <v>571</v>
      </c>
      <c r="Y50" t="s">
        <v>572</v>
      </c>
      <c r="Z50" t="s">
        <v>573</v>
      </c>
      <c r="AA50" t="s">
        <v>574</v>
      </c>
      <c r="AC50" t="s">
        <v>575</v>
      </c>
      <c r="AD50" t="s">
        <v>44</v>
      </c>
      <c r="AE50" t="s">
        <v>576</v>
      </c>
    </row>
    <row r="51" spans="1:31" x14ac:dyDescent="0.25">
      <c r="A51" s="3" t="s">
        <v>577</v>
      </c>
      <c r="B51" s="3" t="s">
        <v>30</v>
      </c>
      <c r="C51" s="3">
        <v>-2.49640882816841</v>
      </c>
      <c r="D51" s="3">
        <v>0.26615579306008902</v>
      </c>
      <c r="E51" s="3">
        <v>6.0825543128917303E-6</v>
      </c>
      <c r="F51" s="3">
        <v>4.14298151576227E-4</v>
      </c>
      <c r="G51" s="3" t="s">
        <v>31</v>
      </c>
      <c r="H51" s="3" t="s">
        <v>577</v>
      </c>
      <c r="L51">
        <v>98.588999999999999</v>
      </c>
      <c r="M51">
        <v>0</v>
      </c>
      <c r="N51" t="s">
        <v>578</v>
      </c>
      <c r="O51" t="s">
        <v>579</v>
      </c>
      <c r="P51">
        <v>72.66</v>
      </c>
      <c r="Q51">
        <v>0</v>
      </c>
      <c r="R51" t="s">
        <v>580</v>
      </c>
      <c r="S51" t="s">
        <v>581</v>
      </c>
      <c r="T51" t="s">
        <v>582</v>
      </c>
      <c r="U51">
        <v>833</v>
      </c>
      <c r="V51">
        <v>0</v>
      </c>
      <c r="W51" t="s">
        <v>583</v>
      </c>
      <c r="X51" t="s">
        <v>584</v>
      </c>
      <c r="Y51" t="s">
        <v>39</v>
      </c>
      <c r="Z51" t="s">
        <v>40</v>
      </c>
      <c r="AA51" t="s">
        <v>585</v>
      </c>
      <c r="AC51" t="s">
        <v>43</v>
      </c>
      <c r="AD51" t="s">
        <v>44</v>
      </c>
      <c r="AE51" t="s">
        <v>586</v>
      </c>
    </row>
    <row r="52" spans="1:31" x14ac:dyDescent="0.25">
      <c r="A52" s="3" t="s">
        <v>587</v>
      </c>
      <c r="B52" s="3" t="s">
        <v>30</v>
      </c>
      <c r="C52" s="3">
        <v>-5.5423958901984598</v>
      </c>
      <c r="D52" s="3">
        <v>0.313103086421536</v>
      </c>
      <c r="E52" s="3">
        <v>5.7720228596735999E-10</v>
      </c>
      <c r="F52" s="3">
        <v>1.16664126039723E-6</v>
      </c>
      <c r="G52" s="3" t="s">
        <v>31</v>
      </c>
      <c r="H52" s="3" t="s">
        <v>588</v>
      </c>
      <c r="L52">
        <v>98.876000000000005</v>
      </c>
      <c r="M52">
        <v>0</v>
      </c>
      <c r="N52" t="s">
        <v>589</v>
      </c>
      <c r="O52" t="s">
        <v>590</v>
      </c>
      <c r="P52">
        <v>63.1</v>
      </c>
      <c r="Q52">
        <v>2.0000000000000001E-127</v>
      </c>
      <c r="R52" t="s">
        <v>591</v>
      </c>
      <c r="S52" t="s">
        <v>592</v>
      </c>
      <c r="T52" t="s">
        <v>593</v>
      </c>
      <c r="U52">
        <v>363</v>
      </c>
      <c r="V52">
        <v>3.0000000000000001E-127</v>
      </c>
      <c r="W52" t="s">
        <v>594</v>
      </c>
      <c r="X52" t="s">
        <v>595</v>
      </c>
      <c r="Y52" t="s">
        <v>518</v>
      </c>
      <c r="Z52" t="s">
        <v>519</v>
      </c>
      <c r="AA52" t="s">
        <v>596</v>
      </c>
      <c r="AB52" t="s">
        <v>597</v>
      </c>
      <c r="AC52" t="s">
        <v>598</v>
      </c>
      <c r="AD52" t="s">
        <v>44</v>
      </c>
      <c r="AE52" t="s">
        <v>599</v>
      </c>
    </row>
    <row r="53" spans="1:31" x14ac:dyDescent="0.25">
      <c r="A53" s="3" t="s">
        <v>600</v>
      </c>
      <c r="B53" s="3" t="s">
        <v>30</v>
      </c>
      <c r="C53" s="3">
        <v>-3.89477174264273</v>
      </c>
      <c r="D53" s="3">
        <v>0.16010643595292301</v>
      </c>
      <c r="E53" s="3">
        <v>3.1722123683408702E-7</v>
      </c>
      <c r="F53" s="3">
        <v>5.7247103918665701E-5</v>
      </c>
      <c r="G53" s="3" t="s">
        <v>31</v>
      </c>
      <c r="H53" s="3" t="s">
        <v>601</v>
      </c>
      <c r="L53">
        <v>100</v>
      </c>
      <c r="M53">
        <v>0</v>
      </c>
      <c r="N53" t="s">
        <v>602</v>
      </c>
      <c r="O53" t="s">
        <v>603</v>
      </c>
      <c r="P53">
        <v>58.22</v>
      </c>
      <c r="Q53">
        <v>0</v>
      </c>
      <c r="R53" t="s">
        <v>604</v>
      </c>
      <c r="S53" t="s">
        <v>605</v>
      </c>
      <c r="T53" t="s">
        <v>606</v>
      </c>
      <c r="U53">
        <v>532</v>
      </c>
      <c r="V53">
        <v>0</v>
      </c>
      <c r="W53" t="s">
        <v>607</v>
      </c>
      <c r="X53" t="s">
        <v>608</v>
      </c>
      <c r="Y53" t="s">
        <v>123</v>
      </c>
      <c r="Z53" t="s">
        <v>124</v>
      </c>
      <c r="AA53" t="s">
        <v>609</v>
      </c>
      <c r="AC53" t="s">
        <v>126</v>
      </c>
      <c r="AD53" t="s">
        <v>44</v>
      </c>
      <c r="AE53" t="s">
        <v>610</v>
      </c>
    </row>
    <row r="54" spans="1:31" x14ac:dyDescent="0.25">
      <c r="A54" s="3" t="s">
        <v>611</v>
      </c>
      <c r="B54" s="3" t="s">
        <v>30</v>
      </c>
      <c r="C54" s="3">
        <v>-5.2350879729751298</v>
      </c>
      <c r="D54" s="3">
        <v>0.619272168265255</v>
      </c>
      <c r="E54" s="3">
        <v>2.1283416788975299E-6</v>
      </c>
      <c r="F54" s="3">
        <v>2.0496528383295401E-4</v>
      </c>
      <c r="G54" s="3" t="s">
        <v>31</v>
      </c>
      <c r="H54" s="3" t="s">
        <v>611</v>
      </c>
      <c r="L54">
        <v>98.927000000000007</v>
      </c>
      <c r="M54">
        <v>0</v>
      </c>
      <c r="N54" t="s">
        <v>612</v>
      </c>
      <c r="O54" t="s">
        <v>613</v>
      </c>
      <c r="P54">
        <v>42.44</v>
      </c>
      <c r="Q54">
        <v>4.0000000000000002E-110</v>
      </c>
      <c r="R54" t="s">
        <v>604</v>
      </c>
      <c r="S54" t="s">
        <v>605</v>
      </c>
      <c r="T54" t="s">
        <v>606</v>
      </c>
      <c r="U54">
        <v>334</v>
      </c>
      <c r="V54">
        <v>6.9999999999999995E-110</v>
      </c>
      <c r="W54" t="s">
        <v>607</v>
      </c>
      <c r="X54" t="s">
        <v>608</v>
      </c>
      <c r="Y54" t="s">
        <v>123</v>
      </c>
      <c r="Z54" t="s">
        <v>124</v>
      </c>
      <c r="AA54" t="s">
        <v>614</v>
      </c>
      <c r="AC54" t="s">
        <v>126</v>
      </c>
      <c r="AD54" t="s">
        <v>44</v>
      </c>
      <c r="AE54" t="s">
        <v>615</v>
      </c>
    </row>
    <row r="55" spans="1:31" x14ac:dyDescent="0.25">
      <c r="A55" s="3" t="s">
        <v>616</v>
      </c>
      <c r="B55" s="3" t="s">
        <v>30</v>
      </c>
      <c r="C55" s="3">
        <v>3.8695193276006599</v>
      </c>
      <c r="D55" s="3">
        <v>0.40784921962836301</v>
      </c>
      <c r="E55" s="3">
        <v>6.3028342656146197E-7</v>
      </c>
      <c r="F55" s="3">
        <v>8.6076274443650498E-5</v>
      </c>
      <c r="G55" s="3" t="s">
        <v>85</v>
      </c>
      <c r="H55" s="3" t="s">
        <v>617</v>
      </c>
      <c r="L55">
        <v>100</v>
      </c>
      <c r="M55">
        <v>0</v>
      </c>
      <c r="N55" t="s">
        <v>618</v>
      </c>
      <c r="O55" t="s">
        <v>619</v>
      </c>
      <c r="P55">
        <v>76.58</v>
      </c>
      <c r="Q55">
        <v>2E-179</v>
      </c>
      <c r="R55" t="s">
        <v>620</v>
      </c>
      <c r="S55" t="s">
        <v>621</v>
      </c>
      <c r="T55" t="s">
        <v>44</v>
      </c>
      <c r="U55" t="s">
        <v>44</v>
      </c>
      <c r="V55" t="s">
        <v>44</v>
      </c>
      <c r="W55" t="s">
        <v>44</v>
      </c>
      <c r="X55" t="s">
        <v>44</v>
      </c>
      <c r="Y55" t="s">
        <v>44</v>
      </c>
      <c r="Z55" t="s">
        <v>44</v>
      </c>
      <c r="AA55" t="s">
        <v>622</v>
      </c>
      <c r="AB55" t="s">
        <v>225</v>
      </c>
      <c r="AC55" t="s">
        <v>112</v>
      </c>
      <c r="AD55" t="s">
        <v>113</v>
      </c>
      <c r="AE55" t="s">
        <v>623</v>
      </c>
    </row>
    <row r="56" spans="1:31" x14ac:dyDescent="0.25">
      <c r="A56" s="3" t="s">
        <v>624</v>
      </c>
      <c r="B56" s="3" t="s">
        <v>30</v>
      </c>
      <c r="C56" s="3">
        <v>-4.24774376241509</v>
      </c>
      <c r="D56" s="3">
        <v>0.57889173255378701</v>
      </c>
      <c r="E56" s="3">
        <v>2.48908804199033E-5</v>
      </c>
      <c r="F56" s="3">
        <v>1.11798772232686E-3</v>
      </c>
      <c r="G56" s="3" t="s">
        <v>31</v>
      </c>
      <c r="H56" s="3" t="s">
        <v>624</v>
      </c>
      <c r="L56">
        <v>100</v>
      </c>
      <c r="M56">
        <v>9.9999999999999999E-160</v>
      </c>
      <c r="N56" t="s">
        <v>625</v>
      </c>
      <c r="O56" t="s">
        <v>626</v>
      </c>
      <c r="P56">
        <v>59.43</v>
      </c>
      <c r="Q56">
        <v>7.0000000000000006E-83</v>
      </c>
      <c r="R56" t="s">
        <v>627</v>
      </c>
      <c r="S56" t="s">
        <v>628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C56" t="s">
        <v>629</v>
      </c>
      <c r="AD56" t="s">
        <v>113</v>
      </c>
      <c r="AE56" t="s">
        <v>630</v>
      </c>
    </row>
    <row r="57" spans="1:31" x14ac:dyDescent="0.25">
      <c r="A57" s="3" t="s">
        <v>631</v>
      </c>
      <c r="B57" s="3" t="s">
        <v>30</v>
      </c>
      <c r="C57" s="3">
        <v>-3.3526506950842401</v>
      </c>
      <c r="D57" s="3">
        <v>0.37181005824715002</v>
      </c>
      <c r="E57" s="3">
        <v>1.04150477758136E-4</v>
      </c>
      <c r="F57" s="3">
        <v>2.78450986302572E-3</v>
      </c>
      <c r="G57" s="3" t="s">
        <v>31</v>
      </c>
      <c r="H57" s="3" t="s">
        <v>631</v>
      </c>
      <c r="L57">
        <v>96.564999999999998</v>
      </c>
      <c r="M57">
        <v>3.9999999999999999E-171</v>
      </c>
      <c r="N57" t="s">
        <v>632</v>
      </c>
      <c r="O57" t="s">
        <v>633</v>
      </c>
      <c r="P57" t="s">
        <v>44</v>
      </c>
      <c r="Q57" t="s">
        <v>44</v>
      </c>
      <c r="R57" t="s">
        <v>44</v>
      </c>
      <c r="S57" t="s">
        <v>44</v>
      </c>
      <c r="T57" t="s">
        <v>634</v>
      </c>
      <c r="U57">
        <v>276</v>
      </c>
      <c r="V57">
        <v>1.9999999999999998E-93</v>
      </c>
      <c r="W57" t="s">
        <v>635</v>
      </c>
      <c r="X57" t="s">
        <v>636</v>
      </c>
      <c r="Y57" t="s">
        <v>246</v>
      </c>
      <c r="Z57" t="s">
        <v>247</v>
      </c>
      <c r="AA57" t="s">
        <v>637</v>
      </c>
      <c r="AB57" t="s">
        <v>638</v>
      </c>
      <c r="AD57" t="s">
        <v>639</v>
      </c>
      <c r="AE57" t="s">
        <v>640</v>
      </c>
    </row>
    <row r="58" spans="1:31" x14ac:dyDescent="0.25">
      <c r="A58" s="3" t="s">
        <v>641</v>
      </c>
      <c r="B58" s="3" t="s">
        <v>30</v>
      </c>
      <c r="C58" s="3">
        <v>-2.5696512701510601</v>
      </c>
      <c r="D58" s="3">
        <v>0.24442948516046201</v>
      </c>
      <c r="E58" s="3">
        <v>2.08077288732511E-7</v>
      </c>
      <c r="F58" s="3">
        <v>4.3671831084797602E-5</v>
      </c>
      <c r="G58" s="3" t="s">
        <v>31</v>
      </c>
      <c r="H58" s="3" t="s">
        <v>642</v>
      </c>
      <c r="L58">
        <v>100</v>
      </c>
      <c r="M58">
        <v>5.0000000000000002E-109</v>
      </c>
      <c r="N58" t="s">
        <v>643</v>
      </c>
      <c r="O58" t="s">
        <v>644</v>
      </c>
      <c r="P58">
        <v>51.32</v>
      </c>
      <c r="Q58">
        <v>2.9999999999999999E-50</v>
      </c>
      <c r="R58" t="s">
        <v>645</v>
      </c>
      <c r="S58" t="s">
        <v>646</v>
      </c>
      <c r="T58" t="s">
        <v>647</v>
      </c>
      <c r="U58">
        <v>180</v>
      </c>
      <c r="V58">
        <v>9.0000000000000002E-59</v>
      </c>
      <c r="W58" t="s">
        <v>648</v>
      </c>
      <c r="X58" t="s">
        <v>649</v>
      </c>
      <c r="Y58" t="s">
        <v>518</v>
      </c>
      <c r="Z58" t="s">
        <v>519</v>
      </c>
      <c r="AA58" t="s">
        <v>650</v>
      </c>
      <c r="AB58" t="s">
        <v>44</v>
      </c>
      <c r="AC58" t="s">
        <v>44</v>
      </c>
      <c r="AD58" t="s">
        <v>44</v>
      </c>
      <c r="AE58" t="s">
        <v>651</v>
      </c>
    </row>
    <row r="59" spans="1:31" x14ac:dyDescent="0.25">
      <c r="A59" s="3" t="s">
        <v>652</v>
      </c>
      <c r="B59" s="3" t="s">
        <v>30</v>
      </c>
      <c r="C59" s="3">
        <v>2.2869423342982902</v>
      </c>
      <c r="D59" s="3">
        <v>0.28732348985901202</v>
      </c>
      <c r="E59" s="3">
        <v>1.2310292721196001E-5</v>
      </c>
      <c r="F59" s="3">
        <v>6.8733601237793796E-4</v>
      </c>
      <c r="G59" s="3" t="s">
        <v>85</v>
      </c>
      <c r="H59" s="3" t="s">
        <v>652</v>
      </c>
      <c r="L59">
        <v>89.343999999999994</v>
      </c>
      <c r="M59">
        <v>0</v>
      </c>
      <c r="N59" t="s">
        <v>653</v>
      </c>
      <c r="O59" t="s">
        <v>654</v>
      </c>
      <c r="P59">
        <v>50.21</v>
      </c>
      <c r="Q59">
        <v>2.0000000000000001E-161</v>
      </c>
      <c r="R59" t="s">
        <v>655</v>
      </c>
      <c r="S59" t="s">
        <v>656</v>
      </c>
      <c r="T59" t="s">
        <v>657</v>
      </c>
      <c r="U59">
        <v>269</v>
      </c>
      <c r="V59">
        <v>6.9999999999999996E-85</v>
      </c>
      <c r="W59" t="s">
        <v>658</v>
      </c>
      <c r="X59" t="s">
        <v>659</v>
      </c>
      <c r="Y59" t="s">
        <v>660</v>
      </c>
      <c r="Z59" t="s">
        <v>661</v>
      </c>
      <c r="AA59" t="s">
        <v>662</v>
      </c>
      <c r="AB59" t="s">
        <v>663</v>
      </c>
      <c r="AC59" t="s">
        <v>664</v>
      </c>
      <c r="AD59" t="s">
        <v>44</v>
      </c>
      <c r="AE59" t="s">
        <v>665</v>
      </c>
    </row>
    <row r="60" spans="1:31" x14ac:dyDescent="0.25">
      <c r="A60" s="3" t="s">
        <v>666</v>
      </c>
      <c r="B60" s="3" t="s">
        <v>30</v>
      </c>
      <c r="C60" s="3">
        <v>-6.6486625388618004</v>
      </c>
      <c r="D60" s="3">
        <v>0.50008255724370199</v>
      </c>
      <c r="E60" s="3">
        <v>1.5314801871113599E-8</v>
      </c>
      <c r="F60" s="3">
        <v>7.7385693854736804E-6</v>
      </c>
      <c r="G60" s="3" t="s">
        <v>31</v>
      </c>
      <c r="H60" s="3" t="s">
        <v>666</v>
      </c>
      <c r="L60">
        <v>100</v>
      </c>
      <c r="M60">
        <v>4E-116</v>
      </c>
      <c r="N60" t="s">
        <v>667</v>
      </c>
      <c r="O60" t="s">
        <v>668</v>
      </c>
      <c r="P60" t="s">
        <v>44</v>
      </c>
      <c r="Q60" t="s">
        <v>44</v>
      </c>
      <c r="R60" t="s">
        <v>44</v>
      </c>
      <c r="S60" t="s">
        <v>44</v>
      </c>
      <c r="T60" t="s">
        <v>44</v>
      </c>
      <c r="U60" t="s">
        <v>44</v>
      </c>
      <c r="V60" t="s">
        <v>44</v>
      </c>
      <c r="W60" t="s">
        <v>44</v>
      </c>
      <c r="X60" t="s">
        <v>44</v>
      </c>
      <c r="Y60" t="s">
        <v>44</v>
      </c>
      <c r="Z60" t="s">
        <v>44</v>
      </c>
      <c r="AA60" t="s">
        <v>44</v>
      </c>
      <c r="AB60" t="s">
        <v>44</v>
      </c>
      <c r="AC60" t="s">
        <v>44</v>
      </c>
      <c r="AD60" t="s">
        <v>44</v>
      </c>
      <c r="AE60" t="s">
        <v>669</v>
      </c>
    </row>
    <row r="61" spans="1:31" x14ac:dyDescent="0.25">
      <c r="A61" s="3" t="s">
        <v>670</v>
      </c>
      <c r="B61" s="3" t="s">
        <v>30</v>
      </c>
      <c r="C61" s="3">
        <v>-2.0599556667508199</v>
      </c>
      <c r="D61" s="3">
        <v>0.249119756145951</v>
      </c>
      <c r="E61" s="3">
        <v>2.6758951257033199E-6</v>
      </c>
      <c r="F61" s="3">
        <v>2.4809721229686002E-4</v>
      </c>
      <c r="G61" s="3" t="s">
        <v>31</v>
      </c>
      <c r="H61" s="3" t="s">
        <v>670</v>
      </c>
      <c r="L61">
        <v>100</v>
      </c>
      <c r="M61">
        <v>6E-176</v>
      </c>
      <c r="N61" t="s">
        <v>671</v>
      </c>
      <c r="O61" t="s">
        <v>672</v>
      </c>
      <c r="P61" t="s">
        <v>44</v>
      </c>
      <c r="Q61" t="s">
        <v>44</v>
      </c>
      <c r="R61" t="s">
        <v>44</v>
      </c>
      <c r="S61" t="s">
        <v>44</v>
      </c>
      <c r="T61" t="s">
        <v>44</v>
      </c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44</v>
      </c>
      <c r="AA61" t="s">
        <v>44</v>
      </c>
      <c r="AB61" t="s">
        <v>44</v>
      </c>
      <c r="AC61" t="s">
        <v>44</v>
      </c>
      <c r="AD61" t="s">
        <v>44</v>
      </c>
      <c r="AE61" t="s">
        <v>673</v>
      </c>
    </row>
    <row r="62" spans="1:31" x14ac:dyDescent="0.25">
      <c r="A62" s="3" t="s">
        <v>674</v>
      </c>
      <c r="B62" s="3" t="s">
        <v>30</v>
      </c>
      <c r="C62" s="3">
        <v>-5.24839511668086</v>
      </c>
      <c r="D62" s="3">
        <v>0.60488776546571699</v>
      </c>
      <c r="E62" s="3">
        <v>1.2932739039550601E-4</v>
      </c>
      <c r="F62" s="3">
        <v>3.1343247473370099E-3</v>
      </c>
      <c r="G62" s="3" t="s">
        <v>31</v>
      </c>
      <c r="H62" s="3" t="s">
        <v>674</v>
      </c>
      <c r="L62">
        <v>99.537999999999997</v>
      </c>
      <c r="M62">
        <v>0</v>
      </c>
      <c r="N62" t="s">
        <v>675</v>
      </c>
      <c r="O62" t="s">
        <v>524</v>
      </c>
      <c r="P62">
        <v>74.72</v>
      </c>
      <c r="Q62">
        <v>0</v>
      </c>
      <c r="R62" t="s">
        <v>525</v>
      </c>
      <c r="S62" t="s">
        <v>526</v>
      </c>
      <c r="T62" t="s">
        <v>527</v>
      </c>
      <c r="U62">
        <v>645</v>
      </c>
      <c r="V62">
        <v>0</v>
      </c>
      <c r="W62" t="s">
        <v>528</v>
      </c>
      <c r="X62" t="s">
        <v>529</v>
      </c>
      <c r="Y62" t="s">
        <v>54</v>
      </c>
      <c r="Z62" t="s">
        <v>55</v>
      </c>
      <c r="AA62" t="s">
        <v>676</v>
      </c>
      <c r="AC62" t="s">
        <v>531</v>
      </c>
      <c r="AD62" t="s">
        <v>455</v>
      </c>
      <c r="AE62" t="s">
        <v>677</v>
      </c>
    </row>
    <row r="63" spans="1:31" x14ac:dyDescent="0.25">
      <c r="A63" s="3" t="s">
        <v>678</v>
      </c>
      <c r="B63" s="3" t="s">
        <v>30</v>
      </c>
      <c r="C63" s="3">
        <v>2.1677411906842199</v>
      </c>
      <c r="D63" s="3">
        <v>0.39167476876166901</v>
      </c>
      <c r="E63" s="3">
        <v>1.2892018696542001E-4</v>
      </c>
      <c r="F63" s="3">
        <v>3.1343247473370099E-3</v>
      </c>
      <c r="G63" s="3" t="s">
        <v>85</v>
      </c>
      <c r="H63" s="3" t="s">
        <v>678</v>
      </c>
      <c r="L63">
        <v>100</v>
      </c>
      <c r="M63">
        <v>4.9999999999999998E-106</v>
      </c>
      <c r="N63" t="s">
        <v>679</v>
      </c>
      <c r="O63" t="s">
        <v>680</v>
      </c>
      <c r="P63">
        <v>100</v>
      </c>
      <c r="Q63">
        <v>2.9999999999999999E-108</v>
      </c>
      <c r="R63" t="s">
        <v>681</v>
      </c>
      <c r="S63" t="s">
        <v>682</v>
      </c>
      <c r="T63" t="s">
        <v>44</v>
      </c>
      <c r="U63" t="s">
        <v>44</v>
      </c>
      <c r="V63" t="s">
        <v>44</v>
      </c>
      <c r="W63" t="s">
        <v>44</v>
      </c>
      <c r="X63" t="s">
        <v>44</v>
      </c>
      <c r="Y63" t="s">
        <v>44</v>
      </c>
      <c r="Z63" t="s">
        <v>44</v>
      </c>
      <c r="AA63" t="s">
        <v>44</v>
      </c>
      <c r="AB63" t="s">
        <v>683</v>
      </c>
      <c r="AC63" t="s">
        <v>44</v>
      </c>
      <c r="AD63" t="s">
        <v>44</v>
      </c>
      <c r="AE63" t="s">
        <v>684</v>
      </c>
    </row>
    <row r="64" spans="1:31" x14ac:dyDescent="0.25">
      <c r="A64" s="3" t="s">
        <v>685</v>
      </c>
      <c r="B64" s="3" t="s">
        <v>30</v>
      </c>
      <c r="C64" s="3">
        <v>-2.56538322353288</v>
      </c>
      <c r="D64" s="3">
        <v>0.31231120265492801</v>
      </c>
      <c r="E64" s="3">
        <v>2.8658615847110299E-6</v>
      </c>
      <c r="F64" s="3">
        <v>2.5630439977955398E-4</v>
      </c>
      <c r="G64" s="3" t="s">
        <v>31</v>
      </c>
      <c r="H64" s="3" t="s">
        <v>685</v>
      </c>
      <c r="L64">
        <v>100</v>
      </c>
      <c r="M64">
        <v>0</v>
      </c>
      <c r="N64" t="s">
        <v>686</v>
      </c>
      <c r="O64" t="s">
        <v>687</v>
      </c>
      <c r="P64">
        <v>53.64</v>
      </c>
      <c r="Q64">
        <v>3.0000000000000002E-97</v>
      </c>
      <c r="R64" t="s">
        <v>688</v>
      </c>
      <c r="S64" t="s">
        <v>689</v>
      </c>
      <c r="T64" t="s">
        <v>44</v>
      </c>
      <c r="U64" t="s">
        <v>44</v>
      </c>
      <c r="V64" t="s">
        <v>44</v>
      </c>
      <c r="W64" t="s">
        <v>44</v>
      </c>
      <c r="X64" t="s">
        <v>44</v>
      </c>
      <c r="Y64" t="s">
        <v>44</v>
      </c>
      <c r="Z64" t="s">
        <v>44</v>
      </c>
      <c r="AA64" t="s">
        <v>690</v>
      </c>
      <c r="AB64" t="s">
        <v>44</v>
      </c>
      <c r="AC64" t="s">
        <v>44</v>
      </c>
      <c r="AD64" t="s">
        <v>44</v>
      </c>
      <c r="AE64" t="s">
        <v>691</v>
      </c>
    </row>
    <row r="65" spans="1:31" x14ac:dyDescent="0.25">
      <c r="A65" s="3" t="s">
        <v>692</v>
      </c>
      <c r="B65" s="3" t="s">
        <v>30</v>
      </c>
      <c r="C65" s="3">
        <v>-4.4963349801810697</v>
      </c>
      <c r="D65" s="3">
        <v>0.48994958196741101</v>
      </c>
      <c r="E65" s="3">
        <v>8.9827291049893198E-7</v>
      </c>
      <c r="F65" s="3">
        <v>1.09372843777135E-4</v>
      </c>
      <c r="G65" s="3" t="s">
        <v>31</v>
      </c>
      <c r="H65" s="3" t="s">
        <v>692</v>
      </c>
      <c r="L65">
        <v>100</v>
      </c>
      <c r="M65">
        <v>0</v>
      </c>
      <c r="N65" t="s">
        <v>693</v>
      </c>
      <c r="O65" t="s">
        <v>694</v>
      </c>
      <c r="P65">
        <v>89.96</v>
      </c>
      <c r="Q65">
        <v>0</v>
      </c>
      <c r="R65" t="s">
        <v>695</v>
      </c>
      <c r="S65" t="s">
        <v>696</v>
      </c>
      <c r="T65" t="s">
        <v>697</v>
      </c>
      <c r="U65">
        <v>962</v>
      </c>
      <c r="V65">
        <v>0</v>
      </c>
      <c r="W65" t="s">
        <v>698</v>
      </c>
      <c r="X65" t="s">
        <v>699</v>
      </c>
      <c r="Y65" t="s">
        <v>700</v>
      </c>
      <c r="Z65" t="s">
        <v>701</v>
      </c>
      <c r="AA65" t="s">
        <v>702</v>
      </c>
      <c r="AB65" t="s">
        <v>703</v>
      </c>
      <c r="AC65" t="s">
        <v>704</v>
      </c>
      <c r="AD65" t="s">
        <v>44</v>
      </c>
      <c r="AE65" t="s">
        <v>705</v>
      </c>
    </row>
    <row r="66" spans="1:31" x14ac:dyDescent="0.25">
      <c r="A66" s="3" t="s">
        <v>706</v>
      </c>
      <c r="B66" s="3" t="s">
        <v>30</v>
      </c>
      <c r="C66" s="3">
        <v>2.16033888037789</v>
      </c>
      <c r="D66" s="3">
        <v>0.42762613356960399</v>
      </c>
      <c r="E66" s="3">
        <v>2.8360241554348199E-4</v>
      </c>
      <c r="F66" s="3">
        <v>5.3061362284816298E-3</v>
      </c>
      <c r="G66" s="3" t="s">
        <v>85</v>
      </c>
      <c r="H66" s="3" t="s">
        <v>707</v>
      </c>
      <c r="L66">
        <v>99.028999999999996</v>
      </c>
      <c r="M66">
        <v>9.9999999999999994E-68</v>
      </c>
      <c r="N66" t="s">
        <v>708</v>
      </c>
      <c r="O66" t="s">
        <v>709</v>
      </c>
      <c r="P66">
        <v>100</v>
      </c>
      <c r="Q66">
        <v>2E-70</v>
      </c>
      <c r="R66" t="s">
        <v>710</v>
      </c>
      <c r="S66" t="s">
        <v>711</v>
      </c>
      <c r="T66" t="s">
        <v>712</v>
      </c>
      <c r="U66">
        <v>194</v>
      </c>
      <c r="V66">
        <v>9.9999999999999992E-66</v>
      </c>
      <c r="W66" t="s">
        <v>713</v>
      </c>
      <c r="X66" t="s">
        <v>714</v>
      </c>
      <c r="Y66" t="s">
        <v>181</v>
      </c>
      <c r="Z66" t="s">
        <v>182</v>
      </c>
      <c r="AA66" t="s">
        <v>715</v>
      </c>
      <c r="AB66" t="s">
        <v>716</v>
      </c>
      <c r="AC66" t="s">
        <v>717</v>
      </c>
      <c r="AD66" t="s">
        <v>718</v>
      </c>
      <c r="AE66" t="s">
        <v>719</v>
      </c>
    </row>
    <row r="67" spans="1:31" x14ac:dyDescent="0.25">
      <c r="A67" s="3" t="s">
        <v>720</v>
      </c>
      <c r="B67" s="3" t="s">
        <v>30</v>
      </c>
      <c r="C67" s="3">
        <v>2.2842362996021999</v>
      </c>
      <c r="D67" s="3">
        <v>0.34195974000379098</v>
      </c>
      <c r="E67" s="3">
        <v>2.2608084728759098E-5</v>
      </c>
      <c r="F67" s="3">
        <v>1.0480610287561399E-3</v>
      </c>
      <c r="G67" s="3" t="s">
        <v>85</v>
      </c>
      <c r="H67" s="3" t="s">
        <v>721</v>
      </c>
      <c r="L67">
        <v>100</v>
      </c>
      <c r="M67">
        <v>7.9999999999999999E-118</v>
      </c>
      <c r="N67" t="s">
        <v>722</v>
      </c>
      <c r="O67" t="s">
        <v>723</v>
      </c>
      <c r="P67">
        <v>68.45</v>
      </c>
      <c r="Q67">
        <v>1E-84</v>
      </c>
      <c r="R67" t="s">
        <v>724</v>
      </c>
      <c r="S67" t="s">
        <v>725</v>
      </c>
      <c r="T67" t="s">
        <v>726</v>
      </c>
      <c r="U67">
        <v>246</v>
      </c>
      <c r="V67">
        <v>2.0000000000000001E-84</v>
      </c>
      <c r="W67" t="s">
        <v>648</v>
      </c>
      <c r="X67" t="s">
        <v>649</v>
      </c>
      <c r="Y67" t="s">
        <v>518</v>
      </c>
      <c r="Z67" t="s">
        <v>519</v>
      </c>
      <c r="AA67" t="s">
        <v>727</v>
      </c>
      <c r="AB67" t="s">
        <v>44</v>
      </c>
      <c r="AC67" t="s">
        <v>44</v>
      </c>
      <c r="AD67" t="s">
        <v>44</v>
      </c>
      <c r="AE67" t="s">
        <v>728</v>
      </c>
    </row>
    <row r="68" spans="1:31" x14ac:dyDescent="0.25">
      <c r="A68" s="3" t="s">
        <v>729</v>
      </c>
      <c r="B68" s="3" t="s">
        <v>30</v>
      </c>
      <c r="C68" s="3">
        <v>-2.2150331780471499</v>
      </c>
      <c r="D68" s="3">
        <v>0.39453943723888202</v>
      </c>
      <c r="E68" s="3">
        <v>1.13542408670675E-4</v>
      </c>
      <c r="F68" s="3">
        <v>2.9346792379177501E-3</v>
      </c>
      <c r="G68" s="3" t="s">
        <v>31</v>
      </c>
      <c r="H68" s="3" t="s">
        <v>729</v>
      </c>
      <c r="L68">
        <v>99.061000000000007</v>
      </c>
      <c r="M68">
        <v>0</v>
      </c>
      <c r="N68" t="s">
        <v>730</v>
      </c>
      <c r="O68" t="s">
        <v>731</v>
      </c>
      <c r="P68">
        <v>70.510000000000005</v>
      </c>
      <c r="Q68">
        <v>0</v>
      </c>
      <c r="R68" t="s">
        <v>732</v>
      </c>
      <c r="S68" t="s">
        <v>733</v>
      </c>
      <c r="T68" t="s">
        <v>44</v>
      </c>
      <c r="U68" t="s">
        <v>44</v>
      </c>
      <c r="V68" t="s">
        <v>44</v>
      </c>
      <c r="W68" t="s">
        <v>44</v>
      </c>
      <c r="X68" t="s">
        <v>44</v>
      </c>
      <c r="Y68" t="s">
        <v>44</v>
      </c>
      <c r="Z68" t="s">
        <v>44</v>
      </c>
      <c r="AA68" t="s">
        <v>44</v>
      </c>
      <c r="AB68" t="s">
        <v>353</v>
      </c>
      <c r="AC68" t="s">
        <v>734</v>
      </c>
      <c r="AD68" t="s">
        <v>158</v>
      </c>
      <c r="AE68" t="s">
        <v>735</v>
      </c>
    </row>
    <row r="69" spans="1:31" x14ac:dyDescent="0.25">
      <c r="A69" s="3" t="s">
        <v>736</v>
      </c>
      <c r="B69" s="3" t="s">
        <v>30</v>
      </c>
      <c r="C69" s="3">
        <v>-2.4443250544055299</v>
      </c>
      <c r="D69" s="3">
        <v>0.37849161054790298</v>
      </c>
      <c r="E69" s="3">
        <v>1.96622981401884E-4</v>
      </c>
      <c r="F69" s="3">
        <v>4.1729707745179704E-3</v>
      </c>
      <c r="G69" s="3" t="s">
        <v>31</v>
      </c>
      <c r="H69" s="3" t="s">
        <v>736</v>
      </c>
      <c r="L69">
        <v>100</v>
      </c>
      <c r="M69">
        <v>0</v>
      </c>
      <c r="N69" t="s">
        <v>737</v>
      </c>
      <c r="O69" t="s">
        <v>738</v>
      </c>
      <c r="P69">
        <v>75.760000000000005</v>
      </c>
      <c r="Q69">
        <v>6.0000000000000003E-126</v>
      </c>
      <c r="R69" t="s">
        <v>739</v>
      </c>
      <c r="S69" t="s">
        <v>740</v>
      </c>
      <c r="T69" t="s">
        <v>741</v>
      </c>
      <c r="U69">
        <v>368</v>
      </c>
      <c r="V69">
        <v>4.0000000000000002E-128</v>
      </c>
      <c r="W69" t="s">
        <v>233</v>
      </c>
      <c r="X69" t="s">
        <v>234</v>
      </c>
      <c r="Y69" t="s">
        <v>39</v>
      </c>
      <c r="Z69" t="s">
        <v>40</v>
      </c>
      <c r="AA69" t="s">
        <v>742</v>
      </c>
      <c r="AC69" t="s">
        <v>236</v>
      </c>
      <c r="AD69" t="s">
        <v>44</v>
      </c>
      <c r="AE69" t="s">
        <v>743</v>
      </c>
    </row>
    <row r="70" spans="1:31" x14ac:dyDescent="0.25">
      <c r="A70" s="3" t="s">
        <v>744</v>
      </c>
      <c r="B70" s="3" t="s">
        <v>30</v>
      </c>
      <c r="C70" s="3">
        <v>-3.44110578352289</v>
      </c>
      <c r="D70" s="3">
        <v>0.162691688990596</v>
      </c>
      <c r="E70" s="3">
        <v>7.2502448489331099E-11</v>
      </c>
      <c r="F70" s="3">
        <v>3.6635487221659002E-7</v>
      </c>
      <c r="G70" s="3" t="s">
        <v>31</v>
      </c>
      <c r="H70" s="3" t="s">
        <v>744</v>
      </c>
      <c r="L70">
        <v>99.704999999999998</v>
      </c>
      <c r="M70">
        <v>0</v>
      </c>
      <c r="N70" t="s">
        <v>745</v>
      </c>
      <c r="O70" t="s">
        <v>746</v>
      </c>
      <c r="P70" t="s">
        <v>44</v>
      </c>
      <c r="Q70" t="s">
        <v>44</v>
      </c>
      <c r="R70" t="s">
        <v>44</v>
      </c>
      <c r="S70" t="s">
        <v>44</v>
      </c>
      <c r="T70" t="s">
        <v>475</v>
      </c>
      <c r="U70">
        <v>464</v>
      </c>
      <c r="V70">
        <v>4.9999999999999998E-165</v>
      </c>
      <c r="W70" t="s">
        <v>476</v>
      </c>
      <c r="X70" t="s">
        <v>477</v>
      </c>
      <c r="Y70" t="s">
        <v>478</v>
      </c>
      <c r="Z70" t="s">
        <v>479</v>
      </c>
      <c r="AA70" t="s">
        <v>747</v>
      </c>
      <c r="AC70" t="s">
        <v>481</v>
      </c>
      <c r="AD70" t="s">
        <v>44</v>
      </c>
      <c r="AE70" t="s">
        <v>748</v>
      </c>
    </row>
    <row r="71" spans="1:31" x14ac:dyDescent="0.25">
      <c r="A71" s="3" t="s">
        <v>749</v>
      </c>
      <c r="B71" s="3" t="s">
        <v>30</v>
      </c>
      <c r="C71" s="3">
        <v>-4.0215138489104501</v>
      </c>
      <c r="D71" s="3">
        <v>0.30606269955140902</v>
      </c>
      <c r="E71" s="3">
        <v>1.7490722648005899E-8</v>
      </c>
      <c r="F71" s="3">
        <v>8.4172020514641702E-6</v>
      </c>
      <c r="G71" s="3" t="s">
        <v>31</v>
      </c>
      <c r="H71" s="3" t="s">
        <v>750</v>
      </c>
      <c r="L71">
        <v>100</v>
      </c>
      <c r="M71">
        <v>5.0000000000000002E-109</v>
      </c>
      <c r="N71" t="s">
        <v>751</v>
      </c>
      <c r="O71" t="s">
        <v>752</v>
      </c>
      <c r="P71">
        <v>55.17</v>
      </c>
      <c r="Q71">
        <v>1.0000000000000001E-32</v>
      </c>
      <c r="R71" t="s">
        <v>753</v>
      </c>
      <c r="S71" t="s">
        <v>754</v>
      </c>
      <c r="T71" t="s">
        <v>44</v>
      </c>
      <c r="U71" t="s">
        <v>44</v>
      </c>
      <c r="V71" t="s">
        <v>44</v>
      </c>
      <c r="W71" t="s">
        <v>44</v>
      </c>
      <c r="X71" t="s">
        <v>44</v>
      </c>
      <c r="Y71" t="s">
        <v>44</v>
      </c>
      <c r="Z71" t="s">
        <v>44</v>
      </c>
      <c r="AA71" t="s">
        <v>755</v>
      </c>
      <c r="AC71" t="s">
        <v>501</v>
      </c>
      <c r="AD71" t="s">
        <v>158</v>
      </c>
      <c r="AE71" t="s">
        <v>756</v>
      </c>
    </row>
    <row r="72" spans="1:31" x14ac:dyDescent="0.25">
      <c r="A72" s="3" t="s">
        <v>757</v>
      </c>
      <c r="B72" s="3" t="s">
        <v>30</v>
      </c>
      <c r="C72" s="3">
        <v>-7.4863473913249496</v>
      </c>
      <c r="D72" s="3">
        <v>0.88562833482438297</v>
      </c>
      <c r="E72" s="3">
        <v>2.1295621217554099E-6</v>
      </c>
      <c r="F72" s="3">
        <v>2.0496528383295401E-4</v>
      </c>
      <c r="G72" s="3" t="s">
        <v>31</v>
      </c>
      <c r="H72" s="3" t="s">
        <v>757</v>
      </c>
      <c r="L72">
        <v>99.811999999999998</v>
      </c>
      <c r="M72">
        <v>0</v>
      </c>
      <c r="N72" t="s">
        <v>758</v>
      </c>
      <c r="O72" t="s">
        <v>759</v>
      </c>
      <c r="P72">
        <v>76.16</v>
      </c>
      <c r="Q72">
        <v>0</v>
      </c>
      <c r="R72" t="s">
        <v>760</v>
      </c>
      <c r="S72" t="s">
        <v>761</v>
      </c>
      <c r="T72" t="s">
        <v>762</v>
      </c>
      <c r="U72">
        <v>873</v>
      </c>
      <c r="V72">
        <v>0</v>
      </c>
      <c r="W72" t="s">
        <v>763</v>
      </c>
      <c r="X72" t="s">
        <v>764</v>
      </c>
      <c r="Y72" t="s">
        <v>409</v>
      </c>
      <c r="Z72" t="s">
        <v>410</v>
      </c>
      <c r="AA72" t="s">
        <v>765</v>
      </c>
      <c r="AC72" t="s">
        <v>378</v>
      </c>
      <c r="AD72" t="s">
        <v>44</v>
      </c>
      <c r="AE72" t="s">
        <v>766</v>
      </c>
    </row>
    <row r="73" spans="1:31" x14ac:dyDescent="0.25">
      <c r="A73" s="3" t="s">
        <v>767</v>
      </c>
      <c r="B73" s="3" t="s">
        <v>30</v>
      </c>
      <c r="C73" s="3">
        <v>-7.3916632003266498</v>
      </c>
      <c r="D73" s="3">
        <v>0.695515069320917</v>
      </c>
      <c r="E73" s="3">
        <v>1.8481822428029199E-7</v>
      </c>
      <c r="F73" s="3">
        <v>4.0603760316883302E-5</v>
      </c>
      <c r="G73" s="3" t="s">
        <v>31</v>
      </c>
      <c r="H73" s="3" t="s">
        <v>767</v>
      </c>
      <c r="L73">
        <v>100</v>
      </c>
      <c r="M73">
        <v>0</v>
      </c>
      <c r="N73" t="s">
        <v>768</v>
      </c>
      <c r="O73" t="s">
        <v>769</v>
      </c>
      <c r="P73">
        <v>56.14</v>
      </c>
      <c r="Q73">
        <v>0</v>
      </c>
      <c r="R73" t="s">
        <v>770</v>
      </c>
      <c r="S73" t="s">
        <v>771</v>
      </c>
      <c r="T73" t="s">
        <v>772</v>
      </c>
      <c r="U73">
        <v>620</v>
      </c>
      <c r="V73">
        <v>0</v>
      </c>
      <c r="W73" t="s">
        <v>350</v>
      </c>
      <c r="X73" t="s">
        <v>351</v>
      </c>
      <c r="Y73" t="s">
        <v>39</v>
      </c>
      <c r="Z73" t="s">
        <v>40</v>
      </c>
      <c r="AA73" t="s">
        <v>773</v>
      </c>
      <c r="AB73" t="s">
        <v>774</v>
      </c>
      <c r="AC73" t="s">
        <v>354</v>
      </c>
      <c r="AD73" t="s">
        <v>44</v>
      </c>
      <c r="AE73" t="s">
        <v>775</v>
      </c>
    </row>
    <row r="74" spans="1:31" x14ac:dyDescent="0.25">
      <c r="A74" s="3" t="s">
        <v>776</v>
      </c>
      <c r="B74" s="3" t="s">
        <v>30</v>
      </c>
      <c r="C74" s="3">
        <v>-2.9015853229049702</v>
      </c>
      <c r="D74" s="3">
        <v>0.31283832713951698</v>
      </c>
      <c r="E74" s="3">
        <v>8.02533482779921E-7</v>
      </c>
      <c r="F74" s="3">
        <v>1.03979530474024E-4</v>
      </c>
      <c r="G74" s="3" t="s">
        <v>31</v>
      </c>
      <c r="H74" s="3" t="s">
        <v>776</v>
      </c>
      <c r="L74">
        <v>100</v>
      </c>
      <c r="M74">
        <v>0</v>
      </c>
      <c r="N74" t="s">
        <v>777</v>
      </c>
      <c r="O74" t="s">
        <v>778</v>
      </c>
      <c r="P74">
        <v>86.62</v>
      </c>
      <c r="Q74">
        <v>0</v>
      </c>
      <c r="R74" t="s">
        <v>779</v>
      </c>
      <c r="S74" t="s">
        <v>780</v>
      </c>
      <c r="T74" t="s">
        <v>781</v>
      </c>
      <c r="U74">
        <v>764</v>
      </c>
      <c r="V74">
        <v>0</v>
      </c>
      <c r="W74" t="s">
        <v>782</v>
      </c>
      <c r="X74" t="s">
        <v>783</v>
      </c>
      <c r="Y74" t="s">
        <v>700</v>
      </c>
      <c r="Z74" t="s">
        <v>701</v>
      </c>
      <c r="AA74" t="s">
        <v>784</v>
      </c>
      <c r="AB74" t="s">
        <v>785</v>
      </c>
      <c r="AC74" t="s">
        <v>786</v>
      </c>
      <c r="AD74" t="s">
        <v>44</v>
      </c>
      <c r="AE74" t="s">
        <v>787</v>
      </c>
    </row>
    <row r="75" spans="1:31" x14ac:dyDescent="0.25">
      <c r="A75" s="3" t="s">
        <v>788</v>
      </c>
      <c r="B75" s="3" t="s">
        <v>30</v>
      </c>
      <c r="C75" s="3">
        <v>-2.5016113552314101</v>
      </c>
      <c r="D75" s="3">
        <v>0.25453460401267702</v>
      </c>
      <c r="E75" s="3">
        <v>2.3980962700953498E-5</v>
      </c>
      <c r="F75" s="3">
        <v>1.0819268261421299E-3</v>
      </c>
      <c r="G75" s="3" t="s">
        <v>31</v>
      </c>
      <c r="H75" s="3" t="s">
        <v>789</v>
      </c>
      <c r="K75" t="s">
        <v>790</v>
      </c>
      <c r="L75">
        <v>100</v>
      </c>
      <c r="M75">
        <v>0</v>
      </c>
      <c r="N75" t="s">
        <v>791</v>
      </c>
      <c r="O75" t="s">
        <v>792</v>
      </c>
      <c r="P75">
        <v>70.47</v>
      </c>
      <c r="Q75">
        <v>0</v>
      </c>
      <c r="R75" t="s">
        <v>793</v>
      </c>
      <c r="S75" t="s">
        <v>794</v>
      </c>
      <c r="T75" t="s">
        <v>795</v>
      </c>
      <c r="U75">
        <v>535</v>
      </c>
      <c r="V75">
        <v>0</v>
      </c>
      <c r="W75" t="s">
        <v>796</v>
      </c>
      <c r="X75" t="s">
        <v>797</v>
      </c>
      <c r="Y75" t="s">
        <v>54</v>
      </c>
      <c r="Z75" t="s">
        <v>55</v>
      </c>
      <c r="AA75" t="s">
        <v>798</v>
      </c>
      <c r="AB75" t="s">
        <v>799</v>
      </c>
      <c r="AC75" t="s">
        <v>800</v>
      </c>
      <c r="AD75" t="s">
        <v>44</v>
      </c>
      <c r="AE75" t="s">
        <v>801</v>
      </c>
    </row>
    <row r="76" spans="1:31" x14ac:dyDescent="0.25">
      <c r="A76" s="3" t="s">
        <v>802</v>
      </c>
      <c r="B76" s="3" t="s">
        <v>30</v>
      </c>
      <c r="C76" s="3">
        <v>2.5964122276350201</v>
      </c>
      <c r="D76" s="3">
        <v>0.41035643049558002</v>
      </c>
      <c r="E76" s="3">
        <v>1.3650626445427201E-4</v>
      </c>
      <c r="F76" s="3">
        <v>3.2613056940304398E-3</v>
      </c>
      <c r="G76" s="3" t="s">
        <v>85</v>
      </c>
      <c r="H76" s="3" t="s">
        <v>803</v>
      </c>
      <c r="L76">
        <v>91.129000000000005</v>
      </c>
      <c r="M76">
        <v>0</v>
      </c>
      <c r="N76" t="s">
        <v>804</v>
      </c>
      <c r="O76" t="s">
        <v>805</v>
      </c>
      <c r="P76">
        <v>64.510000000000005</v>
      </c>
      <c r="Q76">
        <v>0</v>
      </c>
      <c r="R76" t="s">
        <v>806</v>
      </c>
      <c r="S76" t="s">
        <v>807</v>
      </c>
      <c r="T76" t="s">
        <v>44</v>
      </c>
      <c r="U76" t="s">
        <v>44</v>
      </c>
      <c r="V76" t="s">
        <v>44</v>
      </c>
      <c r="W76" t="s">
        <v>44</v>
      </c>
      <c r="X76" t="s">
        <v>44</v>
      </c>
      <c r="Y76" t="s">
        <v>44</v>
      </c>
      <c r="Z76" t="s">
        <v>44</v>
      </c>
      <c r="AA76" t="s">
        <v>808</v>
      </c>
      <c r="AC76" t="s">
        <v>809</v>
      </c>
      <c r="AD76" t="s">
        <v>158</v>
      </c>
      <c r="AE76" t="s">
        <v>810</v>
      </c>
    </row>
    <row r="77" spans="1:31" x14ac:dyDescent="0.25">
      <c r="A77" s="3" t="s">
        <v>811</v>
      </c>
      <c r="B77" s="3" t="s">
        <v>30</v>
      </c>
      <c r="C77" s="3">
        <v>2.1754650492115299</v>
      </c>
      <c r="D77" s="3">
        <v>0.43528484041365301</v>
      </c>
      <c r="E77" s="3">
        <v>3.1045468113477499E-4</v>
      </c>
      <c r="F77" s="3">
        <v>5.5853386996318199E-3</v>
      </c>
      <c r="G77" s="3" t="s">
        <v>85</v>
      </c>
      <c r="H77" s="3" t="s">
        <v>811</v>
      </c>
      <c r="K77" t="s">
        <v>812</v>
      </c>
      <c r="L77">
        <v>100</v>
      </c>
      <c r="M77">
        <v>5.0000000000000001E-118</v>
      </c>
      <c r="N77" t="s">
        <v>813</v>
      </c>
      <c r="O77" t="s">
        <v>814</v>
      </c>
      <c r="P77">
        <v>79.88</v>
      </c>
      <c r="Q77">
        <v>1.9999999999999998E-96</v>
      </c>
      <c r="R77" t="s">
        <v>815</v>
      </c>
      <c r="S77" t="s">
        <v>816</v>
      </c>
      <c r="T77" t="s">
        <v>817</v>
      </c>
      <c r="U77">
        <v>276</v>
      </c>
      <c r="V77">
        <v>3.9999999999999996E-96</v>
      </c>
      <c r="W77" t="s">
        <v>818</v>
      </c>
      <c r="X77" t="s">
        <v>819</v>
      </c>
      <c r="Y77" t="s">
        <v>409</v>
      </c>
      <c r="Z77" t="s">
        <v>410</v>
      </c>
      <c r="AA77" t="s">
        <v>820</v>
      </c>
      <c r="AB77" t="s">
        <v>821</v>
      </c>
      <c r="AC77" t="s">
        <v>822</v>
      </c>
      <c r="AD77" t="s">
        <v>823</v>
      </c>
      <c r="AE77" t="s">
        <v>824</v>
      </c>
    </row>
    <row r="78" spans="1:31" x14ac:dyDescent="0.25">
      <c r="A78" s="3" t="s">
        <v>825</v>
      </c>
      <c r="B78" s="3" t="s">
        <v>30</v>
      </c>
      <c r="C78" s="3">
        <v>-7.0355789493654797</v>
      </c>
      <c r="D78" s="3">
        <v>0.34295578723457898</v>
      </c>
      <c r="E78" s="3">
        <v>8.7255368885763605E-7</v>
      </c>
      <c r="F78" s="3">
        <v>1.07536921702381E-4</v>
      </c>
      <c r="G78" s="3" t="s">
        <v>31</v>
      </c>
      <c r="H78" s="3" t="s">
        <v>826</v>
      </c>
      <c r="L78">
        <v>99.789000000000001</v>
      </c>
      <c r="M78">
        <v>0</v>
      </c>
      <c r="N78" t="s">
        <v>827</v>
      </c>
      <c r="O78" t="s">
        <v>828</v>
      </c>
      <c r="P78">
        <v>65.39</v>
      </c>
      <c r="Q78">
        <v>0</v>
      </c>
      <c r="R78" t="s">
        <v>829</v>
      </c>
      <c r="S78" t="s">
        <v>830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831</v>
      </c>
      <c r="AB78" t="s">
        <v>81</v>
      </c>
      <c r="AC78" t="s">
        <v>832</v>
      </c>
      <c r="AD78" t="s">
        <v>44</v>
      </c>
      <c r="AE78" t="s">
        <v>833</v>
      </c>
    </row>
    <row r="79" spans="1:31" x14ac:dyDescent="0.25">
      <c r="A79" s="3" t="s">
        <v>834</v>
      </c>
      <c r="B79" s="3" t="s">
        <v>30</v>
      </c>
      <c r="C79" s="3">
        <v>-2.8270173195921302</v>
      </c>
      <c r="D79" s="3">
        <v>0.28612649173606303</v>
      </c>
      <c r="E79" s="3">
        <v>4.0783180765835399E-7</v>
      </c>
      <c r="F79" s="3">
        <v>6.6476584648311702E-5</v>
      </c>
      <c r="G79" s="3" t="s">
        <v>31</v>
      </c>
      <c r="H79" s="3" t="s">
        <v>834</v>
      </c>
      <c r="K79" t="s">
        <v>835</v>
      </c>
      <c r="L79">
        <v>100</v>
      </c>
      <c r="M79">
        <v>3.0000000000000001E-94</v>
      </c>
      <c r="N79" t="s">
        <v>836</v>
      </c>
      <c r="O79" t="s">
        <v>837</v>
      </c>
      <c r="P79">
        <v>65.67</v>
      </c>
      <c r="Q79">
        <v>3.0000000000000001E-61</v>
      </c>
      <c r="R79" t="s">
        <v>838</v>
      </c>
      <c r="S79" t="s">
        <v>839</v>
      </c>
      <c r="T79" t="s">
        <v>840</v>
      </c>
      <c r="U79">
        <v>184</v>
      </c>
      <c r="V79">
        <v>6.0000000000000002E-61</v>
      </c>
      <c r="W79" t="s">
        <v>407</v>
      </c>
      <c r="X79" t="s">
        <v>408</v>
      </c>
      <c r="Y79" t="s">
        <v>409</v>
      </c>
      <c r="Z79" t="s">
        <v>410</v>
      </c>
      <c r="AA79" t="s">
        <v>841</v>
      </c>
      <c r="AC79" t="s">
        <v>412</v>
      </c>
      <c r="AD79" t="s">
        <v>158</v>
      </c>
      <c r="AE79" t="s">
        <v>842</v>
      </c>
    </row>
    <row r="80" spans="1:31" x14ac:dyDescent="0.25">
      <c r="A80" s="3" t="s">
        <v>843</v>
      </c>
      <c r="B80" s="3" t="s">
        <v>30</v>
      </c>
      <c r="C80" s="3">
        <v>2.36585332379103</v>
      </c>
      <c r="D80" s="3">
        <v>0.224250195195839</v>
      </c>
      <c r="E80" s="3">
        <v>1.5015158377540399E-5</v>
      </c>
      <c r="F80" s="3">
        <v>7.7731874523797098E-4</v>
      </c>
      <c r="G80" s="3" t="s">
        <v>85</v>
      </c>
      <c r="H80" s="3" t="s">
        <v>844</v>
      </c>
      <c r="L80">
        <v>98.885999999999996</v>
      </c>
      <c r="M80">
        <v>0</v>
      </c>
      <c r="N80" t="s">
        <v>845</v>
      </c>
      <c r="O80" t="s">
        <v>846</v>
      </c>
      <c r="P80">
        <v>65.47</v>
      </c>
      <c r="Q80">
        <v>2E-179</v>
      </c>
      <c r="R80" t="s">
        <v>847</v>
      </c>
      <c r="S80" t="s">
        <v>848</v>
      </c>
      <c r="T80" t="s">
        <v>849</v>
      </c>
      <c r="U80">
        <v>501</v>
      </c>
      <c r="V80">
        <v>4.0000000000000001E-179</v>
      </c>
      <c r="W80" t="s">
        <v>850</v>
      </c>
      <c r="X80" t="s">
        <v>851</v>
      </c>
      <c r="Y80" t="s">
        <v>852</v>
      </c>
      <c r="Z80" t="s">
        <v>853</v>
      </c>
      <c r="AA80" t="s">
        <v>854</v>
      </c>
      <c r="AC80" t="s">
        <v>855</v>
      </c>
      <c r="AD80" t="s">
        <v>44</v>
      </c>
      <c r="AE80" t="s">
        <v>856</v>
      </c>
    </row>
    <row r="81" spans="1:31" x14ac:dyDescent="0.25">
      <c r="A81" s="3" t="s">
        <v>857</v>
      </c>
      <c r="B81" s="3" t="s">
        <v>30</v>
      </c>
      <c r="C81" s="3">
        <v>2.1442806669370098</v>
      </c>
      <c r="D81" s="3">
        <v>0.435120284559396</v>
      </c>
      <c r="E81" s="3">
        <v>3.4905676906538103E-4</v>
      </c>
      <c r="F81" s="3">
        <v>5.9845271938033604E-3</v>
      </c>
      <c r="G81" s="3" t="s">
        <v>85</v>
      </c>
      <c r="H81" s="3" t="s">
        <v>858</v>
      </c>
      <c r="L81">
        <v>100</v>
      </c>
      <c r="M81">
        <v>1.9999999999999999E-112</v>
      </c>
      <c r="N81" t="s">
        <v>859</v>
      </c>
      <c r="O81" t="s">
        <v>860</v>
      </c>
      <c r="P81">
        <v>33.82</v>
      </c>
      <c r="Q81">
        <v>1.9999999999999998E-21</v>
      </c>
      <c r="R81" t="s">
        <v>861</v>
      </c>
      <c r="S81" t="s">
        <v>862</v>
      </c>
      <c r="T81" t="s">
        <v>863</v>
      </c>
      <c r="U81">
        <v>84.7</v>
      </c>
      <c r="V81">
        <v>3.9999999999999996E-21</v>
      </c>
      <c r="W81" t="s">
        <v>864</v>
      </c>
      <c r="X81" t="s">
        <v>865</v>
      </c>
      <c r="Y81" t="s">
        <v>123</v>
      </c>
      <c r="Z81" t="s">
        <v>124</v>
      </c>
      <c r="AA81" t="s">
        <v>866</v>
      </c>
      <c r="AB81" t="s">
        <v>867</v>
      </c>
      <c r="AC81" t="s">
        <v>868</v>
      </c>
      <c r="AD81" t="s">
        <v>869</v>
      </c>
      <c r="AE81" t="s">
        <v>870</v>
      </c>
    </row>
    <row r="82" spans="1:31" x14ac:dyDescent="0.25">
      <c r="A82" s="3" t="s">
        <v>871</v>
      </c>
      <c r="B82" s="3" t="s">
        <v>30</v>
      </c>
      <c r="C82" s="3">
        <v>-4.3259980847347199</v>
      </c>
      <c r="D82" s="3">
        <v>0.73881246563090797</v>
      </c>
      <c r="E82" s="3">
        <v>2.4214250298104599E-4</v>
      </c>
      <c r="F82" s="3">
        <v>4.7701601074589799E-3</v>
      </c>
      <c r="G82" s="3" t="s">
        <v>31</v>
      </c>
      <c r="H82" s="3" t="s">
        <v>872</v>
      </c>
      <c r="L82">
        <v>99.680999999999997</v>
      </c>
      <c r="M82">
        <v>0</v>
      </c>
      <c r="N82" t="s">
        <v>873</v>
      </c>
      <c r="O82" t="s">
        <v>874</v>
      </c>
      <c r="P82">
        <v>38.28</v>
      </c>
      <c r="Q82">
        <v>6.0000000000000001E-28</v>
      </c>
      <c r="R82" t="s">
        <v>875</v>
      </c>
      <c r="S82" t="s">
        <v>876</v>
      </c>
      <c r="T82" t="s">
        <v>877</v>
      </c>
      <c r="U82">
        <v>456</v>
      </c>
      <c r="V82">
        <v>3.9999999999999998E-157</v>
      </c>
      <c r="W82" t="s">
        <v>878</v>
      </c>
      <c r="X82" t="s">
        <v>879</v>
      </c>
      <c r="Y82" t="s">
        <v>518</v>
      </c>
      <c r="Z82" t="s">
        <v>519</v>
      </c>
      <c r="AA82" t="s">
        <v>880</v>
      </c>
      <c r="AC82" t="s">
        <v>881</v>
      </c>
      <c r="AD82" t="s">
        <v>44</v>
      </c>
      <c r="AE82" t="s">
        <v>882</v>
      </c>
    </row>
    <row r="83" spans="1:31" x14ac:dyDescent="0.25">
      <c r="A83" s="3" t="s">
        <v>883</v>
      </c>
      <c r="B83" s="3" t="s">
        <v>30</v>
      </c>
      <c r="C83" s="3">
        <v>-2.4138795278641001</v>
      </c>
      <c r="D83" s="3">
        <v>0.27307523362188801</v>
      </c>
      <c r="E83" s="3">
        <v>1.3344278362303901E-6</v>
      </c>
      <c r="F83" s="3">
        <v>1.4658399687983E-4</v>
      </c>
      <c r="G83" s="3" t="s">
        <v>31</v>
      </c>
      <c r="H83" s="3" t="s">
        <v>883</v>
      </c>
      <c r="L83">
        <v>100</v>
      </c>
      <c r="M83">
        <v>0</v>
      </c>
      <c r="N83" t="s">
        <v>884</v>
      </c>
      <c r="O83" t="s">
        <v>885</v>
      </c>
      <c r="P83">
        <v>70.989999999999995</v>
      </c>
      <c r="Q83">
        <v>6.0000000000000001E-122</v>
      </c>
      <c r="R83" t="s">
        <v>34</v>
      </c>
      <c r="S83" t="s">
        <v>35</v>
      </c>
      <c r="T83" t="s">
        <v>36</v>
      </c>
      <c r="U83">
        <v>348</v>
      </c>
      <c r="V83">
        <v>9.9999999999999998E-122</v>
      </c>
      <c r="W83" t="s">
        <v>37</v>
      </c>
      <c r="X83" t="s">
        <v>38</v>
      </c>
      <c r="Y83" t="s">
        <v>39</v>
      </c>
      <c r="Z83" t="s">
        <v>40</v>
      </c>
      <c r="AA83" t="s">
        <v>886</v>
      </c>
      <c r="AB83" t="s">
        <v>42</v>
      </c>
      <c r="AC83" t="s">
        <v>43</v>
      </c>
      <c r="AD83" t="s">
        <v>44</v>
      </c>
      <c r="AE83" t="s">
        <v>887</v>
      </c>
    </row>
    <row r="84" spans="1:31" x14ac:dyDescent="0.25">
      <c r="A84" s="3" t="s">
        <v>888</v>
      </c>
      <c r="B84" s="3" t="s">
        <v>30</v>
      </c>
      <c r="C84" s="3">
        <v>-4.0335317779863198</v>
      </c>
      <c r="D84" s="3">
        <v>0.26444218401469599</v>
      </c>
      <c r="E84" s="3">
        <v>3.2094062962784202E-9</v>
      </c>
      <c r="F84" s="3">
        <v>2.7028550025158101E-6</v>
      </c>
      <c r="G84" s="3" t="s">
        <v>31</v>
      </c>
      <c r="H84" s="3" t="s">
        <v>888</v>
      </c>
      <c r="K84" t="s">
        <v>889</v>
      </c>
      <c r="L84">
        <v>100</v>
      </c>
      <c r="M84">
        <v>0</v>
      </c>
      <c r="N84" t="s">
        <v>890</v>
      </c>
      <c r="O84" t="s">
        <v>188</v>
      </c>
      <c r="P84">
        <v>88.19</v>
      </c>
      <c r="Q84">
        <v>0</v>
      </c>
      <c r="R84" t="s">
        <v>49</v>
      </c>
      <c r="S84" t="s">
        <v>50</v>
      </c>
      <c r="T84" t="s">
        <v>51</v>
      </c>
      <c r="U84">
        <v>1254</v>
      </c>
      <c r="V84">
        <v>0</v>
      </c>
      <c r="W84" t="s">
        <v>52</v>
      </c>
      <c r="X84" t="s">
        <v>53</v>
      </c>
      <c r="Y84" t="s">
        <v>54</v>
      </c>
      <c r="Z84" t="s">
        <v>55</v>
      </c>
      <c r="AA84" t="s">
        <v>891</v>
      </c>
      <c r="AB84" t="s">
        <v>57</v>
      </c>
      <c r="AC84" t="s">
        <v>58</v>
      </c>
      <c r="AD84" t="s">
        <v>44</v>
      </c>
      <c r="AE84" t="s">
        <v>892</v>
      </c>
    </row>
    <row r="85" spans="1:31" x14ac:dyDescent="0.25">
      <c r="A85" s="3" t="s">
        <v>893</v>
      </c>
      <c r="B85" s="3" t="s">
        <v>30</v>
      </c>
      <c r="C85" s="3">
        <v>-2.2176497324438</v>
      </c>
      <c r="D85" s="3">
        <v>0.235806262561398</v>
      </c>
      <c r="E85" s="3">
        <v>6.9234333555101599E-7</v>
      </c>
      <c r="F85" s="3">
        <v>9.2063444066823206E-5</v>
      </c>
      <c r="G85" s="3" t="s">
        <v>31</v>
      </c>
      <c r="H85" s="3" t="s">
        <v>894</v>
      </c>
      <c r="L85">
        <v>99.781000000000006</v>
      </c>
      <c r="M85">
        <v>0</v>
      </c>
      <c r="N85" t="s">
        <v>895</v>
      </c>
      <c r="O85" t="s">
        <v>896</v>
      </c>
      <c r="P85" t="s">
        <v>44</v>
      </c>
      <c r="Q85" t="s">
        <v>44</v>
      </c>
      <c r="R85" t="s">
        <v>44</v>
      </c>
      <c r="S85" t="s">
        <v>44</v>
      </c>
      <c r="T85" t="s">
        <v>897</v>
      </c>
      <c r="U85">
        <v>692</v>
      </c>
      <c r="V85">
        <v>0</v>
      </c>
      <c r="W85" t="s">
        <v>898</v>
      </c>
      <c r="X85" t="s">
        <v>899</v>
      </c>
      <c r="Y85" t="s">
        <v>900</v>
      </c>
      <c r="Z85" t="s">
        <v>901</v>
      </c>
      <c r="AA85" t="s">
        <v>902</v>
      </c>
      <c r="AB85" t="s">
        <v>903</v>
      </c>
      <c r="AC85" t="s">
        <v>44</v>
      </c>
      <c r="AD85" t="s">
        <v>44</v>
      </c>
      <c r="AE85" t="s">
        <v>904</v>
      </c>
    </row>
    <row r="86" spans="1:31" x14ac:dyDescent="0.25">
      <c r="A86" s="3" t="s">
        <v>905</v>
      </c>
      <c r="B86" s="3" t="s">
        <v>30</v>
      </c>
      <c r="C86" s="3">
        <v>-3.2284028191677301</v>
      </c>
      <c r="D86" s="3">
        <v>0.260962214854361</v>
      </c>
      <c r="E86" s="3">
        <v>3.4416536731640703E-8</v>
      </c>
      <c r="F86" s="3">
        <v>1.2743763641845799E-5</v>
      </c>
      <c r="G86" s="3" t="s">
        <v>31</v>
      </c>
      <c r="H86" s="3" t="s">
        <v>905</v>
      </c>
      <c r="K86" t="s">
        <v>906</v>
      </c>
      <c r="L86">
        <v>99.566999999999993</v>
      </c>
      <c r="M86">
        <v>3.0000000000000002E-174</v>
      </c>
      <c r="N86" t="s">
        <v>907</v>
      </c>
      <c r="O86" t="s">
        <v>908</v>
      </c>
      <c r="P86">
        <v>80.7</v>
      </c>
      <c r="Q86">
        <v>2.9999999999999998E-141</v>
      </c>
      <c r="R86" t="s">
        <v>63</v>
      </c>
      <c r="S86" t="s">
        <v>64</v>
      </c>
      <c r="T86" t="s">
        <v>65</v>
      </c>
      <c r="U86">
        <v>399</v>
      </c>
      <c r="V86">
        <v>4.9999999999999999E-141</v>
      </c>
      <c r="W86" t="s">
        <v>66</v>
      </c>
      <c r="X86" t="s">
        <v>67</v>
      </c>
      <c r="Y86" t="s">
        <v>68</v>
      </c>
      <c r="Z86" t="s">
        <v>69</v>
      </c>
      <c r="AA86" t="s">
        <v>909</v>
      </c>
      <c r="AB86" t="s">
        <v>44</v>
      </c>
      <c r="AC86" t="s">
        <v>44</v>
      </c>
      <c r="AD86" t="s">
        <v>44</v>
      </c>
      <c r="AE86" t="s">
        <v>910</v>
      </c>
    </row>
    <row r="87" spans="1:31" x14ac:dyDescent="0.25">
      <c r="A87" s="3" t="s">
        <v>911</v>
      </c>
      <c r="B87" s="3" t="s">
        <v>30</v>
      </c>
      <c r="C87" s="3">
        <v>2.00655582659039</v>
      </c>
      <c r="D87" s="3">
        <v>0.43580150189592198</v>
      </c>
      <c r="E87" s="3">
        <v>6.0642068274607797E-4</v>
      </c>
      <c r="F87" s="3">
        <v>8.6195322360504492E-3</v>
      </c>
      <c r="G87" s="3" t="s">
        <v>85</v>
      </c>
      <c r="H87" s="3" t="s">
        <v>911</v>
      </c>
      <c r="L87">
        <v>100</v>
      </c>
      <c r="M87">
        <v>0</v>
      </c>
      <c r="N87" t="s">
        <v>912</v>
      </c>
      <c r="O87" t="s">
        <v>913</v>
      </c>
      <c r="P87">
        <v>40.840000000000003</v>
      </c>
      <c r="Q87">
        <v>2E-119</v>
      </c>
      <c r="R87" t="s">
        <v>914</v>
      </c>
      <c r="S87" t="s">
        <v>915</v>
      </c>
      <c r="T87" t="s">
        <v>44</v>
      </c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44</v>
      </c>
      <c r="AA87" t="s">
        <v>916</v>
      </c>
      <c r="AB87" t="s">
        <v>81</v>
      </c>
      <c r="AC87" t="s">
        <v>917</v>
      </c>
      <c r="AD87" t="s">
        <v>44</v>
      </c>
      <c r="AE87" t="s">
        <v>918</v>
      </c>
    </row>
    <row r="88" spans="1:31" x14ac:dyDescent="0.25">
      <c r="A88" s="3" t="s">
        <v>919</v>
      </c>
      <c r="B88" s="3" t="s">
        <v>30</v>
      </c>
      <c r="C88" s="3">
        <v>-2.4915446303446198</v>
      </c>
      <c r="D88" s="3">
        <v>0.410077766040087</v>
      </c>
      <c r="E88" s="3">
        <v>5.5364600735075E-5</v>
      </c>
      <c r="F88" s="3">
        <v>1.77061599692616E-3</v>
      </c>
      <c r="G88" s="3" t="s">
        <v>31</v>
      </c>
      <c r="H88" s="3" t="s">
        <v>919</v>
      </c>
      <c r="L88">
        <v>100</v>
      </c>
      <c r="M88">
        <v>8.0000000000000003E-166</v>
      </c>
      <c r="N88" t="s">
        <v>920</v>
      </c>
      <c r="O88" t="s">
        <v>921</v>
      </c>
      <c r="P88">
        <v>43.79</v>
      </c>
      <c r="Q88">
        <v>1.0000000000000001E-43</v>
      </c>
      <c r="R88" t="s">
        <v>922</v>
      </c>
      <c r="S88" t="s">
        <v>923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924</v>
      </c>
      <c r="AC88" t="s">
        <v>925</v>
      </c>
      <c r="AD88" t="s">
        <v>44</v>
      </c>
      <c r="AE88" t="s">
        <v>926</v>
      </c>
    </row>
    <row r="89" spans="1:31" x14ac:dyDescent="0.25">
      <c r="A89" s="3" t="s">
        <v>927</v>
      </c>
      <c r="B89" s="3" t="s">
        <v>30</v>
      </c>
      <c r="C89" s="3">
        <v>-2.4691251469281701</v>
      </c>
      <c r="D89" s="3">
        <v>0.15433732280693099</v>
      </c>
      <c r="E89" s="3">
        <v>1.8562842374336701E-9</v>
      </c>
      <c r="F89" s="3">
        <v>2.0844009448338501E-6</v>
      </c>
      <c r="G89" s="3" t="s">
        <v>31</v>
      </c>
      <c r="H89" s="3" t="s">
        <v>927</v>
      </c>
      <c r="L89">
        <v>100</v>
      </c>
      <c r="M89">
        <v>0</v>
      </c>
      <c r="N89" t="s">
        <v>928</v>
      </c>
      <c r="O89" t="s">
        <v>929</v>
      </c>
      <c r="P89">
        <v>73.73</v>
      </c>
      <c r="Q89">
        <v>0</v>
      </c>
      <c r="R89" t="s">
        <v>256</v>
      </c>
      <c r="S89" t="s">
        <v>257</v>
      </c>
      <c r="T89" t="s">
        <v>258</v>
      </c>
      <c r="U89">
        <v>684</v>
      </c>
      <c r="V89">
        <v>0</v>
      </c>
      <c r="W89" t="s">
        <v>259</v>
      </c>
      <c r="X89" t="s">
        <v>260</v>
      </c>
      <c r="Y89" t="s">
        <v>39</v>
      </c>
      <c r="Z89" t="s">
        <v>40</v>
      </c>
      <c r="AA89" t="s">
        <v>930</v>
      </c>
      <c r="AB89" t="s">
        <v>262</v>
      </c>
      <c r="AC89" t="s">
        <v>263</v>
      </c>
      <c r="AD89" t="s">
        <v>264</v>
      </c>
      <c r="AE89" t="s">
        <v>931</v>
      </c>
    </row>
    <row r="90" spans="1:31" x14ac:dyDescent="0.25">
      <c r="A90" s="3" t="s">
        <v>932</v>
      </c>
      <c r="B90" s="3" t="s">
        <v>30</v>
      </c>
      <c r="C90" s="3">
        <v>-5.76561164243844</v>
      </c>
      <c r="D90" s="3">
        <v>0.83261146877984804</v>
      </c>
      <c r="E90" s="3">
        <v>4.4903835512455402E-4</v>
      </c>
      <c r="F90" s="3">
        <v>7.1239899794171696E-3</v>
      </c>
      <c r="G90" s="3" t="s">
        <v>31</v>
      </c>
      <c r="H90" s="3" t="s">
        <v>932</v>
      </c>
      <c r="L90">
        <v>99.762</v>
      </c>
      <c r="M90">
        <v>0</v>
      </c>
      <c r="N90" t="s">
        <v>933</v>
      </c>
      <c r="O90" t="s">
        <v>934</v>
      </c>
      <c r="P90">
        <v>43.8</v>
      </c>
      <c r="Q90">
        <v>3.0000000000000002E-106</v>
      </c>
      <c r="R90" t="s">
        <v>935</v>
      </c>
      <c r="S90" t="s">
        <v>936</v>
      </c>
      <c r="T90" t="s">
        <v>44</v>
      </c>
      <c r="U90" t="s">
        <v>44</v>
      </c>
      <c r="V90" t="s">
        <v>44</v>
      </c>
      <c r="W90" t="s">
        <v>44</v>
      </c>
      <c r="X90" t="s">
        <v>44</v>
      </c>
      <c r="Y90" t="s">
        <v>44</v>
      </c>
      <c r="Z90" t="s">
        <v>44</v>
      </c>
      <c r="AA90" t="s">
        <v>937</v>
      </c>
      <c r="AB90" t="s">
        <v>81</v>
      </c>
      <c r="AC90" t="s">
        <v>832</v>
      </c>
      <c r="AD90" t="s">
        <v>44</v>
      </c>
      <c r="AE90" t="s">
        <v>938</v>
      </c>
    </row>
    <row r="91" spans="1:31" x14ac:dyDescent="0.25">
      <c r="A91" s="3" t="s">
        <v>939</v>
      </c>
      <c r="B91" s="3" t="s">
        <v>30</v>
      </c>
      <c r="C91" s="3">
        <v>-3.13996859104686</v>
      </c>
      <c r="D91" s="3">
        <v>0.29357587490873099</v>
      </c>
      <c r="E91" s="3">
        <v>3.7606583358495998E-7</v>
      </c>
      <c r="F91" s="3">
        <v>6.4415615495077999E-5</v>
      </c>
      <c r="G91" s="3" t="s">
        <v>31</v>
      </c>
      <c r="H91" s="3" t="s">
        <v>939</v>
      </c>
      <c r="L91">
        <v>99.090999999999994</v>
      </c>
      <c r="M91">
        <v>0</v>
      </c>
      <c r="N91" t="s">
        <v>940</v>
      </c>
      <c r="O91" t="s">
        <v>941</v>
      </c>
      <c r="P91">
        <v>66.45</v>
      </c>
      <c r="Q91">
        <v>5.9999999999999997E-144</v>
      </c>
      <c r="R91" t="s">
        <v>108</v>
      </c>
      <c r="S91" t="s">
        <v>109</v>
      </c>
      <c r="T91" t="s">
        <v>44</v>
      </c>
      <c r="U91" t="s">
        <v>44</v>
      </c>
      <c r="V91" t="s">
        <v>44</v>
      </c>
      <c r="W91" t="s">
        <v>44</v>
      </c>
      <c r="X91" t="s">
        <v>44</v>
      </c>
      <c r="Y91" t="s">
        <v>44</v>
      </c>
      <c r="Z91" t="s">
        <v>44</v>
      </c>
      <c r="AA91" t="s">
        <v>942</v>
      </c>
      <c r="AB91" t="s">
        <v>111</v>
      </c>
      <c r="AC91" t="s">
        <v>112</v>
      </c>
      <c r="AD91" t="s">
        <v>113</v>
      </c>
      <c r="AE91" t="s">
        <v>943</v>
      </c>
    </row>
    <row r="92" spans="1:31" x14ac:dyDescent="0.25">
      <c r="A92" s="3" t="s">
        <v>944</v>
      </c>
      <c r="B92" s="3" t="s">
        <v>30</v>
      </c>
      <c r="C92" s="3">
        <v>2.5324113987758898</v>
      </c>
      <c r="D92" s="3">
        <v>0.25410719884463401</v>
      </c>
      <c r="E92" s="3">
        <v>3.7158541088544402E-7</v>
      </c>
      <c r="F92" s="3">
        <v>6.4415615495077999E-5</v>
      </c>
      <c r="G92" s="3" t="s">
        <v>85</v>
      </c>
      <c r="H92" s="3" t="s">
        <v>944</v>
      </c>
      <c r="L92">
        <v>100</v>
      </c>
      <c r="M92">
        <v>0</v>
      </c>
      <c r="N92" t="s">
        <v>945</v>
      </c>
      <c r="O92" t="s">
        <v>946</v>
      </c>
      <c r="P92">
        <v>85.22</v>
      </c>
      <c r="Q92">
        <v>0</v>
      </c>
      <c r="R92" t="s">
        <v>947</v>
      </c>
      <c r="S92" t="s">
        <v>948</v>
      </c>
      <c r="T92" t="s">
        <v>949</v>
      </c>
      <c r="U92">
        <v>684</v>
      </c>
      <c r="V92">
        <v>0</v>
      </c>
      <c r="W92" t="s">
        <v>950</v>
      </c>
      <c r="X92" t="s">
        <v>951</v>
      </c>
      <c r="Y92" t="s">
        <v>952</v>
      </c>
      <c r="Z92" t="s">
        <v>953</v>
      </c>
      <c r="AA92" t="s">
        <v>954</v>
      </c>
      <c r="AC92" t="s">
        <v>881</v>
      </c>
      <c r="AD92" t="s">
        <v>44</v>
      </c>
      <c r="AE92" t="s">
        <v>955</v>
      </c>
    </row>
    <row r="93" spans="1:31" x14ac:dyDescent="0.25">
      <c r="A93" s="3" t="s">
        <v>956</v>
      </c>
      <c r="B93" s="3" t="s">
        <v>30</v>
      </c>
      <c r="C93" s="3">
        <v>-3.6964385525307</v>
      </c>
      <c r="D93" s="3">
        <v>0.38026952313513201</v>
      </c>
      <c r="E93" s="3">
        <v>4.8601777891121898E-7</v>
      </c>
      <c r="F93" s="3">
        <v>7.6745244901199605E-5</v>
      </c>
      <c r="G93" s="3" t="s">
        <v>31</v>
      </c>
      <c r="H93" s="3" t="s">
        <v>956</v>
      </c>
      <c r="L93">
        <v>100</v>
      </c>
      <c r="M93">
        <v>0</v>
      </c>
      <c r="N93" t="s">
        <v>957</v>
      </c>
      <c r="O93" t="s">
        <v>958</v>
      </c>
      <c r="P93">
        <v>88.54</v>
      </c>
      <c r="Q93">
        <v>0</v>
      </c>
      <c r="R93" t="s">
        <v>140</v>
      </c>
      <c r="S93" t="s">
        <v>141</v>
      </c>
      <c r="T93" t="s">
        <v>142</v>
      </c>
      <c r="U93">
        <v>899</v>
      </c>
      <c r="V93">
        <v>0</v>
      </c>
      <c r="W93" t="s">
        <v>143</v>
      </c>
      <c r="X93" t="s">
        <v>144</v>
      </c>
      <c r="Y93" t="s">
        <v>145</v>
      </c>
      <c r="Z93" t="s">
        <v>146</v>
      </c>
      <c r="AA93" t="s">
        <v>959</v>
      </c>
      <c r="AC93" t="s">
        <v>148</v>
      </c>
      <c r="AD93" t="s">
        <v>44</v>
      </c>
      <c r="AE93" t="s">
        <v>960</v>
      </c>
    </row>
    <row r="94" spans="1:31" x14ac:dyDescent="0.25">
      <c r="A94" s="3" t="s">
        <v>961</v>
      </c>
      <c r="B94" s="3" t="s">
        <v>30</v>
      </c>
      <c r="C94" s="3">
        <v>-3.6252826426268299</v>
      </c>
      <c r="D94" s="3">
        <v>0.67570755779971203</v>
      </c>
      <c r="E94" s="3">
        <v>1.6938333585314599E-4</v>
      </c>
      <c r="F94" s="3">
        <v>3.7621714112788902E-3</v>
      </c>
      <c r="G94" s="3" t="s">
        <v>31</v>
      </c>
      <c r="H94" s="3" t="s">
        <v>961</v>
      </c>
      <c r="L94">
        <v>99.507000000000005</v>
      </c>
      <c r="M94">
        <v>0</v>
      </c>
      <c r="N94" t="s">
        <v>962</v>
      </c>
      <c r="O94" t="s">
        <v>963</v>
      </c>
      <c r="P94">
        <v>84.87</v>
      </c>
      <c r="Q94">
        <v>0</v>
      </c>
      <c r="R94" t="s">
        <v>964</v>
      </c>
      <c r="S94" t="s">
        <v>965</v>
      </c>
      <c r="T94" t="s">
        <v>44</v>
      </c>
      <c r="U94" t="s">
        <v>44</v>
      </c>
      <c r="V94" t="s">
        <v>44</v>
      </c>
      <c r="W94" t="s">
        <v>44</v>
      </c>
      <c r="X94" t="s">
        <v>44</v>
      </c>
      <c r="Y94" t="s">
        <v>44</v>
      </c>
      <c r="Z94" t="s">
        <v>44</v>
      </c>
      <c r="AA94" t="s">
        <v>966</v>
      </c>
      <c r="AB94" t="s">
        <v>967</v>
      </c>
      <c r="AC94" t="s">
        <v>968</v>
      </c>
      <c r="AD94" t="s">
        <v>44</v>
      </c>
      <c r="AE94" t="s">
        <v>969</v>
      </c>
    </row>
    <row r="95" spans="1:31" x14ac:dyDescent="0.25">
      <c r="A95" s="3" t="s">
        <v>970</v>
      </c>
      <c r="B95" s="3" t="s">
        <v>30</v>
      </c>
      <c r="C95" s="3">
        <v>-2.75492984436065</v>
      </c>
      <c r="D95" s="3">
        <v>0.433279040473945</v>
      </c>
      <c r="E95" s="3">
        <v>3.6192719424565902E-5</v>
      </c>
      <c r="F95" s="3">
        <v>1.38546826706312E-3</v>
      </c>
      <c r="G95" s="3" t="s">
        <v>31</v>
      </c>
      <c r="H95" s="3" t="s">
        <v>970</v>
      </c>
      <c r="K95" t="s">
        <v>971</v>
      </c>
      <c r="L95">
        <v>99.855000000000004</v>
      </c>
      <c r="M95">
        <v>0</v>
      </c>
      <c r="N95" t="s">
        <v>972</v>
      </c>
      <c r="O95" t="s">
        <v>973</v>
      </c>
      <c r="P95">
        <v>36.299999999999997</v>
      </c>
      <c r="Q95">
        <v>1E-25</v>
      </c>
      <c r="R95" t="s">
        <v>974</v>
      </c>
      <c r="S95" t="s">
        <v>975</v>
      </c>
      <c r="T95" t="s">
        <v>44</v>
      </c>
      <c r="U95" t="s">
        <v>44</v>
      </c>
      <c r="V95" t="s">
        <v>44</v>
      </c>
      <c r="W95" t="s">
        <v>44</v>
      </c>
      <c r="X95" t="s">
        <v>44</v>
      </c>
      <c r="Y95" t="s">
        <v>44</v>
      </c>
      <c r="Z95" t="s">
        <v>44</v>
      </c>
      <c r="AA95" t="s">
        <v>44</v>
      </c>
      <c r="AB95" t="s">
        <v>44</v>
      </c>
      <c r="AC95" t="s">
        <v>44</v>
      </c>
      <c r="AD95" t="s">
        <v>44</v>
      </c>
      <c r="AE95" t="s">
        <v>976</v>
      </c>
    </row>
    <row r="96" spans="1:31" x14ac:dyDescent="0.25">
      <c r="A96" s="3" t="s">
        <v>977</v>
      </c>
      <c r="B96" s="3" t="s">
        <v>30</v>
      </c>
      <c r="C96" s="3">
        <v>-4.2701353691627899</v>
      </c>
      <c r="D96" s="3">
        <v>0.35695719647674401</v>
      </c>
      <c r="E96" s="3">
        <v>1.2012086014756599E-7</v>
      </c>
      <c r="F96" s="3">
        <v>2.9608327137836499E-5</v>
      </c>
      <c r="G96" s="3" t="s">
        <v>31</v>
      </c>
      <c r="H96" s="3" t="s">
        <v>977</v>
      </c>
      <c r="L96">
        <v>100</v>
      </c>
      <c r="M96">
        <v>0</v>
      </c>
      <c r="N96" t="s">
        <v>978</v>
      </c>
      <c r="O96" t="s">
        <v>979</v>
      </c>
      <c r="P96">
        <v>79.2</v>
      </c>
      <c r="Q96">
        <v>0</v>
      </c>
      <c r="R96" t="s">
        <v>980</v>
      </c>
      <c r="S96" t="s">
        <v>981</v>
      </c>
      <c r="T96" t="s">
        <v>982</v>
      </c>
      <c r="U96">
        <v>733</v>
      </c>
      <c r="V96">
        <v>0</v>
      </c>
      <c r="W96" t="s">
        <v>763</v>
      </c>
      <c r="X96" t="s">
        <v>764</v>
      </c>
      <c r="Y96" t="s">
        <v>409</v>
      </c>
      <c r="Z96" t="s">
        <v>410</v>
      </c>
      <c r="AA96" t="s">
        <v>983</v>
      </c>
      <c r="AC96" t="s">
        <v>378</v>
      </c>
      <c r="AD96" t="s">
        <v>44</v>
      </c>
      <c r="AE96" t="s">
        <v>984</v>
      </c>
    </row>
    <row r="97" spans="1:31" x14ac:dyDescent="0.25">
      <c r="A97" s="3" t="s">
        <v>985</v>
      </c>
      <c r="B97" s="3" t="s">
        <v>30</v>
      </c>
      <c r="C97" s="3">
        <v>2.2342303817510798</v>
      </c>
      <c r="D97" s="3">
        <v>0.29172598476630701</v>
      </c>
      <c r="E97" s="3">
        <v>5.8586612219357903E-6</v>
      </c>
      <c r="F97" s="3">
        <v>4.1116409936724398E-4</v>
      </c>
      <c r="G97" s="3" t="s">
        <v>85</v>
      </c>
      <c r="H97" s="3" t="s">
        <v>985</v>
      </c>
      <c r="L97">
        <v>100</v>
      </c>
      <c r="M97">
        <v>2.0000000000000002E-111</v>
      </c>
      <c r="N97" t="s">
        <v>986</v>
      </c>
      <c r="O97" t="s">
        <v>987</v>
      </c>
      <c r="P97" t="s">
        <v>44</v>
      </c>
      <c r="Q97" t="s">
        <v>44</v>
      </c>
      <c r="R97" t="s">
        <v>44</v>
      </c>
      <c r="S97" t="s">
        <v>44</v>
      </c>
      <c r="T97" t="s">
        <v>44</v>
      </c>
      <c r="U97" t="s">
        <v>44</v>
      </c>
      <c r="V97" t="s">
        <v>44</v>
      </c>
      <c r="W97" t="s">
        <v>44</v>
      </c>
      <c r="X97" t="s">
        <v>44</v>
      </c>
      <c r="Y97" t="s">
        <v>44</v>
      </c>
      <c r="Z97" t="s">
        <v>44</v>
      </c>
      <c r="AA97" t="s">
        <v>44</v>
      </c>
      <c r="AC97" t="s">
        <v>988</v>
      </c>
      <c r="AD97" t="s">
        <v>989</v>
      </c>
      <c r="AE97" t="s">
        <v>990</v>
      </c>
    </row>
    <row r="98" spans="1:31" x14ac:dyDescent="0.25">
      <c r="A98" s="3" t="s">
        <v>991</v>
      </c>
      <c r="B98" s="3" t="s">
        <v>30</v>
      </c>
      <c r="C98" s="3">
        <v>-4.1123228810740304</v>
      </c>
      <c r="D98" s="3">
        <v>0.359622057444479</v>
      </c>
      <c r="E98" s="3">
        <v>8.2599995732124398E-8</v>
      </c>
      <c r="F98" s="3">
        <v>2.1601332137100001E-5</v>
      </c>
      <c r="G98" s="3" t="s">
        <v>31</v>
      </c>
      <c r="H98" s="3" t="s">
        <v>991</v>
      </c>
      <c r="K98" t="s">
        <v>992</v>
      </c>
      <c r="L98">
        <v>100</v>
      </c>
      <c r="M98">
        <v>0</v>
      </c>
      <c r="N98" t="s">
        <v>993</v>
      </c>
      <c r="O98" t="s">
        <v>994</v>
      </c>
      <c r="P98">
        <v>78.8</v>
      </c>
      <c r="Q98">
        <v>1E-153</v>
      </c>
      <c r="R98" t="s">
        <v>995</v>
      </c>
      <c r="S98" t="s">
        <v>996</v>
      </c>
      <c r="T98" t="s">
        <v>44</v>
      </c>
      <c r="U98" t="s">
        <v>44</v>
      </c>
      <c r="V98" t="s">
        <v>44</v>
      </c>
      <c r="W98" t="s">
        <v>44</v>
      </c>
      <c r="X98" t="s">
        <v>44</v>
      </c>
      <c r="Y98" t="s">
        <v>44</v>
      </c>
      <c r="Z98" t="s">
        <v>44</v>
      </c>
      <c r="AA98" t="s">
        <v>44</v>
      </c>
      <c r="AB98" t="s">
        <v>44</v>
      </c>
      <c r="AC98" t="s">
        <v>44</v>
      </c>
      <c r="AD98" t="s">
        <v>44</v>
      </c>
      <c r="AE98" t="s">
        <v>997</v>
      </c>
    </row>
    <row r="99" spans="1:31" x14ac:dyDescent="0.25">
      <c r="A99" s="3" t="s">
        <v>998</v>
      </c>
      <c r="B99" s="3" t="s">
        <v>30</v>
      </c>
      <c r="C99" s="3">
        <v>-4.01617465605913</v>
      </c>
      <c r="D99" s="3">
        <v>0.39659617570403499</v>
      </c>
      <c r="E99" s="3">
        <v>3.1255899202164999E-7</v>
      </c>
      <c r="F99" s="3">
        <v>5.7247103918665701E-5</v>
      </c>
      <c r="G99" s="3" t="s">
        <v>31</v>
      </c>
      <c r="H99" s="3" t="s">
        <v>999</v>
      </c>
      <c r="L99">
        <v>100</v>
      </c>
      <c r="M99">
        <v>0</v>
      </c>
      <c r="N99" t="s">
        <v>1000</v>
      </c>
      <c r="O99" t="s">
        <v>1001</v>
      </c>
      <c r="P99">
        <v>61.46</v>
      </c>
      <c r="Q99">
        <v>0</v>
      </c>
      <c r="R99" t="s">
        <v>1002</v>
      </c>
      <c r="S99" t="s">
        <v>1003</v>
      </c>
      <c r="T99" t="s">
        <v>1004</v>
      </c>
      <c r="U99">
        <v>700</v>
      </c>
      <c r="V99">
        <v>0</v>
      </c>
      <c r="W99" t="s">
        <v>1005</v>
      </c>
      <c r="X99" t="s">
        <v>1006</v>
      </c>
      <c r="Y99" t="s">
        <v>54</v>
      </c>
      <c r="Z99" t="s">
        <v>55</v>
      </c>
      <c r="AA99" t="s">
        <v>1007</v>
      </c>
      <c r="AB99" t="s">
        <v>81</v>
      </c>
      <c r="AC99" t="s">
        <v>1008</v>
      </c>
      <c r="AD99" t="s">
        <v>158</v>
      </c>
      <c r="AE99" t="s">
        <v>1009</v>
      </c>
    </row>
    <row r="100" spans="1:31" x14ac:dyDescent="0.25">
      <c r="A100" s="3" t="s">
        <v>1010</v>
      </c>
      <c r="B100" s="3" t="s">
        <v>30</v>
      </c>
      <c r="C100" s="3">
        <v>-2.6469255164752901</v>
      </c>
      <c r="D100" s="3">
        <v>0.31179214662659599</v>
      </c>
      <c r="E100" s="3">
        <v>2.0368723478991802E-6</v>
      </c>
      <c r="F100" s="3">
        <v>2.01810117135971E-4</v>
      </c>
      <c r="G100" s="3" t="s">
        <v>31</v>
      </c>
      <c r="H100" s="3" t="s">
        <v>1010</v>
      </c>
      <c r="L100">
        <v>99.370999999999995</v>
      </c>
      <c r="M100">
        <v>0</v>
      </c>
      <c r="N100" t="s">
        <v>1011</v>
      </c>
      <c r="O100" t="s">
        <v>1012</v>
      </c>
      <c r="P100">
        <v>30.77</v>
      </c>
      <c r="Q100">
        <v>1.9999999999999999E-28</v>
      </c>
      <c r="R100" t="s">
        <v>1013</v>
      </c>
      <c r="S100" t="s">
        <v>1014</v>
      </c>
      <c r="T100" t="s">
        <v>44</v>
      </c>
      <c r="U100" t="s">
        <v>44</v>
      </c>
      <c r="V100" t="s">
        <v>44</v>
      </c>
      <c r="W100" t="s">
        <v>44</v>
      </c>
      <c r="X100" t="s">
        <v>44</v>
      </c>
      <c r="Y100" t="s">
        <v>44</v>
      </c>
      <c r="Z100" t="s">
        <v>44</v>
      </c>
      <c r="AA100" t="s">
        <v>1015</v>
      </c>
      <c r="AB100" t="s">
        <v>44</v>
      </c>
      <c r="AC100" t="s">
        <v>44</v>
      </c>
      <c r="AD100" t="s">
        <v>44</v>
      </c>
      <c r="AE100" t="s">
        <v>1016</v>
      </c>
    </row>
    <row r="101" spans="1:31" x14ac:dyDescent="0.25">
      <c r="A101" s="3" t="s">
        <v>1017</v>
      </c>
      <c r="B101" s="3" t="s">
        <v>30</v>
      </c>
      <c r="C101" s="3">
        <v>-2.0502989404728802</v>
      </c>
      <c r="D101" s="3">
        <v>0.41425192610897699</v>
      </c>
      <c r="E101" s="3">
        <v>3.3671932054857301E-4</v>
      </c>
      <c r="F101" s="3">
        <v>5.8468822224465302E-3</v>
      </c>
      <c r="G101" s="3" t="s">
        <v>31</v>
      </c>
      <c r="H101" s="3" t="s">
        <v>1017</v>
      </c>
      <c r="L101">
        <v>100</v>
      </c>
      <c r="M101">
        <v>0</v>
      </c>
      <c r="N101" t="s">
        <v>1018</v>
      </c>
      <c r="O101" t="s">
        <v>1019</v>
      </c>
      <c r="P101" t="s">
        <v>44</v>
      </c>
      <c r="Q101" t="s">
        <v>44</v>
      </c>
      <c r="R101" t="s">
        <v>44</v>
      </c>
      <c r="S101" t="s">
        <v>44</v>
      </c>
      <c r="T101" t="s">
        <v>44</v>
      </c>
      <c r="U101" t="s">
        <v>44</v>
      </c>
      <c r="V101" t="s">
        <v>44</v>
      </c>
      <c r="W101" t="s">
        <v>44</v>
      </c>
      <c r="X101" t="s">
        <v>44</v>
      </c>
      <c r="Y101" t="s">
        <v>44</v>
      </c>
      <c r="Z101" t="s">
        <v>44</v>
      </c>
      <c r="AA101" t="s">
        <v>1020</v>
      </c>
      <c r="AB101" t="s">
        <v>44</v>
      </c>
      <c r="AC101" t="s">
        <v>44</v>
      </c>
      <c r="AD101" t="s">
        <v>44</v>
      </c>
      <c r="AE101" t="s">
        <v>1021</v>
      </c>
    </row>
    <row r="102" spans="1:31" x14ac:dyDescent="0.25">
      <c r="A102" s="3" t="s">
        <v>1022</v>
      </c>
      <c r="B102" s="3" t="s">
        <v>30</v>
      </c>
      <c r="C102" s="3">
        <v>-3.2266247315636098</v>
      </c>
      <c r="D102" s="3">
        <v>0.25017014346468802</v>
      </c>
      <c r="E102" s="3">
        <v>5.5230246598370098E-8</v>
      </c>
      <c r="F102" s="3">
        <v>1.7679791088132099E-5</v>
      </c>
      <c r="G102" s="3" t="s">
        <v>31</v>
      </c>
      <c r="H102" s="3" t="s">
        <v>1022</v>
      </c>
      <c r="L102">
        <v>100</v>
      </c>
      <c r="M102">
        <v>0</v>
      </c>
      <c r="N102" t="s">
        <v>1023</v>
      </c>
      <c r="O102" t="s">
        <v>280</v>
      </c>
      <c r="P102">
        <v>78.11</v>
      </c>
      <c r="Q102">
        <v>0</v>
      </c>
      <c r="R102" t="s">
        <v>281</v>
      </c>
      <c r="S102" t="s">
        <v>282</v>
      </c>
      <c r="T102" t="s">
        <v>283</v>
      </c>
      <c r="U102">
        <v>775</v>
      </c>
      <c r="V102">
        <v>0</v>
      </c>
      <c r="W102" t="s">
        <v>284</v>
      </c>
      <c r="X102" t="s">
        <v>285</v>
      </c>
      <c r="Y102" t="s">
        <v>286</v>
      </c>
      <c r="Z102" t="s">
        <v>287</v>
      </c>
      <c r="AA102" t="s">
        <v>1024</v>
      </c>
      <c r="AC102" t="s">
        <v>289</v>
      </c>
      <c r="AD102" t="s">
        <v>44</v>
      </c>
      <c r="AE102" t="s">
        <v>1025</v>
      </c>
    </row>
    <row r="103" spans="1:31" x14ac:dyDescent="0.25">
      <c r="A103" s="3" t="s">
        <v>1026</v>
      </c>
      <c r="B103" s="3" t="s">
        <v>30</v>
      </c>
      <c r="C103" s="3">
        <v>-2.5246777743726398</v>
      </c>
      <c r="D103" s="3">
        <v>0.35839075193963199</v>
      </c>
      <c r="E103" s="3">
        <v>1.34789033936489E-5</v>
      </c>
      <c r="F103" s="3">
        <v>7.2843742083537704E-4</v>
      </c>
      <c r="G103" s="3" t="s">
        <v>31</v>
      </c>
      <c r="H103" s="3" t="s">
        <v>1026</v>
      </c>
      <c r="L103">
        <v>92.069000000000003</v>
      </c>
      <c r="M103">
        <v>0</v>
      </c>
      <c r="N103" t="s">
        <v>1027</v>
      </c>
      <c r="O103" t="s">
        <v>1028</v>
      </c>
      <c r="P103">
        <v>63.13</v>
      </c>
      <c r="Q103">
        <v>3.0000000000000003E-67</v>
      </c>
      <c r="R103" t="s">
        <v>1029</v>
      </c>
      <c r="S103" t="s">
        <v>1030</v>
      </c>
      <c r="T103" t="s">
        <v>44</v>
      </c>
      <c r="U103" t="s">
        <v>44</v>
      </c>
      <c r="V103" t="s">
        <v>44</v>
      </c>
      <c r="W103" t="s">
        <v>44</v>
      </c>
      <c r="X103" t="s">
        <v>44</v>
      </c>
      <c r="Y103" t="s">
        <v>44</v>
      </c>
      <c r="Z103" t="s">
        <v>44</v>
      </c>
      <c r="AA103" t="s">
        <v>1031</v>
      </c>
      <c r="AB103" t="s">
        <v>1032</v>
      </c>
      <c r="AC103" t="s">
        <v>1033</v>
      </c>
      <c r="AD103" t="s">
        <v>1034</v>
      </c>
      <c r="AE103" t="s">
        <v>1035</v>
      </c>
    </row>
    <row r="104" spans="1:31" x14ac:dyDescent="0.25">
      <c r="A104" s="3" t="s">
        <v>1036</v>
      </c>
      <c r="B104" s="3" t="s">
        <v>30</v>
      </c>
      <c r="C104" s="3">
        <v>2.0309848710069001</v>
      </c>
      <c r="D104" s="3">
        <v>0.235330934280125</v>
      </c>
      <c r="E104" s="3">
        <v>1.71546070193429E-6</v>
      </c>
      <c r="F104" s="3">
        <v>1.76902508711714E-4</v>
      </c>
      <c r="G104" s="3" t="s">
        <v>85</v>
      </c>
      <c r="H104" s="3" t="s">
        <v>1036</v>
      </c>
      <c r="L104">
        <v>100</v>
      </c>
      <c r="M104">
        <v>0</v>
      </c>
      <c r="N104" t="s">
        <v>1037</v>
      </c>
      <c r="O104" t="s">
        <v>1038</v>
      </c>
      <c r="P104">
        <v>63.64</v>
      </c>
      <c r="Q104">
        <v>4.0000000000000001E-117</v>
      </c>
      <c r="R104" t="s">
        <v>1039</v>
      </c>
      <c r="S104" t="s">
        <v>1040</v>
      </c>
      <c r="T104" t="s">
        <v>1041</v>
      </c>
      <c r="U104">
        <v>311</v>
      </c>
      <c r="V104">
        <v>2E-107</v>
      </c>
      <c r="W104" t="s">
        <v>1042</v>
      </c>
      <c r="X104" t="s">
        <v>1043</v>
      </c>
      <c r="Y104" t="s">
        <v>466</v>
      </c>
      <c r="Z104" t="s">
        <v>467</v>
      </c>
      <c r="AA104" t="s">
        <v>1044</v>
      </c>
      <c r="AB104" t="s">
        <v>1045</v>
      </c>
      <c r="AC104" t="s">
        <v>1046</v>
      </c>
      <c r="AD104" t="s">
        <v>341</v>
      </c>
      <c r="AE104" t="s">
        <v>1047</v>
      </c>
    </row>
    <row r="105" spans="1:31" x14ac:dyDescent="0.25">
      <c r="A105" s="3" t="s">
        <v>1048</v>
      </c>
      <c r="B105" s="3" t="s">
        <v>30</v>
      </c>
      <c r="C105" s="3">
        <v>-3.9347386410525398</v>
      </c>
      <c r="D105" s="3">
        <v>0.49504205072812002</v>
      </c>
      <c r="E105" s="3">
        <v>4.0177268205710001E-6</v>
      </c>
      <c r="F105" s="3">
        <v>3.14753079447213E-4</v>
      </c>
      <c r="G105" s="3" t="s">
        <v>31</v>
      </c>
      <c r="H105" s="3" t="s">
        <v>1048</v>
      </c>
      <c r="L105">
        <v>94.585999999999999</v>
      </c>
      <c r="M105">
        <v>0</v>
      </c>
      <c r="N105" t="s">
        <v>1049</v>
      </c>
      <c r="O105" t="s">
        <v>1050</v>
      </c>
      <c r="P105" t="s">
        <v>44</v>
      </c>
      <c r="Q105" t="s">
        <v>44</v>
      </c>
      <c r="R105" t="s">
        <v>44</v>
      </c>
      <c r="S105" t="s">
        <v>44</v>
      </c>
      <c r="T105" t="s">
        <v>194</v>
      </c>
      <c r="U105">
        <v>201</v>
      </c>
      <c r="V105">
        <v>1E-62</v>
      </c>
      <c r="W105" t="s">
        <v>195</v>
      </c>
      <c r="X105" t="s">
        <v>196</v>
      </c>
      <c r="Y105" t="s">
        <v>197</v>
      </c>
      <c r="Z105" t="s">
        <v>198</v>
      </c>
      <c r="AA105" t="s">
        <v>1051</v>
      </c>
      <c r="AC105" t="s">
        <v>200</v>
      </c>
      <c r="AD105" t="s">
        <v>44</v>
      </c>
      <c r="AE105" t="s">
        <v>1052</v>
      </c>
    </row>
    <row r="106" spans="1:31" x14ac:dyDescent="0.25">
      <c r="A106" s="3" t="s">
        <v>1053</v>
      </c>
      <c r="B106" s="3" t="s">
        <v>30</v>
      </c>
      <c r="C106" s="3">
        <v>-3.4518934757142401</v>
      </c>
      <c r="D106" s="3">
        <v>0.57904697936030602</v>
      </c>
      <c r="E106" s="3">
        <v>6.5974113651945401E-5</v>
      </c>
      <c r="F106" s="3">
        <v>1.9962107561873098E-3</v>
      </c>
      <c r="G106" s="3" t="s">
        <v>31</v>
      </c>
      <c r="H106" s="3" t="s">
        <v>1053</v>
      </c>
      <c r="L106">
        <v>100</v>
      </c>
      <c r="M106">
        <v>9.9999999999999993E-89</v>
      </c>
      <c r="N106" t="s">
        <v>1054</v>
      </c>
      <c r="O106" t="s">
        <v>1055</v>
      </c>
      <c r="P106">
        <v>68.42</v>
      </c>
      <c r="Q106">
        <v>4.9999999999999999E-48</v>
      </c>
      <c r="R106" t="s">
        <v>1056</v>
      </c>
      <c r="S106" t="s">
        <v>1057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1058</v>
      </c>
      <c r="AC106" t="s">
        <v>1059</v>
      </c>
      <c r="AD106" t="s">
        <v>1060</v>
      </c>
      <c r="AE106" t="s">
        <v>1061</v>
      </c>
    </row>
    <row r="107" spans="1:31" x14ac:dyDescent="0.25">
      <c r="A107" s="3" t="s">
        <v>1062</v>
      </c>
      <c r="B107" s="3" t="s">
        <v>30</v>
      </c>
      <c r="C107" s="3">
        <v>-5.1191886615028901</v>
      </c>
      <c r="D107" s="3">
        <v>0.36802396299617302</v>
      </c>
      <c r="E107" s="3">
        <v>9.1804359669822605E-9</v>
      </c>
      <c r="F107" s="3">
        <v>5.1520398971143496E-6</v>
      </c>
      <c r="G107" s="3" t="s">
        <v>31</v>
      </c>
      <c r="H107" s="3" t="s">
        <v>1062</v>
      </c>
      <c r="K107" t="s">
        <v>1063</v>
      </c>
      <c r="L107">
        <v>100</v>
      </c>
      <c r="M107">
        <v>0</v>
      </c>
      <c r="N107" t="s">
        <v>1064</v>
      </c>
      <c r="O107" t="s">
        <v>1065</v>
      </c>
      <c r="P107">
        <v>85.45</v>
      </c>
      <c r="Q107">
        <v>0</v>
      </c>
      <c r="R107" t="s">
        <v>212</v>
      </c>
      <c r="S107" t="s">
        <v>213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1066</v>
      </c>
      <c r="AB107" t="s">
        <v>215</v>
      </c>
      <c r="AC107" t="s">
        <v>216</v>
      </c>
      <c r="AD107" t="s">
        <v>217</v>
      </c>
      <c r="AE107" t="s">
        <v>1067</v>
      </c>
    </row>
    <row r="108" spans="1:31" x14ac:dyDescent="0.25">
      <c r="A108" s="3" t="s">
        <v>1068</v>
      </c>
      <c r="B108" s="3" t="s">
        <v>30</v>
      </c>
      <c r="C108" s="3">
        <v>-2.3207578582763402</v>
      </c>
      <c r="D108" s="3">
        <v>0.40749907720372802</v>
      </c>
      <c r="E108" s="3">
        <v>1.99641590629351E-4</v>
      </c>
      <c r="F108" s="3">
        <v>4.1945486796262496E-3</v>
      </c>
      <c r="G108" s="3" t="s">
        <v>31</v>
      </c>
      <c r="H108" s="3" t="s">
        <v>1068</v>
      </c>
      <c r="L108">
        <v>99.712999999999994</v>
      </c>
      <c r="M108">
        <v>0</v>
      </c>
      <c r="N108" t="s">
        <v>1069</v>
      </c>
      <c r="O108" t="s">
        <v>221</v>
      </c>
      <c r="P108">
        <v>75.64</v>
      </c>
      <c r="Q108">
        <v>0</v>
      </c>
      <c r="R108" t="s">
        <v>222</v>
      </c>
      <c r="S108" t="s">
        <v>223</v>
      </c>
      <c r="T108" t="s">
        <v>44</v>
      </c>
      <c r="U108" t="s">
        <v>44</v>
      </c>
      <c r="V108" t="s">
        <v>44</v>
      </c>
      <c r="W108" t="s">
        <v>44</v>
      </c>
      <c r="X108" t="s">
        <v>44</v>
      </c>
      <c r="Y108" t="s">
        <v>44</v>
      </c>
      <c r="Z108" t="s">
        <v>44</v>
      </c>
      <c r="AA108" t="s">
        <v>1070</v>
      </c>
      <c r="AB108" t="s">
        <v>225</v>
      </c>
      <c r="AC108" t="s">
        <v>112</v>
      </c>
      <c r="AD108" t="s">
        <v>113</v>
      </c>
      <c r="AE108" t="s">
        <v>1071</v>
      </c>
    </row>
    <row r="109" spans="1:31" x14ac:dyDescent="0.25">
      <c r="A109" s="3" t="s">
        <v>1072</v>
      </c>
      <c r="B109" s="3" t="s">
        <v>30</v>
      </c>
      <c r="C109" s="3">
        <v>-8.9289815536034993</v>
      </c>
      <c r="D109" s="3">
        <v>1.53660126824406</v>
      </c>
      <c r="E109" s="3">
        <v>2.5596849756692698E-4</v>
      </c>
      <c r="F109" s="3">
        <v>4.9424587202876796E-3</v>
      </c>
      <c r="G109" s="3" t="s">
        <v>31</v>
      </c>
      <c r="H109" s="3" t="s">
        <v>1072</v>
      </c>
      <c r="L109">
        <v>100</v>
      </c>
      <c r="M109">
        <v>6.0000000000000001E-179</v>
      </c>
      <c r="N109" t="s">
        <v>1073</v>
      </c>
      <c r="O109" t="s">
        <v>1074</v>
      </c>
      <c r="P109">
        <v>64.05</v>
      </c>
      <c r="Q109">
        <v>9.9999999999999999E-110</v>
      </c>
      <c r="R109" t="s">
        <v>1075</v>
      </c>
      <c r="S109" t="s">
        <v>1076</v>
      </c>
      <c r="T109" t="s">
        <v>44</v>
      </c>
      <c r="U109" t="s">
        <v>44</v>
      </c>
      <c r="V109" t="s">
        <v>44</v>
      </c>
      <c r="W109" t="s">
        <v>44</v>
      </c>
      <c r="X109" t="s">
        <v>44</v>
      </c>
      <c r="Y109" t="s">
        <v>44</v>
      </c>
      <c r="Z109" t="s">
        <v>44</v>
      </c>
      <c r="AA109" t="s">
        <v>1077</v>
      </c>
      <c r="AD109" t="s">
        <v>158</v>
      </c>
      <c r="AE109" t="s">
        <v>1078</v>
      </c>
    </row>
    <row r="110" spans="1:31" x14ac:dyDescent="0.25">
      <c r="A110" s="3" t="s">
        <v>1079</v>
      </c>
      <c r="B110" s="3" t="s">
        <v>30</v>
      </c>
      <c r="C110" s="3">
        <v>-3.1338064788649498</v>
      </c>
      <c r="D110" s="3">
        <v>0.20252853576546601</v>
      </c>
      <c r="E110" s="3">
        <v>2.7227722299016899E-9</v>
      </c>
      <c r="F110" s="3">
        <v>2.5014851050351402E-6</v>
      </c>
      <c r="G110" s="3" t="s">
        <v>31</v>
      </c>
      <c r="H110" s="3" t="s">
        <v>1079</v>
      </c>
      <c r="L110">
        <v>98.585999999999999</v>
      </c>
      <c r="M110">
        <v>0</v>
      </c>
      <c r="N110" t="s">
        <v>1080</v>
      </c>
      <c r="O110" t="s">
        <v>1081</v>
      </c>
      <c r="P110">
        <v>73.78</v>
      </c>
      <c r="Q110">
        <v>0</v>
      </c>
      <c r="R110" t="s">
        <v>256</v>
      </c>
      <c r="S110" t="s">
        <v>257</v>
      </c>
      <c r="T110" t="s">
        <v>258</v>
      </c>
      <c r="U110">
        <v>676</v>
      </c>
      <c r="V110">
        <v>0</v>
      </c>
      <c r="W110" t="s">
        <v>259</v>
      </c>
      <c r="X110" t="s">
        <v>260</v>
      </c>
      <c r="Y110" t="s">
        <v>39</v>
      </c>
      <c r="Z110" t="s">
        <v>40</v>
      </c>
      <c r="AA110" t="s">
        <v>1082</v>
      </c>
      <c r="AB110" t="s">
        <v>262</v>
      </c>
      <c r="AC110" t="s">
        <v>263</v>
      </c>
      <c r="AD110" t="s">
        <v>264</v>
      </c>
      <c r="AE110" t="s">
        <v>1083</v>
      </c>
    </row>
    <row r="111" spans="1:31" x14ac:dyDescent="0.25">
      <c r="A111" s="3" t="s">
        <v>1084</v>
      </c>
      <c r="B111" s="3" t="s">
        <v>30</v>
      </c>
      <c r="C111" s="3">
        <v>-2.8762343488648199</v>
      </c>
      <c r="D111" s="3">
        <v>0.29676172609002699</v>
      </c>
      <c r="E111" s="3">
        <v>1.0096346363397399E-6</v>
      </c>
      <c r="F111" s="3">
        <v>1.20039619233523E-4</v>
      </c>
      <c r="G111" s="3" t="s">
        <v>31</v>
      </c>
      <c r="H111" s="3" t="s">
        <v>1085</v>
      </c>
      <c r="K111" t="s">
        <v>1086</v>
      </c>
      <c r="L111">
        <v>99.417000000000002</v>
      </c>
      <c r="M111">
        <v>0</v>
      </c>
      <c r="N111" t="s">
        <v>1087</v>
      </c>
      <c r="O111" t="s">
        <v>1088</v>
      </c>
      <c r="P111">
        <v>70.349999999999994</v>
      </c>
      <c r="Q111">
        <v>0</v>
      </c>
      <c r="R111" t="s">
        <v>270</v>
      </c>
      <c r="S111" t="s">
        <v>271</v>
      </c>
      <c r="T111" t="s">
        <v>272</v>
      </c>
      <c r="U111">
        <v>512</v>
      </c>
      <c r="V111">
        <v>0</v>
      </c>
      <c r="W111" t="s">
        <v>273</v>
      </c>
      <c r="X111" t="s">
        <v>274</v>
      </c>
      <c r="Y111" t="s">
        <v>68</v>
      </c>
      <c r="Z111" t="s">
        <v>69</v>
      </c>
      <c r="AA111" t="s">
        <v>1089</v>
      </c>
      <c r="AC111" t="s">
        <v>276</v>
      </c>
      <c r="AD111" t="s">
        <v>44</v>
      </c>
      <c r="AE111" t="s">
        <v>1090</v>
      </c>
    </row>
    <row r="112" spans="1:31" x14ac:dyDescent="0.25">
      <c r="A112" s="3" t="s">
        <v>1091</v>
      </c>
      <c r="B112" s="3" t="s">
        <v>30</v>
      </c>
      <c r="C112" s="3">
        <v>-2.4221936869146599</v>
      </c>
      <c r="D112" s="3">
        <v>0.37732006713029498</v>
      </c>
      <c r="E112" s="3">
        <v>3.3059443858451902E-5</v>
      </c>
      <c r="F112" s="3">
        <v>1.31019113581771E-3</v>
      </c>
      <c r="G112" s="3" t="s">
        <v>31</v>
      </c>
      <c r="H112" s="3" t="s">
        <v>1091</v>
      </c>
      <c r="L112">
        <v>100</v>
      </c>
      <c r="M112">
        <v>3.0000000000000001E-120</v>
      </c>
      <c r="N112" t="s">
        <v>1092</v>
      </c>
      <c r="O112" t="s">
        <v>1093</v>
      </c>
      <c r="P112">
        <v>50.53</v>
      </c>
      <c r="Q112">
        <v>6.9999999999999998E-48</v>
      </c>
      <c r="R112" t="s">
        <v>1094</v>
      </c>
      <c r="S112" t="s">
        <v>1095</v>
      </c>
      <c r="T112" t="s">
        <v>44</v>
      </c>
      <c r="U112" t="s">
        <v>44</v>
      </c>
      <c r="V112" t="s">
        <v>44</v>
      </c>
      <c r="W112" t="s">
        <v>44</v>
      </c>
      <c r="X112" t="s">
        <v>44</v>
      </c>
      <c r="Y112" t="s">
        <v>44</v>
      </c>
      <c r="Z112" t="s">
        <v>44</v>
      </c>
      <c r="AA112" t="s">
        <v>1096</v>
      </c>
      <c r="AC112" t="s">
        <v>1059</v>
      </c>
      <c r="AD112" t="s">
        <v>158</v>
      </c>
      <c r="AE112" t="s">
        <v>1097</v>
      </c>
    </row>
    <row r="113" spans="1:31" x14ac:dyDescent="0.25">
      <c r="A113" s="3" t="s">
        <v>1098</v>
      </c>
      <c r="B113" s="3" t="s">
        <v>30</v>
      </c>
      <c r="C113" s="3">
        <v>-4.0363104190058197</v>
      </c>
      <c r="D113" s="3">
        <v>0.351120473586923</v>
      </c>
      <c r="E113" s="3">
        <v>7.7922650110195906E-8</v>
      </c>
      <c r="F113" s="3">
        <v>2.12834135679362E-5</v>
      </c>
      <c r="G113" s="3" t="s">
        <v>31</v>
      </c>
      <c r="H113" s="3" t="s">
        <v>1099</v>
      </c>
      <c r="L113">
        <v>99.391999999999996</v>
      </c>
      <c r="M113">
        <v>0</v>
      </c>
      <c r="N113" t="s">
        <v>1100</v>
      </c>
      <c r="O113" t="s">
        <v>1101</v>
      </c>
      <c r="P113">
        <v>25.23</v>
      </c>
      <c r="Q113">
        <v>1E-8</v>
      </c>
      <c r="R113" t="s">
        <v>1102</v>
      </c>
      <c r="S113" t="s">
        <v>1103</v>
      </c>
      <c r="T113" t="s">
        <v>1104</v>
      </c>
      <c r="U113">
        <v>454</v>
      </c>
      <c r="V113">
        <v>4.0000000000000001E-161</v>
      </c>
      <c r="W113" t="s">
        <v>1105</v>
      </c>
      <c r="X113" t="s">
        <v>1106</v>
      </c>
      <c r="Y113" t="s">
        <v>54</v>
      </c>
      <c r="Z113" t="s">
        <v>55</v>
      </c>
      <c r="AA113" t="s">
        <v>1107</v>
      </c>
      <c r="AB113" t="s">
        <v>1108</v>
      </c>
      <c r="AC113" t="s">
        <v>1109</v>
      </c>
      <c r="AD113" t="s">
        <v>44</v>
      </c>
      <c r="AE113" t="s">
        <v>1110</v>
      </c>
    </row>
    <row r="114" spans="1:31" x14ac:dyDescent="0.25">
      <c r="A114" s="3" t="s">
        <v>1111</v>
      </c>
      <c r="B114" s="3" t="s">
        <v>30</v>
      </c>
      <c r="C114" s="3">
        <v>-2.0372106158265999</v>
      </c>
      <c r="D114" s="3">
        <v>0.33925222103729002</v>
      </c>
      <c r="E114" s="3">
        <v>6.1692073119346005E-5</v>
      </c>
      <c r="F114" s="3">
        <v>1.9066057827037E-3</v>
      </c>
      <c r="G114" s="3" t="s">
        <v>31</v>
      </c>
      <c r="H114" s="3" t="s">
        <v>1111</v>
      </c>
      <c r="L114">
        <v>100</v>
      </c>
      <c r="M114">
        <v>0</v>
      </c>
      <c r="N114" t="s">
        <v>1112</v>
      </c>
      <c r="O114" t="s">
        <v>1113</v>
      </c>
      <c r="P114">
        <v>64.14</v>
      </c>
      <c r="Q114">
        <v>1.0000000000000001E-114</v>
      </c>
      <c r="R114" t="s">
        <v>1114</v>
      </c>
      <c r="S114" t="s">
        <v>1115</v>
      </c>
      <c r="T114" t="s">
        <v>1116</v>
      </c>
      <c r="U114">
        <v>329</v>
      </c>
      <c r="V114">
        <v>2.0000000000000001E-114</v>
      </c>
      <c r="W114" t="s">
        <v>1117</v>
      </c>
      <c r="X114" t="s">
        <v>1118</v>
      </c>
      <c r="Y114" t="s">
        <v>700</v>
      </c>
      <c r="Z114" t="s">
        <v>701</v>
      </c>
      <c r="AA114" t="s">
        <v>1119</v>
      </c>
      <c r="AB114" t="s">
        <v>1120</v>
      </c>
      <c r="AC114" t="s">
        <v>1121</v>
      </c>
      <c r="AD114" t="s">
        <v>44</v>
      </c>
      <c r="AE114" t="s">
        <v>1122</v>
      </c>
    </row>
    <row r="115" spans="1:31" x14ac:dyDescent="0.25">
      <c r="A115" s="3" t="s">
        <v>1123</v>
      </c>
      <c r="B115" s="3" t="s">
        <v>30</v>
      </c>
      <c r="C115" s="3">
        <v>-2.5587036047031</v>
      </c>
      <c r="D115" s="3">
        <v>0.26918028749177703</v>
      </c>
      <c r="E115" s="3">
        <v>6.1769935433275702E-7</v>
      </c>
      <c r="F115" s="3">
        <v>8.5513283217627999E-5</v>
      </c>
      <c r="G115" s="3" t="s">
        <v>31</v>
      </c>
      <c r="H115" s="3" t="s">
        <v>1123</v>
      </c>
      <c r="L115">
        <v>100</v>
      </c>
      <c r="M115">
        <v>0</v>
      </c>
      <c r="N115" t="s">
        <v>1124</v>
      </c>
      <c r="O115" t="s">
        <v>358</v>
      </c>
      <c r="P115">
        <v>70.53</v>
      </c>
      <c r="Q115">
        <v>0</v>
      </c>
      <c r="R115" t="s">
        <v>359</v>
      </c>
      <c r="S115" t="s">
        <v>360</v>
      </c>
      <c r="T115" t="s">
        <v>361</v>
      </c>
      <c r="U115">
        <v>740</v>
      </c>
      <c r="V115">
        <v>0</v>
      </c>
      <c r="W115" t="s">
        <v>362</v>
      </c>
      <c r="X115" t="s">
        <v>363</v>
      </c>
      <c r="Y115" t="s">
        <v>39</v>
      </c>
      <c r="Z115" t="s">
        <v>40</v>
      </c>
      <c r="AA115" t="s">
        <v>1125</v>
      </c>
      <c r="AC115" t="s">
        <v>365</v>
      </c>
      <c r="AD115" t="s">
        <v>44</v>
      </c>
      <c r="AE115" t="s">
        <v>1126</v>
      </c>
    </row>
    <row r="116" spans="1:31" x14ac:dyDescent="0.25">
      <c r="A116" s="3" t="s">
        <v>1127</v>
      </c>
      <c r="B116" s="3" t="s">
        <v>30</v>
      </c>
      <c r="C116" s="3">
        <v>-4.5513527926152202</v>
      </c>
      <c r="D116" s="3">
        <v>0.36510520355686599</v>
      </c>
      <c r="E116" s="3">
        <v>3.1599848071550702E-8</v>
      </c>
      <c r="F116" s="3">
        <v>1.2743763641845799E-5</v>
      </c>
      <c r="G116" s="3" t="s">
        <v>31</v>
      </c>
      <c r="H116" s="3" t="s">
        <v>1127</v>
      </c>
      <c r="L116">
        <v>99.364999999999995</v>
      </c>
      <c r="M116">
        <v>0</v>
      </c>
      <c r="N116" t="s">
        <v>1128</v>
      </c>
      <c r="O116" t="s">
        <v>1129</v>
      </c>
      <c r="P116">
        <v>49.68</v>
      </c>
      <c r="Q116">
        <v>9.9999999999999993E-103</v>
      </c>
      <c r="R116" t="s">
        <v>1130</v>
      </c>
      <c r="S116" t="s">
        <v>1131</v>
      </c>
      <c r="T116" t="s">
        <v>1132</v>
      </c>
      <c r="U116">
        <v>303</v>
      </c>
      <c r="V116">
        <v>1.9999999999999999E-102</v>
      </c>
      <c r="W116" t="s">
        <v>1133</v>
      </c>
      <c r="X116" t="s">
        <v>1134</v>
      </c>
      <c r="Y116" t="s">
        <v>1135</v>
      </c>
      <c r="Z116" t="s">
        <v>1136</v>
      </c>
      <c r="AA116" t="s">
        <v>1137</v>
      </c>
      <c r="AB116" t="s">
        <v>44</v>
      </c>
      <c r="AC116" t="s">
        <v>44</v>
      </c>
      <c r="AD116" t="s">
        <v>44</v>
      </c>
      <c r="AE116" t="s">
        <v>1138</v>
      </c>
    </row>
    <row r="117" spans="1:31" x14ac:dyDescent="0.25">
      <c r="A117" s="3" t="s">
        <v>1139</v>
      </c>
      <c r="B117" s="3" t="s">
        <v>30</v>
      </c>
      <c r="C117" s="3">
        <v>2.50916662543223</v>
      </c>
      <c r="D117" s="3">
        <v>0.31421605458067597</v>
      </c>
      <c r="E117" s="3">
        <v>2.0552535300355501E-4</v>
      </c>
      <c r="F117" s="3">
        <v>4.2534160894159498E-3</v>
      </c>
      <c r="G117" s="3" t="s">
        <v>85</v>
      </c>
      <c r="H117" s="3" t="s">
        <v>1139</v>
      </c>
      <c r="L117">
        <v>100</v>
      </c>
      <c r="M117">
        <v>6.0000000000000004E-174</v>
      </c>
      <c r="N117" t="s">
        <v>1140</v>
      </c>
      <c r="O117" t="s">
        <v>1141</v>
      </c>
      <c r="P117">
        <v>87.18</v>
      </c>
      <c r="Q117">
        <v>8.0000000000000001E-150</v>
      </c>
      <c r="R117" t="s">
        <v>1142</v>
      </c>
      <c r="S117" t="s">
        <v>1143</v>
      </c>
      <c r="T117" t="s">
        <v>1144</v>
      </c>
      <c r="U117">
        <v>417</v>
      </c>
      <c r="V117">
        <v>2E-149</v>
      </c>
      <c r="W117" t="s">
        <v>1145</v>
      </c>
      <c r="X117" t="s">
        <v>1146</v>
      </c>
      <c r="Y117" t="s">
        <v>181</v>
      </c>
      <c r="Z117" t="s">
        <v>182</v>
      </c>
      <c r="AA117" t="s">
        <v>1147</v>
      </c>
      <c r="AB117" t="s">
        <v>716</v>
      </c>
      <c r="AC117" t="s">
        <v>1148</v>
      </c>
      <c r="AD117" t="s">
        <v>1149</v>
      </c>
      <c r="AE117" t="s">
        <v>1150</v>
      </c>
    </row>
    <row r="118" spans="1:31" x14ac:dyDescent="0.25">
      <c r="A118" s="3" t="s">
        <v>1151</v>
      </c>
      <c r="B118" s="3" t="s">
        <v>30</v>
      </c>
      <c r="C118" s="3">
        <v>2.7446798834260102</v>
      </c>
      <c r="D118" s="3">
        <v>0.19631654805242901</v>
      </c>
      <c r="E118" s="3">
        <v>2.0751779317151899E-7</v>
      </c>
      <c r="F118" s="3">
        <v>4.3671831084797602E-5</v>
      </c>
      <c r="G118" s="3" t="s">
        <v>85</v>
      </c>
      <c r="H118" s="3" t="s">
        <v>1152</v>
      </c>
      <c r="L118">
        <v>98.19</v>
      </c>
      <c r="M118">
        <v>3E-160</v>
      </c>
      <c r="N118" t="s">
        <v>1153</v>
      </c>
      <c r="O118" t="s">
        <v>1154</v>
      </c>
      <c r="P118" t="s">
        <v>44</v>
      </c>
      <c r="Q118" t="s">
        <v>44</v>
      </c>
      <c r="R118" t="s">
        <v>44</v>
      </c>
      <c r="S118" t="s">
        <v>44</v>
      </c>
      <c r="T118" t="s">
        <v>1155</v>
      </c>
      <c r="U118">
        <v>256</v>
      </c>
      <c r="V118">
        <v>4.0000000000000003E-86</v>
      </c>
      <c r="W118" t="s">
        <v>1156</v>
      </c>
      <c r="X118" t="s">
        <v>1157</v>
      </c>
      <c r="Y118" t="s">
        <v>518</v>
      </c>
      <c r="Z118" t="s">
        <v>519</v>
      </c>
      <c r="AA118" t="s">
        <v>1158</v>
      </c>
      <c r="AC118" t="s">
        <v>157</v>
      </c>
      <c r="AD118" t="s">
        <v>44</v>
      </c>
      <c r="AE118" t="s">
        <v>1159</v>
      </c>
    </row>
    <row r="119" spans="1:31" x14ac:dyDescent="0.25">
      <c r="A119" s="3" t="s">
        <v>1160</v>
      </c>
      <c r="B119" s="3" t="s">
        <v>30</v>
      </c>
      <c r="C119" s="3">
        <v>-3.7531152212358299</v>
      </c>
      <c r="D119" s="3">
        <v>0.60970632416241799</v>
      </c>
      <c r="E119" s="3">
        <v>1.0752688210313699E-4</v>
      </c>
      <c r="F119" s="3">
        <v>2.8446771479955601E-3</v>
      </c>
      <c r="G119" s="3" t="s">
        <v>31</v>
      </c>
      <c r="H119" s="3" t="s">
        <v>1161</v>
      </c>
      <c r="L119">
        <v>99.308999999999997</v>
      </c>
      <c r="M119">
        <v>0</v>
      </c>
      <c r="N119" t="s">
        <v>1162</v>
      </c>
      <c r="O119" t="s">
        <v>1163</v>
      </c>
      <c r="P119">
        <v>83.42</v>
      </c>
      <c r="Q119">
        <v>0</v>
      </c>
      <c r="R119" t="s">
        <v>1164</v>
      </c>
      <c r="S119" t="s">
        <v>1165</v>
      </c>
      <c r="T119" t="s">
        <v>1166</v>
      </c>
      <c r="U119">
        <v>925</v>
      </c>
      <c r="V119">
        <v>0</v>
      </c>
      <c r="W119" t="s">
        <v>1167</v>
      </c>
      <c r="X119" t="s">
        <v>1168</v>
      </c>
      <c r="Y119" t="s">
        <v>1169</v>
      </c>
      <c r="Z119" t="s">
        <v>1170</v>
      </c>
      <c r="AA119" t="s">
        <v>1171</v>
      </c>
      <c r="AC119" t="s">
        <v>1172</v>
      </c>
      <c r="AD119" t="s">
        <v>44</v>
      </c>
      <c r="AE119" t="s">
        <v>1173</v>
      </c>
    </row>
    <row r="120" spans="1:31" x14ac:dyDescent="0.25">
      <c r="A120" s="3" t="s">
        <v>1174</v>
      </c>
      <c r="B120" s="3" t="s">
        <v>30</v>
      </c>
      <c r="C120" s="3">
        <v>2.8728647228434001</v>
      </c>
      <c r="D120" s="3">
        <v>0.59968453846372505</v>
      </c>
      <c r="E120" s="3">
        <v>5.6173799315906202E-4</v>
      </c>
      <c r="F120" s="3">
        <v>8.3298566541746104E-3</v>
      </c>
      <c r="G120" s="3" t="s">
        <v>85</v>
      </c>
      <c r="H120" s="3" t="s">
        <v>1175</v>
      </c>
      <c r="K120" t="s">
        <v>1176</v>
      </c>
      <c r="L120">
        <v>99.471999999999994</v>
      </c>
      <c r="M120">
        <v>0</v>
      </c>
      <c r="N120" t="s">
        <v>1177</v>
      </c>
      <c r="O120" t="s">
        <v>1178</v>
      </c>
      <c r="P120">
        <v>58.18</v>
      </c>
      <c r="Q120">
        <v>0</v>
      </c>
      <c r="R120" t="s">
        <v>1179</v>
      </c>
      <c r="S120" t="s">
        <v>1180</v>
      </c>
      <c r="T120" t="s">
        <v>1181</v>
      </c>
      <c r="U120">
        <v>862</v>
      </c>
      <c r="V120">
        <v>0</v>
      </c>
      <c r="W120" t="s">
        <v>1182</v>
      </c>
      <c r="X120" t="s">
        <v>1183</v>
      </c>
      <c r="Y120" t="s">
        <v>518</v>
      </c>
      <c r="Z120" t="s">
        <v>519</v>
      </c>
      <c r="AA120" t="s">
        <v>1184</v>
      </c>
      <c r="AB120" t="s">
        <v>44</v>
      </c>
      <c r="AC120" t="s">
        <v>44</v>
      </c>
      <c r="AD120" t="s">
        <v>44</v>
      </c>
      <c r="AE120" t="s">
        <v>1185</v>
      </c>
    </row>
    <row r="121" spans="1:31" x14ac:dyDescent="0.25">
      <c r="A121" s="3" t="s">
        <v>1186</v>
      </c>
      <c r="B121" s="3" t="s">
        <v>30</v>
      </c>
      <c r="C121" s="3">
        <v>-2.1070869561313601</v>
      </c>
      <c r="D121" s="3">
        <v>0.287115673037174</v>
      </c>
      <c r="E121" s="3">
        <v>8.9894291463998905E-6</v>
      </c>
      <c r="F121" s="3">
        <v>5.47272114177815E-4</v>
      </c>
      <c r="G121" s="3" t="s">
        <v>31</v>
      </c>
      <c r="H121" s="3" t="s">
        <v>1186</v>
      </c>
      <c r="L121">
        <v>99.667000000000002</v>
      </c>
      <c r="M121">
        <v>0</v>
      </c>
      <c r="N121" t="s">
        <v>1187</v>
      </c>
      <c r="O121" t="s">
        <v>1188</v>
      </c>
      <c r="P121">
        <v>47.21</v>
      </c>
      <c r="Q121">
        <v>2E-79</v>
      </c>
      <c r="R121" t="s">
        <v>1189</v>
      </c>
      <c r="S121" t="s">
        <v>1190</v>
      </c>
      <c r="T121" t="s">
        <v>1191</v>
      </c>
      <c r="U121">
        <v>373</v>
      </c>
      <c r="V121">
        <v>9.0000000000000004E-131</v>
      </c>
      <c r="W121" t="s">
        <v>1192</v>
      </c>
      <c r="X121" t="s">
        <v>1193</v>
      </c>
      <c r="Y121" t="s">
        <v>518</v>
      </c>
      <c r="Z121" t="s">
        <v>519</v>
      </c>
      <c r="AA121" t="s">
        <v>1194</v>
      </c>
      <c r="AB121" t="s">
        <v>44</v>
      </c>
      <c r="AC121" t="s">
        <v>44</v>
      </c>
      <c r="AD121" t="s">
        <v>44</v>
      </c>
      <c r="AE121" t="s">
        <v>1195</v>
      </c>
    </row>
    <row r="122" spans="1:31" x14ac:dyDescent="0.25">
      <c r="A122" s="3" t="s">
        <v>1196</v>
      </c>
      <c r="B122" s="3" t="s">
        <v>30</v>
      </c>
      <c r="C122" s="3">
        <v>-2.6170592470774499</v>
      </c>
      <c r="D122" s="3">
        <v>0.19346091237208199</v>
      </c>
      <c r="E122" s="3">
        <v>2.83461130812235E-6</v>
      </c>
      <c r="F122" s="3">
        <v>2.5589768965369601E-4</v>
      </c>
      <c r="G122" s="3" t="s">
        <v>31</v>
      </c>
      <c r="H122" s="3" t="s">
        <v>1196</v>
      </c>
      <c r="L122">
        <v>81.25</v>
      </c>
      <c r="M122">
        <v>0</v>
      </c>
      <c r="N122" t="s">
        <v>1197</v>
      </c>
      <c r="O122" t="s">
        <v>1198</v>
      </c>
      <c r="P122">
        <v>74.790000000000006</v>
      </c>
      <c r="Q122">
        <v>0</v>
      </c>
      <c r="R122" t="s">
        <v>430</v>
      </c>
      <c r="S122" t="s">
        <v>431</v>
      </c>
      <c r="T122" t="s">
        <v>432</v>
      </c>
      <c r="U122">
        <v>1057</v>
      </c>
      <c r="V122">
        <v>0</v>
      </c>
      <c r="W122" t="s">
        <v>433</v>
      </c>
      <c r="X122" t="s">
        <v>434</v>
      </c>
      <c r="Y122" t="s">
        <v>409</v>
      </c>
      <c r="Z122" t="s">
        <v>410</v>
      </c>
      <c r="AA122" t="s">
        <v>1199</v>
      </c>
      <c r="AC122" t="s">
        <v>436</v>
      </c>
      <c r="AD122" t="s">
        <v>437</v>
      </c>
      <c r="AE122" t="s">
        <v>1200</v>
      </c>
    </row>
    <row r="123" spans="1:31" x14ac:dyDescent="0.25">
      <c r="A123" s="3" t="s">
        <v>1201</v>
      </c>
      <c r="B123" s="3" t="s">
        <v>30</v>
      </c>
      <c r="C123" s="3">
        <v>-4.5258915223103502</v>
      </c>
      <c r="D123" s="3">
        <v>0.46967270457385502</v>
      </c>
      <c r="E123" s="3">
        <v>5.3365116414738601E-7</v>
      </c>
      <c r="F123" s="3">
        <v>7.7043980926764106E-5</v>
      </c>
      <c r="G123" s="3" t="s">
        <v>31</v>
      </c>
      <c r="H123" s="3" t="s">
        <v>1201</v>
      </c>
      <c r="L123">
        <v>100</v>
      </c>
      <c r="M123">
        <v>0</v>
      </c>
      <c r="N123" t="s">
        <v>1202</v>
      </c>
      <c r="O123" t="s">
        <v>450</v>
      </c>
      <c r="P123">
        <v>64.430000000000007</v>
      </c>
      <c r="Q123">
        <v>0</v>
      </c>
      <c r="R123" t="s">
        <v>451</v>
      </c>
      <c r="S123" t="s">
        <v>452</v>
      </c>
      <c r="T123" t="s">
        <v>44</v>
      </c>
      <c r="U123" t="s">
        <v>44</v>
      </c>
      <c r="V123" t="s">
        <v>44</v>
      </c>
      <c r="W123" t="s">
        <v>44</v>
      </c>
      <c r="X123" t="s">
        <v>44</v>
      </c>
      <c r="Y123" t="s">
        <v>44</v>
      </c>
      <c r="Z123" t="s">
        <v>44</v>
      </c>
      <c r="AA123" t="s">
        <v>1203</v>
      </c>
      <c r="AC123" t="s">
        <v>454</v>
      </c>
      <c r="AD123" t="s">
        <v>455</v>
      </c>
      <c r="AE123" t="s">
        <v>1204</v>
      </c>
    </row>
    <row r="124" spans="1:31" x14ac:dyDescent="0.25">
      <c r="A124" s="3" t="s">
        <v>1205</v>
      </c>
      <c r="B124" s="3" t="s">
        <v>30</v>
      </c>
      <c r="C124" s="3">
        <v>-5.5208521523311402</v>
      </c>
      <c r="D124" s="3">
        <v>0.25686207174116399</v>
      </c>
      <c r="E124" s="3">
        <v>2.31165007136269E-8</v>
      </c>
      <c r="F124" s="3">
        <v>1.0157189400517999E-5</v>
      </c>
      <c r="G124" s="3" t="s">
        <v>31</v>
      </c>
      <c r="H124" s="3" t="s">
        <v>1205</v>
      </c>
      <c r="L124">
        <v>88.542000000000002</v>
      </c>
      <c r="M124">
        <v>9.0000000000000003E-107</v>
      </c>
      <c r="N124" t="s">
        <v>1206</v>
      </c>
      <c r="O124" t="s">
        <v>1207</v>
      </c>
      <c r="P124">
        <v>30.53</v>
      </c>
      <c r="Q124">
        <v>3E-10</v>
      </c>
      <c r="R124" t="s">
        <v>1208</v>
      </c>
      <c r="S124" t="s">
        <v>1209</v>
      </c>
      <c r="T124" t="s">
        <v>44</v>
      </c>
      <c r="U124" t="s">
        <v>44</v>
      </c>
      <c r="V124" t="s">
        <v>44</v>
      </c>
      <c r="W124" t="s">
        <v>44</v>
      </c>
      <c r="X124" t="s">
        <v>44</v>
      </c>
      <c r="Y124" t="s">
        <v>44</v>
      </c>
      <c r="Z124" t="s">
        <v>44</v>
      </c>
      <c r="AA124" t="s">
        <v>44</v>
      </c>
      <c r="AB124" t="s">
        <v>44</v>
      </c>
      <c r="AC124" t="s">
        <v>44</v>
      </c>
      <c r="AD124" t="s">
        <v>44</v>
      </c>
      <c r="AE124" t="s">
        <v>1210</v>
      </c>
    </row>
    <row r="125" spans="1:31" x14ac:dyDescent="0.25">
      <c r="A125" s="3" t="s">
        <v>1211</v>
      </c>
      <c r="B125" s="3" t="s">
        <v>30</v>
      </c>
      <c r="C125" s="3">
        <v>-2.0396051260540702</v>
      </c>
      <c r="D125" s="3">
        <v>0.39027238873526598</v>
      </c>
      <c r="E125" s="3">
        <v>2.12573130371041E-4</v>
      </c>
      <c r="F125" s="3">
        <v>4.3233813164790203E-3</v>
      </c>
      <c r="G125" s="3" t="s">
        <v>31</v>
      </c>
      <c r="H125" s="3" t="s">
        <v>1211</v>
      </c>
      <c r="K125" t="s">
        <v>1212</v>
      </c>
      <c r="L125">
        <v>100</v>
      </c>
      <c r="M125">
        <v>0</v>
      </c>
      <c r="N125" t="s">
        <v>1213</v>
      </c>
      <c r="O125" t="s">
        <v>1214</v>
      </c>
      <c r="P125">
        <v>83.1</v>
      </c>
      <c r="Q125">
        <v>0</v>
      </c>
      <c r="R125" t="s">
        <v>1215</v>
      </c>
      <c r="S125" t="s">
        <v>1216</v>
      </c>
      <c r="T125" t="s">
        <v>1217</v>
      </c>
      <c r="U125">
        <v>617</v>
      </c>
      <c r="V125">
        <v>0</v>
      </c>
      <c r="W125" t="s">
        <v>1218</v>
      </c>
      <c r="X125" t="s">
        <v>1219</v>
      </c>
      <c r="Y125" t="s">
        <v>409</v>
      </c>
      <c r="Z125" t="s">
        <v>410</v>
      </c>
      <c r="AA125" t="s">
        <v>1220</v>
      </c>
      <c r="AB125" t="s">
        <v>1221</v>
      </c>
      <c r="AC125" t="s">
        <v>1222</v>
      </c>
      <c r="AD125" t="s">
        <v>1223</v>
      </c>
      <c r="AE125" t="s">
        <v>1224</v>
      </c>
    </row>
    <row r="126" spans="1:31" x14ac:dyDescent="0.25">
      <c r="A126" s="3" t="s">
        <v>1225</v>
      </c>
      <c r="B126" s="3" t="s">
        <v>30</v>
      </c>
      <c r="C126" s="3">
        <v>-3.9351305401470098</v>
      </c>
      <c r="D126" s="3">
        <v>0.54082773358086</v>
      </c>
      <c r="E126" s="3">
        <v>9.7905045346458104E-6</v>
      </c>
      <c r="F126" s="3">
        <v>5.7865911997624999E-4</v>
      </c>
      <c r="G126" s="3" t="s">
        <v>31</v>
      </c>
      <c r="H126" s="3" t="s">
        <v>1225</v>
      </c>
      <c r="L126">
        <v>100</v>
      </c>
      <c r="M126">
        <v>0</v>
      </c>
      <c r="N126" t="s">
        <v>1226</v>
      </c>
      <c r="O126" t="s">
        <v>1227</v>
      </c>
      <c r="P126">
        <v>68.19</v>
      </c>
      <c r="Q126">
        <v>0</v>
      </c>
      <c r="R126" t="s">
        <v>493</v>
      </c>
      <c r="S126" t="s">
        <v>494</v>
      </c>
      <c r="T126" t="s">
        <v>495</v>
      </c>
      <c r="U126">
        <v>53.5</v>
      </c>
      <c r="V126">
        <v>4.9999999999999998E-7</v>
      </c>
      <c r="W126" t="s">
        <v>496</v>
      </c>
      <c r="X126" t="s">
        <v>497</v>
      </c>
      <c r="Y126" t="s">
        <v>498</v>
      </c>
      <c r="Z126" t="s">
        <v>499</v>
      </c>
      <c r="AA126" t="s">
        <v>1228</v>
      </c>
      <c r="AC126" t="s">
        <v>501</v>
      </c>
      <c r="AD126" t="s">
        <v>44</v>
      </c>
      <c r="AE126" t="s">
        <v>1229</v>
      </c>
    </row>
    <row r="127" spans="1:31" x14ac:dyDescent="0.25">
      <c r="A127" s="3" t="s">
        <v>1230</v>
      </c>
      <c r="B127" s="3" t="s">
        <v>30</v>
      </c>
      <c r="C127" s="3">
        <v>3.1261430586469099</v>
      </c>
      <c r="D127" s="3">
        <v>0.54226992514987904</v>
      </c>
      <c r="E127" s="3">
        <v>4.21726773155218E-4</v>
      </c>
      <c r="F127" s="3">
        <v>6.8082600151863097E-3</v>
      </c>
      <c r="G127" s="3" t="s">
        <v>85</v>
      </c>
      <c r="H127" s="3" t="s">
        <v>1230</v>
      </c>
      <c r="L127">
        <v>100</v>
      </c>
      <c r="M127">
        <v>0</v>
      </c>
      <c r="N127" t="s">
        <v>1231</v>
      </c>
      <c r="O127" t="s">
        <v>1232</v>
      </c>
      <c r="P127">
        <v>58.39</v>
      </c>
      <c r="Q127">
        <v>3.9999999999999999E-132</v>
      </c>
      <c r="R127" t="s">
        <v>506</v>
      </c>
      <c r="S127" t="s">
        <v>507</v>
      </c>
      <c r="T127" t="s">
        <v>44</v>
      </c>
      <c r="U127" t="s">
        <v>44</v>
      </c>
      <c r="V127" t="s">
        <v>44</v>
      </c>
      <c r="W127" t="s">
        <v>44</v>
      </c>
      <c r="X127" t="s">
        <v>44</v>
      </c>
      <c r="Y127" t="s">
        <v>44</v>
      </c>
      <c r="Z127" t="s">
        <v>44</v>
      </c>
      <c r="AA127" t="s">
        <v>1233</v>
      </c>
      <c r="AB127" t="s">
        <v>225</v>
      </c>
      <c r="AC127" t="s">
        <v>112</v>
      </c>
      <c r="AD127" t="s">
        <v>113</v>
      </c>
      <c r="AE127" t="s">
        <v>1234</v>
      </c>
    </row>
    <row r="128" spans="1:31" x14ac:dyDescent="0.25">
      <c r="A128" s="3" t="s">
        <v>1235</v>
      </c>
      <c r="B128" s="3" t="s">
        <v>30</v>
      </c>
      <c r="C128" s="3">
        <v>-4.4456843280211498</v>
      </c>
      <c r="D128" s="3">
        <v>0.251245867410611</v>
      </c>
      <c r="E128" s="3">
        <v>2.0922832180136899E-6</v>
      </c>
      <c r="F128" s="3">
        <v>2.0496528383295401E-4</v>
      </c>
      <c r="G128" s="3" t="s">
        <v>31</v>
      </c>
      <c r="H128" s="3" t="s">
        <v>1235</v>
      </c>
      <c r="L128">
        <v>100</v>
      </c>
      <c r="M128">
        <v>0</v>
      </c>
      <c r="N128" t="s">
        <v>1236</v>
      </c>
      <c r="O128" t="s">
        <v>1237</v>
      </c>
      <c r="P128">
        <v>71.03</v>
      </c>
      <c r="Q128">
        <v>0</v>
      </c>
      <c r="R128" t="s">
        <v>1238</v>
      </c>
      <c r="S128" t="s">
        <v>1239</v>
      </c>
      <c r="T128" t="s">
        <v>1240</v>
      </c>
      <c r="U128">
        <v>568</v>
      </c>
      <c r="V128">
        <v>0</v>
      </c>
      <c r="W128" t="s">
        <v>1241</v>
      </c>
      <c r="X128" t="s">
        <v>4516</v>
      </c>
      <c r="Y128" t="s">
        <v>54</v>
      </c>
      <c r="Z128" t="s">
        <v>55</v>
      </c>
      <c r="AA128" t="s">
        <v>1243</v>
      </c>
      <c r="AB128" t="s">
        <v>1244</v>
      </c>
      <c r="AC128" t="s">
        <v>1245</v>
      </c>
      <c r="AD128" t="s">
        <v>1246</v>
      </c>
      <c r="AE128" t="s">
        <v>1247</v>
      </c>
    </row>
    <row r="129" spans="1:31" x14ac:dyDescent="0.25">
      <c r="A129" s="3" t="s">
        <v>1248</v>
      </c>
      <c r="B129" s="3" t="s">
        <v>30</v>
      </c>
      <c r="C129" s="3">
        <v>-2.9676644814453801</v>
      </c>
      <c r="D129" s="3">
        <v>0.25280435706063598</v>
      </c>
      <c r="E129" s="3">
        <v>1.4578622020700001E-7</v>
      </c>
      <c r="F129" s="3">
        <v>3.3609959310666402E-5</v>
      </c>
      <c r="G129" s="3" t="s">
        <v>31</v>
      </c>
      <c r="H129" s="3" t="s">
        <v>1248</v>
      </c>
      <c r="L129">
        <v>100</v>
      </c>
      <c r="M129">
        <v>3.0000000000000002E-126</v>
      </c>
      <c r="N129" t="s">
        <v>1249</v>
      </c>
      <c r="O129" t="s">
        <v>1250</v>
      </c>
      <c r="P129">
        <v>46.41</v>
      </c>
      <c r="Q129">
        <v>9.0000000000000002E-39</v>
      </c>
      <c r="R129" t="s">
        <v>1251</v>
      </c>
      <c r="S129" t="s">
        <v>1252</v>
      </c>
      <c r="T129" t="s">
        <v>1253</v>
      </c>
      <c r="U129">
        <v>140</v>
      </c>
      <c r="V129">
        <v>1.9999999999999999E-38</v>
      </c>
      <c r="W129" t="s">
        <v>1254</v>
      </c>
      <c r="X129" t="s">
        <v>1255</v>
      </c>
      <c r="Y129" t="s">
        <v>1256</v>
      </c>
      <c r="Z129" t="s">
        <v>1257</v>
      </c>
      <c r="AA129" t="s">
        <v>1258</v>
      </c>
      <c r="AB129" t="s">
        <v>1259</v>
      </c>
      <c r="AD129" t="s">
        <v>1260</v>
      </c>
      <c r="AE129" t="s">
        <v>1261</v>
      </c>
    </row>
    <row r="130" spans="1:31" x14ac:dyDescent="0.25">
      <c r="A130" s="3" t="s">
        <v>1262</v>
      </c>
      <c r="B130" s="3" t="s">
        <v>30</v>
      </c>
      <c r="C130" s="3">
        <v>-2.5900320939463999</v>
      </c>
      <c r="D130" s="3">
        <v>0.224236603013302</v>
      </c>
      <c r="E130" s="3">
        <v>7.3915316090022998E-8</v>
      </c>
      <c r="F130" s="3">
        <v>2.12834135679362E-5</v>
      </c>
      <c r="G130" s="3" t="s">
        <v>31</v>
      </c>
      <c r="H130" s="3" t="s">
        <v>1262</v>
      </c>
      <c r="L130">
        <v>100</v>
      </c>
      <c r="M130">
        <v>0</v>
      </c>
      <c r="N130" t="s">
        <v>1263</v>
      </c>
      <c r="O130" t="s">
        <v>1264</v>
      </c>
      <c r="P130">
        <v>85.55</v>
      </c>
      <c r="Q130">
        <v>0</v>
      </c>
      <c r="R130" t="s">
        <v>418</v>
      </c>
      <c r="S130" t="s">
        <v>419</v>
      </c>
      <c r="T130" t="s">
        <v>420</v>
      </c>
      <c r="U130">
        <v>912</v>
      </c>
      <c r="V130">
        <v>0</v>
      </c>
      <c r="W130" t="s">
        <v>421</v>
      </c>
      <c r="X130" t="s">
        <v>422</v>
      </c>
      <c r="Y130" t="s">
        <v>54</v>
      </c>
      <c r="Z130" t="s">
        <v>55</v>
      </c>
      <c r="AA130" t="s">
        <v>1265</v>
      </c>
      <c r="AB130" t="s">
        <v>424</v>
      </c>
      <c r="AC130" t="s">
        <v>425</v>
      </c>
      <c r="AD130" t="s">
        <v>44</v>
      </c>
      <c r="AE130" t="s">
        <v>1266</v>
      </c>
    </row>
    <row r="131" spans="1:31" x14ac:dyDescent="0.25">
      <c r="A131" s="3" t="s">
        <v>1267</v>
      </c>
      <c r="B131" s="3" t="s">
        <v>30</v>
      </c>
      <c r="C131" s="3">
        <v>-2.3061852881590701</v>
      </c>
      <c r="D131" s="3">
        <v>0.28267275409381398</v>
      </c>
      <c r="E131" s="3">
        <v>3.0739809191437898E-6</v>
      </c>
      <c r="F131" s="3">
        <v>2.6780733766264801E-4</v>
      </c>
      <c r="G131" s="3" t="s">
        <v>31</v>
      </c>
      <c r="H131" s="3" t="s">
        <v>1268</v>
      </c>
      <c r="L131">
        <v>100</v>
      </c>
      <c r="M131">
        <v>0</v>
      </c>
      <c r="N131" t="s">
        <v>1269</v>
      </c>
      <c r="O131" t="s">
        <v>1270</v>
      </c>
      <c r="P131" t="s">
        <v>44</v>
      </c>
      <c r="Q131" t="s">
        <v>44</v>
      </c>
      <c r="R131" t="s">
        <v>44</v>
      </c>
      <c r="S131" t="s">
        <v>44</v>
      </c>
      <c r="T131" t="s">
        <v>44</v>
      </c>
      <c r="U131" t="s">
        <v>44</v>
      </c>
      <c r="V131" t="s">
        <v>44</v>
      </c>
      <c r="W131" t="s">
        <v>44</v>
      </c>
      <c r="X131" t="s">
        <v>44</v>
      </c>
      <c r="Y131" t="s">
        <v>44</v>
      </c>
      <c r="Z131" t="s">
        <v>44</v>
      </c>
      <c r="AA131" t="s">
        <v>44</v>
      </c>
      <c r="AD131" t="s">
        <v>158</v>
      </c>
      <c r="AE131" t="s">
        <v>1271</v>
      </c>
    </row>
    <row r="132" spans="1:31" x14ac:dyDescent="0.25">
      <c r="A132" s="3" t="s">
        <v>1272</v>
      </c>
      <c r="B132" s="3" t="s">
        <v>30</v>
      </c>
      <c r="C132" s="3">
        <v>-2.7529088938729198</v>
      </c>
      <c r="D132" s="3">
        <v>0.60111764070663498</v>
      </c>
      <c r="E132" s="3">
        <v>6.3281517788782405E-4</v>
      </c>
      <c r="F132" s="3">
        <v>8.8385246857014908E-3</v>
      </c>
      <c r="G132" s="3" t="s">
        <v>31</v>
      </c>
      <c r="H132" s="3" t="s">
        <v>1272</v>
      </c>
      <c r="L132">
        <v>99.798000000000002</v>
      </c>
      <c r="M132">
        <v>0</v>
      </c>
      <c r="N132" t="s">
        <v>1273</v>
      </c>
      <c r="O132" t="s">
        <v>535</v>
      </c>
      <c r="P132">
        <v>74.45</v>
      </c>
      <c r="Q132">
        <v>0</v>
      </c>
      <c r="R132" t="s">
        <v>536</v>
      </c>
      <c r="S132" t="s">
        <v>537</v>
      </c>
      <c r="T132" t="s">
        <v>538</v>
      </c>
      <c r="U132">
        <v>735</v>
      </c>
      <c r="V132">
        <v>0</v>
      </c>
      <c r="W132" t="s">
        <v>336</v>
      </c>
      <c r="X132" t="s">
        <v>337</v>
      </c>
      <c r="Y132" t="s">
        <v>54</v>
      </c>
      <c r="Z132" t="s">
        <v>55</v>
      </c>
      <c r="AA132" t="s">
        <v>1274</v>
      </c>
      <c r="AB132" t="s">
        <v>339</v>
      </c>
      <c r="AC132" t="s">
        <v>340</v>
      </c>
      <c r="AD132" t="s">
        <v>341</v>
      </c>
      <c r="AE132" t="s">
        <v>1275</v>
      </c>
    </row>
    <row r="133" spans="1:31" x14ac:dyDescent="0.25">
      <c r="A133" s="3" t="s">
        <v>1276</v>
      </c>
      <c r="B133" s="3" t="s">
        <v>30</v>
      </c>
      <c r="C133" s="3">
        <v>-2.4447107600090399</v>
      </c>
      <c r="D133" s="3">
        <v>0.52833106953841802</v>
      </c>
      <c r="E133" s="3">
        <v>5.8287275303348096E-4</v>
      </c>
      <c r="F133" s="3">
        <v>8.42705585430094E-3</v>
      </c>
      <c r="G133" s="3" t="s">
        <v>31</v>
      </c>
      <c r="H133" s="3" t="s">
        <v>1277</v>
      </c>
      <c r="L133">
        <v>100</v>
      </c>
      <c r="M133">
        <v>0</v>
      </c>
      <c r="N133" t="s">
        <v>1278</v>
      </c>
      <c r="O133" t="s">
        <v>1279</v>
      </c>
      <c r="P133">
        <v>44.59</v>
      </c>
      <c r="Q133">
        <v>0</v>
      </c>
      <c r="R133" t="s">
        <v>1280</v>
      </c>
      <c r="S133" t="s">
        <v>1281</v>
      </c>
      <c r="T133" t="s">
        <v>44</v>
      </c>
      <c r="U133" t="s">
        <v>44</v>
      </c>
      <c r="V133" t="s">
        <v>44</v>
      </c>
      <c r="W133" t="s">
        <v>44</v>
      </c>
      <c r="X133" t="s">
        <v>44</v>
      </c>
      <c r="Y133" t="s">
        <v>44</v>
      </c>
      <c r="Z133" t="s">
        <v>44</v>
      </c>
      <c r="AA133" t="s">
        <v>44</v>
      </c>
      <c r="AB133" t="s">
        <v>44</v>
      </c>
      <c r="AC133" t="s">
        <v>44</v>
      </c>
      <c r="AD133" t="s">
        <v>44</v>
      </c>
      <c r="AE133" t="s">
        <v>1282</v>
      </c>
    </row>
    <row r="134" spans="1:31" x14ac:dyDescent="0.25">
      <c r="A134" s="3" t="s">
        <v>1283</v>
      </c>
      <c r="B134" s="3" t="s">
        <v>30</v>
      </c>
      <c r="C134" s="3">
        <v>-2.56193414869586</v>
      </c>
      <c r="D134" s="3">
        <v>0.48693112421574902</v>
      </c>
      <c r="E134" s="3">
        <v>2.00618078249448E-4</v>
      </c>
      <c r="F134" s="3">
        <v>4.2063201219687202E-3</v>
      </c>
      <c r="G134" s="3" t="s">
        <v>31</v>
      </c>
      <c r="H134" s="3" t="s">
        <v>1283</v>
      </c>
      <c r="L134">
        <v>99.721000000000004</v>
      </c>
      <c r="M134">
        <v>0</v>
      </c>
      <c r="N134" t="s">
        <v>1284</v>
      </c>
      <c r="O134" t="s">
        <v>1285</v>
      </c>
      <c r="P134">
        <v>68.89</v>
      </c>
      <c r="Q134">
        <v>0</v>
      </c>
      <c r="R134" t="s">
        <v>544</v>
      </c>
      <c r="S134" t="s">
        <v>545</v>
      </c>
      <c r="T134" t="s">
        <v>546</v>
      </c>
      <c r="U134">
        <v>536</v>
      </c>
      <c r="V134">
        <v>0</v>
      </c>
      <c r="W134" t="s">
        <v>547</v>
      </c>
      <c r="X134" t="s">
        <v>548</v>
      </c>
      <c r="Y134" t="s">
        <v>518</v>
      </c>
      <c r="Z134" t="s">
        <v>519</v>
      </c>
      <c r="AA134" t="s">
        <v>1286</v>
      </c>
      <c r="AB134" t="s">
        <v>550</v>
      </c>
      <c r="AC134" t="s">
        <v>551</v>
      </c>
      <c r="AD134" t="s">
        <v>44</v>
      </c>
      <c r="AE134" t="s">
        <v>1287</v>
      </c>
    </row>
    <row r="135" spans="1:31" x14ac:dyDescent="0.25">
      <c r="A135" s="3" t="s">
        <v>1288</v>
      </c>
      <c r="B135" s="3" t="s">
        <v>30</v>
      </c>
      <c r="C135" s="3">
        <v>-2.6788343258801799</v>
      </c>
      <c r="D135" s="3">
        <v>0.19349668945516499</v>
      </c>
      <c r="E135" s="3">
        <v>9.6862020626531392E-9</v>
      </c>
      <c r="F135" s="3">
        <v>5.1520398971143496E-6</v>
      </c>
      <c r="G135" s="3" t="s">
        <v>31</v>
      </c>
      <c r="H135" s="3" t="s">
        <v>1288</v>
      </c>
      <c r="L135">
        <v>100</v>
      </c>
      <c r="M135">
        <v>0</v>
      </c>
      <c r="N135" t="s">
        <v>1289</v>
      </c>
      <c r="O135" t="s">
        <v>1290</v>
      </c>
      <c r="P135">
        <v>80.94</v>
      </c>
      <c r="Q135">
        <v>0</v>
      </c>
      <c r="R135" t="s">
        <v>1291</v>
      </c>
      <c r="S135" t="s">
        <v>1292</v>
      </c>
      <c r="T135" t="s">
        <v>1293</v>
      </c>
      <c r="U135">
        <v>546</v>
      </c>
      <c r="V135">
        <v>0</v>
      </c>
      <c r="W135" t="s">
        <v>1294</v>
      </c>
      <c r="X135" t="s">
        <v>1295</v>
      </c>
      <c r="Y135" t="s">
        <v>54</v>
      </c>
      <c r="Z135" t="s">
        <v>55</v>
      </c>
      <c r="AA135" t="s">
        <v>1296</v>
      </c>
      <c r="AC135" t="s">
        <v>1297</v>
      </c>
      <c r="AD135" t="s">
        <v>44</v>
      </c>
      <c r="AE135" t="s">
        <v>1298</v>
      </c>
    </row>
    <row r="136" spans="1:31" x14ac:dyDescent="0.25">
      <c r="A136" s="3" t="s">
        <v>1299</v>
      </c>
      <c r="B136" s="3" t="s">
        <v>30</v>
      </c>
      <c r="C136" s="3">
        <v>-2.1354395747176298</v>
      </c>
      <c r="D136" s="3">
        <v>0.27987956605203301</v>
      </c>
      <c r="E136" s="3">
        <v>6.0859259414236499E-6</v>
      </c>
      <c r="F136" s="3">
        <v>4.14298151576227E-4</v>
      </c>
      <c r="G136" s="3" t="s">
        <v>31</v>
      </c>
      <c r="H136" s="3" t="s">
        <v>1299</v>
      </c>
      <c r="L136">
        <v>97.760999999999996</v>
      </c>
      <c r="M136">
        <v>9.9999999999999996E-95</v>
      </c>
      <c r="N136" t="s">
        <v>1300</v>
      </c>
      <c r="O136" t="s">
        <v>1301</v>
      </c>
      <c r="P136">
        <v>79.7</v>
      </c>
      <c r="Q136">
        <v>9.9999999999999993E-78</v>
      </c>
      <c r="R136" t="s">
        <v>1302</v>
      </c>
      <c r="S136" t="s">
        <v>1303</v>
      </c>
      <c r="T136" t="s">
        <v>406</v>
      </c>
      <c r="U136">
        <v>225</v>
      </c>
      <c r="V136">
        <v>3.0000000000000002E-77</v>
      </c>
      <c r="W136" t="s">
        <v>407</v>
      </c>
      <c r="X136" t="s">
        <v>408</v>
      </c>
      <c r="Y136" t="s">
        <v>409</v>
      </c>
      <c r="Z136" t="s">
        <v>410</v>
      </c>
      <c r="AA136" t="s">
        <v>1304</v>
      </c>
      <c r="AC136" t="s">
        <v>412</v>
      </c>
      <c r="AD136" t="s">
        <v>158</v>
      </c>
      <c r="AE136" t="s">
        <v>1305</v>
      </c>
    </row>
    <row r="137" spans="1:31" x14ac:dyDescent="0.25">
      <c r="A137" s="3" t="s">
        <v>1306</v>
      </c>
      <c r="B137" s="3" t="s">
        <v>30</v>
      </c>
      <c r="C137" s="3">
        <v>-2.08632653879059</v>
      </c>
      <c r="D137" s="3">
        <v>0.14245068785503801</v>
      </c>
      <c r="E137" s="3">
        <v>5.1055577543479599E-9</v>
      </c>
      <c r="F137" s="3">
        <v>3.9689820511877303E-6</v>
      </c>
      <c r="G137" s="3" t="s">
        <v>31</v>
      </c>
      <c r="H137" s="3" t="s">
        <v>1306</v>
      </c>
      <c r="L137">
        <v>100</v>
      </c>
      <c r="M137">
        <v>0</v>
      </c>
      <c r="N137" t="s">
        <v>1307</v>
      </c>
      <c r="O137" t="s">
        <v>1308</v>
      </c>
      <c r="P137">
        <v>84.22</v>
      </c>
      <c r="Q137">
        <v>0</v>
      </c>
      <c r="R137" t="s">
        <v>1309</v>
      </c>
      <c r="S137" t="s">
        <v>1310</v>
      </c>
      <c r="T137" t="s">
        <v>1311</v>
      </c>
      <c r="U137">
        <v>914</v>
      </c>
      <c r="V137">
        <v>0</v>
      </c>
      <c r="W137" t="s">
        <v>1312</v>
      </c>
      <c r="X137" t="s">
        <v>1313</v>
      </c>
      <c r="Y137" t="s">
        <v>409</v>
      </c>
      <c r="Z137" t="s">
        <v>410</v>
      </c>
      <c r="AA137" t="s">
        <v>1314</v>
      </c>
      <c r="AB137" t="s">
        <v>262</v>
      </c>
      <c r="AC137" t="s">
        <v>1315</v>
      </c>
      <c r="AD137" t="s">
        <v>341</v>
      </c>
      <c r="AE137" t="s">
        <v>1316</v>
      </c>
    </row>
    <row r="138" spans="1:31" x14ac:dyDescent="0.25">
      <c r="A138" s="3" t="s">
        <v>1317</v>
      </c>
      <c r="B138" s="3" t="s">
        <v>30</v>
      </c>
      <c r="C138" s="3">
        <v>-5.0912568916363599</v>
      </c>
      <c r="D138" s="3">
        <v>0.549972650412068</v>
      </c>
      <c r="E138" s="3">
        <v>8.1903672510819103E-7</v>
      </c>
      <c r="F138" s="3">
        <v>1.04774495492954E-4</v>
      </c>
      <c r="G138" s="3" t="s">
        <v>31</v>
      </c>
      <c r="H138" s="3" t="s">
        <v>1317</v>
      </c>
      <c r="L138">
        <v>100</v>
      </c>
      <c r="M138">
        <v>0</v>
      </c>
      <c r="N138" t="s">
        <v>1318</v>
      </c>
      <c r="O138" t="s">
        <v>1319</v>
      </c>
      <c r="P138">
        <v>68.010000000000005</v>
      </c>
      <c r="Q138">
        <v>0</v>
      </c>
      <c r="R138" t="s">
        <v>1320</v>
      </c>
      <c r="S138" t="s">
        <v>1321</v>
      </c>
      <c r="T138" t="s">
        <v>1322</v>
      </c>
      <c r="U138">
        <v>53.9</v>
      </c>
      <c r="V138">
        <v>4.9999999999999998E-7</v>
      </c>
      <c r="W138" t="s">
        <v>1323</v>
      </c>
      <c r="X138" t="s">
        <v>1324</v>
      </c>
      <c r="Y138" t="s">
        <v>39</v>
      </c>
      <c r="Z138" t="s">
        <v>40</v>
      </c>
      <c r="AA138" t="s">
        <v>1325</v>
      </c>
      <c r="AC138" t="s">
        <v>1326</v>
      </c>
      <c r="AD138" t="s">
        <v>44</v>
      </c>
      <c r="AE138" t="s">
        <v>1327</v>
      </c>
    </row>
    <row r="139" spans="1:31" x14ac:dyDescent="0.25">
      <c r="A139" s="3" t="s">
        <v>1328</v>
      </c>
      <c r="B139" s="3" t="s">
        <v>30</v>
      </c>
      <c r="C139" s="3">
        <v>-3.80935609643661</v>
      </c>
      <c r="D139" s="3">
        <v>0.31968667254872701</v>
      </c>
      <c r="E139" s="3">
        <v>6.6655100390278196E-6</v>
      </c>
      <c r="F139" s="3">
        <v>4.4907762969610102E-4</v>
      </c>
      <c r="G139" s="3" t="s">
        <v>31</v>
      </c>
      <c r="H139" s="3" t="s">
        <v>1328</v>
      </c>
      <c r="L139">
        <v>99.558000000000007</v>
      </c>
      <c r="M139">
        <v>0</v>
      </c>
      <c r="N139" t="s">
        <v>1329</v>
      </c>
      <c r="O139" t="s">
        <v>1330</v>
      </c>
      <c r="P139">
        <v>68.599999999999994</v>
      </c>
      <c r="Q139">
        <v>0</v>
      </c>
      <c r="R139" t="s">
        <v>1331</v>
      </c>
      <c r="S139" t="s">
        <v>1332</v>
      </c>
      <c r="T139" t="s">
        <v>44</v>
      </c>
      <c r="U139" t="s">
        <v>44</v>
      </c>
      <c r="V139" t="s">
        <v>44</v>
      </c>
      <c r="W139" t="s">
        <v>44</v>
      </c>
      <c r="X139" t="s">
        <v>44</v>
      </c>
      <c r="Y139" t="s">
        <v>44</v>
      </c>
      <c r="Z139" t="s">
        <v>44</v>
      </c>
      <c r="AA139" t="s">
        <v>1333</v>
      </c>
      <c r="AB139" t="s">
        <v>663</v>
      </c>
      <c r="AC139" t="s">
        <v>501</v>
      </c>
      <c r="AD139" t="s">
        <v>44</v>
      </c>
      <c r="AE139" t="s">
        <v>1334</v>
      </c>
    </row>
    <row r="140" spans="1:31" x14ac:dyDescent="0.25">
      <c r="A140" s="3" t="s">
        <v>1335</v>
      </c>
      <c r="B140" s="3" t="s">
        <v>30</v>
      </c>
      <c r="C140" s="3">
        <v>-2.3944089359152398</v>
      </c>
      <c r="D140" s="3">
        <v>0.39108928217815597</v>
      </c>
      <c r="E140" s="3">
        <v>5.1575073098275602E-5</v>
      </c>
      <c r="F140" s="3">
        <v>1.7089104548563001E-3</v>
      </c>
      <c r="G140" s="3" t="s">
        <v>31</v>
      </c>
      <c r="H140" s="3" t="s">
        <v>1335</v>
      </c>
      <c r="L140">
        <v>98.823999999999998</v>
      </c>
      <c r="M140">
        <v>6.9999999999999997E-123</v>
      </c>
      <c r="N140" t="s">
        <v>1336</v>
      </c>
      <c r="O140" t="s">
        <v>1337</v>
      </c>
      <c r="P140" t="s">
        <v>44</v>
      </c>
      <c r="Q140" t="s">
        <v>44</v>
      </c>
      <c r="R140" t="s">
        <v>44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X140" t="s">
        <v>44</v>
      </c>
      <c r="Y140" t="s">
        <v>44</v>
      </c>
      <c r="Z140" t="s">
        <v>44</v>
      </c>
      <c r="AA140" t="s">
        <v>1338</v>
      </c>
      <c r="AC140" t="s">
        <v>1339</v>
      </c>
      <c r="AD140" t="s">
        <v>44</v>
      </c>
      <c r="AE140" t="s">
        <v>1340</v>
      </c>
    </row>
    <row r="141" spans="1:31" x14ac:dyDescent="0.25">
      <c r="A141" s="3" t="s">
        <v>1341</v>
      </c>
      <c r="B141" s="3" t="s">
        <v>30</v>
      </c>
      <c r="C141" s="3">
        <v>-2.8020273892018399</v>
      </c>
      <c r="D141" s="3">
        <v>0.13242954382872699</v>
      </c>
      <c r="E141" s="3">
        <v>7.2200245782028105E-11</v>
      </c>
      <c r="F141" s="3">
        <v>3.6635487221659002E-7</v>
      </c>
      <c r="G141" s="3" t="s">
        <v>31</v>
      </c>
      <c r="H141" s="3" t="s">
        <v>1341</v>
      </c>
      <c r="L141">
        <v>100</v>
      </c>
      <c r="M141">
        <v>0</v>
      </c>
      <c r="N141" t="s">
        <v>1342</v>
      </c>
      <c r="O141" t="s">
        <v>1343</v>
      </c>
      <c r="P141">
        <v>65.84</v>
      </c>
      <c r="Q141">
        <v>7.0000000000000004E-161</v>
      </c>
      <c r="R141" t="s">
        <v>1344</v>
      </c>
      <c r="S141" t="s">
        <v>1345</v>
      </c>
      <c r="T141" t="s">
        <v>1346</v>
      </c>
      <c r="U141">
        <v>452</v>
      </c>
      <c r="V141">
        <v>9.9999999999999999E-161</v>
      </c>
      <c r="W141" t="s">
        <v>1347</v>
      </c>
      <c r="X141" t="s">
        <v>1348</v>
      </c>
      <c r="Y141" t="s">
        <v>1349</v>
      </c>
      <c r="Z141" t="s">
        <v>1350</v>
      </c>
      <c r="AA141" t="s">
        <v>1351</v>
      </c>
      <c r="AB141" t="s">
        <v>663</v>
      </c>
      <c r="AC141" t="s">
        <v>501</v>
      </c>
      <c r="AD141" t="s">
        <v>44</v>
      </c>
      <c r="AE141" t="s">
        <v>1352</v>
      </c>
    </row>
    <row r="142" spans="1:31" x14ac:dyDescent="0.25">
      <c r="A142" s="3" t="s">
        <v>1353</v>
      </c>
      <c r="B142" s="3" t="s">
        <v>30</v>
      </c>
      <c r="C142" s="3">
        <v>4.2736349327055301</v>
      </c>
      <c r="D142" s="3">
        <v>0.40195324302902902</v>
      </c>
      <c r="E142" s="3">
        <v>1.4262436873080401E-5</v>
      </c>
      <c r="F142" s="3">
        <v>7.5861151073342297E-4</v>
      </c>
      <c r="G142" s="3" t="s">
        <v>85</v>
      </c>
      <c r="H142" s="3" t="s">
        <v>1354</v>
      </c>
      <c r="L142">
        <v>99.381</v>
      </c>
      <c r="M142">
        <v>0</v>
      </c>
      <c r="N142" t="s">
        <v>1355</v>
      </c>
      <c r="O142" t="s">
        <v>1356</v>
      </c>
      <c r="P142">
        <v>75.95</v>
      </c>
      <c r="Q142">
        <v>2E-179</v>
      </c>
      <c r="R142" t="s">
        <v>620</v>
      </c>
      <c r="S142" t="s">
        <v>621</v>
      </c>
      <c r="T142" t="s">
        <v>44</v>
      </c>
      <c r="U142" t="s">
        <v>44</v>
      </c>
      <c r="V142" t="s">
        <v>44</v>
      </c>
      <c r="W142" t="s">
        <v>44</v>
      </c>
      <c r="X142" t="s">
        <v>44</v>
      </c>
      <c r="Y142" t="s">
        <v>44</v>
      </c>
      <c r="Z142" t="s">
        <v>44</v>
      </c>
      <c r="AA142" t="s">
        <v>1357</v>
      </c>
      <c r="AB142" t="s">
        <v>225</v>
      </c>
      <c r="AC142" t="s">
        <v>112</v>
      </c>
      <c r="AD142" t="s">
        <v>113</v>
      </c>
      <c r="AE142" t="s">
        <v>1358</v>
      </c>
    </row>
    <row r="143" spans="1:31" x14ac:dyDescent="0.25">
      <c r="A143" s="3" t="s">
        <v>1359</v>
      </c>
      <c r="B143" s="3" t="s">
        <v>30</v>
      </c>
      <c r="C143" s="3">
        <v>-3.2118350578715198</v>
      </c>
      <c r="D143" s="3">
        <v>0.17442272896744601</v>
      </c>
      <c r="E143" s="3">
        <v>7.7902396089513104E-8</v>
      </c>
      <c r="F143" s="3">
        <v>2.12834135679362E-5</v>
      </c>
      <c r="G143" s="3" t="s">
        <v>31</v>
      </c>
      <c r="H143" s="3" t="s">
        <v>1359</v>
      </c>
      <c r="L143">
        <v>93.706000000000003</v>
      </c>
      <c r="M143">
        <v>0</v>
      </c>
      <c r="N143" t="s">
        <v>1360</v>
      </c>
      <c r="O143" t="s">
        <v>1361</v>
      </c>
      <c r="P143">
        <v>73.680000000000007</v>
      </c>
      <c r="Q143">
        <v>8.9999999999999994E-154</v>
      </c>
      <c r="R143" t="s">
        <v>1362</v>
      </c>
      <c r="S143" t="s">
        <v>1363</v>
      </c>
      <c r="T143" t="s">
        <v>1364</v>
      </c>
      <c r="U143">
        <v>430</v>
      </c>
      <c r="V143">
        <v>2.0000000000000001E-153</v>
      </c>
      <c r="W143" t="s">
        <v>1365</v>
      </c>
      <c r="X143" t="s">
        <v>1366</v>
      </c>
      <c r="Y143" t="s">
        <v>700</v>
      </c>
      <c r="Z143" t="s">
        <v>701</v>
      </c>
      <c r="AA143" t="s">
        <v>1367</v>
      </c>
      <c r="AC143" t="s">
        <v>1368</v>
      </c>
      <c r="AD143" t="s">
        <v>158</v>
      </c>
      <c r="AE143" t="s">
        <v>1369</v>
      </c>
    </row>
    <row r="144" spans="1:31" x14ac:dyDescent="0.25">
      <c r="A144" s="3" t="s">
        <v>1370</v>
      </c>
      <c r="B144" s="3" t="s">
        <v>30</v>
      </c>
      <c r="C144" s="3">
        <v>-2.3012481048372999</v>
      </c>
      <c r="D144" s="3">
        <v>0.46125081370476201</v>
      </c>
      <c r="E144" s="3">
        <v>3.1498623757197903E-4</v>
      </c>
      <c r="F144" s="3">
        <v>5.5853386996318199E-3</v>
      </c>
      <c r="G144" s="3" t="s">
        <v>31</v>
      </c>
      <c r="H144" s="3" t="s">
        <v>1370</v>
      </c>
      <c r="L144">
        <v>100</v>
      </c>
      <c r="M144">
        <v>4.0000000000000002E-115</v>
      </c>
      <c r="N144" t="s">
        <v>1371</v>
      </c>
      <c r="O144" t="s">
        <v>1372</v>
      </c>
      <c r="P144">
        <v>48.75</v>
      </c>
      <c r="Q144">
        <v>9.9999999999999997E-49</v>
      </c>
      <c r="R144" t="s">
        <v>1373</v>
      </c>
      <c r="S144" t="s">
        <v>1374</v>
      </c>
      <c r="T144" t="s">
        <v>44</v>
      </c>
      <c r="U144" t="s">
        <v>44</v>
      </c>
      <c r="V144" t="s">
        <v>44</v>
      </c>
      <c r="W144" t="s">
        <v>44</v>
      </c>
      <c r="X144" t="s">
        <v>44</v>
      </c>
      <c r="Y144" t="s">
        <v>44</v>
      </c>
      <c r="Z144" t="s">
        <v>44</v>
      </c>
      <c r="AA144" t="s">
        <v>1375</v>
      </c>
      <c r="AB144" t="s">
        <v>1376</v>
      </c>
      <c r="AC144" t="s">
        <v>44</v>
      </c>
      <c r="AD144" t="s">
        <v>44</v>
      </c>
      <c r="AE144" t="s">
        <v>1377</v>
      </c>
    </row>
    <row r="145" spans="1:31" x14ac:dyDescent="0.25">
      <c r="A145" s="3" t="s">
        <v>1378</v>
      </c>
      <c r="B145" s="3" t="s">
        <v>30</v>
      </c>
      <c r="C145" s="3">
        <v>-2.6206509934348898</v>
      </c>
      <c r="D145" s="3">
        <v>0.21553968503426599</v>
      </c>
      <c r="E145" s="3">
        <v>4.1773658754351599E-8</v>
      </c>
      <c r="F145" s="3">
        <v>1.4072153179049199E-5</v>
      </c>
      <c r="G145" s="3" t="s">
        <v>31</v>
      </c>
      <c r="H145" s="3" t="s">
        <v>1378</v>
      </c>
      <c r="L145">
        <v>99.697999999999993</v>
      </c>
      <c r="M145">
        <v>0</v>
      </c>
      <c r="N145" t="s">
        <v>1379</v>
      </c>
      <c r="O145" t="s">
        <v>1380</v>
      </c>
      <c r="P145">
        <v>77.680000000000007</v>
      </c>
      <c r="Q145">
        <v>0</v>
      </c>
      <c r="R145" t="s">
        <v>1381</v>
      </c>
      <c r="S145" t="s">
        <v>1382</v>
      </c>
      <c r="T145" t="s">
        <v>44</v>
      </c>
      <c r="U145" t="s">
        <v>44</v>
      </c>
      <c r="V145" t="s">
        <v>44</v>
      </c>
      <c r="W145" t="s">
        <v>44</v>
      </c>
      <c r="X145" t="s">
        <v>44</v>
      </c>
      <c r="Y145" t="s">
        <v>44</v>
      </c>
      <c r="Z145" t="s">
        <v>44</v>
      </c>
      <c r="AA145" t="s">
        <v>1383</v>
      </c>
      <c r="AB145" t="s">
        <v>225</v>
      </c>
      <c r="AC145" t="s">
        <v>112</v>
      </c>
      <c r="AD145" t="s">
        <v>1384</v>
      </c>
      <c r="AE145" t="s">
        <v>1385</v>
      </c>
    </row>
    <row r="146" spans="1:31" x14ac:dyDescent="0.25">
      <c r="A146" s="3" t="s">
        <v>1386</v>
      </c>
      <c r="B146" s="3" t="s">
        <v>30</v>
      </c>
      <c r="C146" s="3">
        <v>-2.0897297384196301</v>
      </c>
      <c r="D146" s="3">
        <v>0.23531862401854201</v>
      </c>
      <c r="E146" s="3">
        <v>4.6530266831545903E-5</v>
      </c>
      <c r="F146" s="3">
        <v>1.6048971897597399E-3</v>
      </c>
      <c r="G146" s="3" t="s">
        <v>31</v>
      </c>
      <c r="H146" s="3" t="s">
        <v>1386</v>
      </c>
      <c r="L146">
        <v>95.475999999999999</v>
      </c>
      <c r="M146">
        <v>0</v>
      </c>
      <c r="N146" t="s">
        <v>1387</v>
      </c>
      <c r="O146" t="s">
        <v>1388</v>
      </c>
      <c r="P146">
        <v>70.739999999999995</v>
      </c>
      <c r="Q146">
        <v>0</v>
      </c>
      <c r="R146" t="s">
        <v>1389</v>
      </c>
      <c r="S146" t="s">
        <v>1390</v>
      </c>
      <c r="T146" t="s">
        <v>1391</v>
      </c>
      <c r="U146">
        <v>859</v>
      </c>
      <c r="V146">
        <v>0</v>
      </c>
      <c r="W146" t="s">
        <v>1392</v>
      </c>
      <c r="X146" t="s">
        <v>1393</v>
      </c>
      <c r="Y146" t="s">
        <v>375</v>
      </c>
      <c r="Z146" t="s">
        <v>376</v>
      </c>
      <c r="AA146" t="s">
        <v>1394</v>
      </c>
      <c r="AB146" t="s">
        <v>1395</v>
      </c>
      <c r="AC146" t="s">
        <v>1396</v>
      </c>
      <c r="AD146" t="s">
        <v>1397</v>
      </c>
      <c r="AE146" t="s">
        <v>1398</v>
      </c>
    </row>
    <row r="147" spans="1:31" x14ac:dyDescent="0.25">
      <c r="A147" s="3" t="s">
        <v>1399</v>
      </c>
      <c r="B147" s="3" t="s">
        <v>30</v>
      </c>
      <c r="C147" s="3">
        <v>-3.6441070909165201</v>
      </c>
      <c r="D147" s="3">
        <v>0.55502499510968994</v>
      </c>
      <c r="E147" s="3">
        <v>3.1419740732285801E-4</v>
      </c>
      <c r="F147" s="3">
        <v>5.5853386996318199E-3</v>
      </c>
      <c r="G147" s="3" t="s">
        <v>31</v>
      </c>
      <c r="H147" s="3" t="s">
        <v>1399</v>
      </c>
      <c r="L147">
        <v>100</v>
      </c>
      <c r="M147">
        <v>3.0000000000000001E-71</v>
      </c>
      <c r="N147" t="s">
        <v>1400</v>
      </c>
      <c r="O147" t="s">
        <v>1401</v>
      </c>
      <c r="P147" t="s">
        <v>44</v>
      </c>
      <c r="Q147" t="s">
        <v>44</v>
      </c>
      <c r="R147" t="s">
        <v>44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X147" t="s">
        <v>44</v>
      </c>
      <c r="Y147" t="s">
        <v>44</v>
      </c>
      <c r="Z147" t="s">
        <v>44</v>
      </c>
      <c r="AA147" t="s">
        <v>44</v>
      </c>
      <c r="AB147" t="s">
        <v>44</v>
      </c>
      <c r="AC147" t="s">
        <v>44</v>
      </c>
      <c r="AD147" t="s">
        <v>44</v>
      </c>
      <c r="AE147" t="s">
        <v>1402</v>
      </c>
    </row>
    <row r="148" spans="1:31" x14ac:dyDescent="0.25">
      <c r="A148" s="3" t="s">
        <v>1403</v>
      </c>
      <c r="B148" s="3" t="s">
        <v>30</v>
      </c>
      <c r="C148" s="3">
        <v>-8.9541481462721695</v>
      </c>
      <c r="D148" s="3">
        <v>0.79064259722969399</v>
      </c>
      <c r="E148" s="3">
        <v>2.8371916080960299E-5</v>
      </c>
      <c r="F148" s="3">
        <v>1.19969281972462E-3</v>
      </c>
      <c r="G148" s="3" t="s">
        <v>31</v>
      </c>
      <c r="H148" s="3" t="s">
        <v>1403</v>
      </c>
      <c r="L148">
        <v>100</v>
      </c>
      <c r="M148">
        <v>7.0000000000000001E-180</v>
      </c>
      <c r="N148" t="s">
        <v>1404</v>
      </c>
      <c r="O148" t="s">
        <v>1405</v>
      </c>
      <c r="P148">
        <v>32.119999999999997</v>
      </c>
      <c r="Q148">
        <v>5.9999999999999997E-7</v>
      </c>
      <c r="R148" t="s">
        <v>1406</v>
      </c>
      <c r="S148" t="s">
        <v>1407</v>
      </c>
      <c r="T148" t="s">
        <v>44</v>
      </c>
      <c r="U148" t="s">
        <v>44</v>
      </c>
      <c r="V148" t="s">
        <v>44</v>
      </c>
      <c r="W148" t="s">
        <v>44</v>
      </c>
      <c r="X148" t="s">
        <v>44</v>
      </c>
      <c r="Y148" t="s">
        <v>44</v>
      </c>
      <c r="Z148" t="s">
        <v>44</v>
      </c>
      <c r="AA148" t="s">
        <v>44</v>
      </c>
      <c r="AB148" t="s">
        <v>44</v>
      </c>
      <c r="AC148" t="s">
        <v>44</v>
      </c>
      <c r="AD148" t="s">
        <v>44</v>
      </c>
      <c r="AE148" t="s">
        <v>1408</v>
      </c>
    </row>
    <row r="149" spans="1:31" x14ac:dyDescent="0.25">
      <c r="A149" s="3" t="s">
        <v>1409</v>
      </c>
      <c r="B149" s="3" t="s">
        <v>30</v>
      </c>
      <c r="C149" s="3">
        <v>-3.1958263280087702</v>
      </c>
      <c r="D149" s="3">
        <v>0.50733044747198197</v>
      </c>
      <c r="E149" s="3">
        <v>3.9518227942902899E-5</v>
      </c>
      <c r="F149" s="3">
        <v>1.45535471521086E-3</v>
      </c>
      <c r="G149" s="3" t="s">
        <v>31</v>
      </c>
      <c r="H149" s="3" t="s">
        <v>1409</v>
      </c>
      <c r="L149">
        <v>97.872</v>
      </c>
      <c r="M149">
        <v>3.0000000000000002E-97</v>
      </c>
      <c r="N149" t="s">
        <v>1410</v>
      </c>
      <c r="O149" t="s">
        <v>1411</v>
      </c>
      <c r="P149">
        <v>59.03</v>
      </c>
      <c r="Q149">
        <v>9.9999999999999999E-56</v>
      </c>
      <c r="R149" t="s">
        <v>1412</v>
      </c>
      <c r="S149" t="s">
        <v>1413</v>
      </c>
      <c r="T149" t="s">
        <v>1414</v>
      </c>
      <c r="U149">
        <v>171</v>
      </c>
      <c r="V149">
        <v>3.0000000000000002E-55</v>
      </c>
      <c r="W149" t="s">
        <v>1415</v>
      </c>
      <c r="X149" t="s">
        <v>1416</v>
      </c>
      <c r="Y149" t="s">
        <v>39</v>
      </c>
      <c r="Z149" t="s">
        <v>40</v>
      </c>
      <c r="AA149" t="s">
        <v>1417</v>
      </c>
      <c r="AB149" t="s">
        <v>1418</v>
      </c>
      <c r="AC149" t="s">
        <v>276</v>
      </c>
      <c r="AD149" t="s">
        <v>44</v>
      </c>
      <c r="AE149" t="s">
        <v>1419</v>
      </c>
    </row>
    <row r="150" spans="1:31" x14ac:dyDescent="0.25">
      <c r="A150" s="3" t="s">
        <v>1420</v>
      </c>
      <c r="B150" s="3" t="s">
        <v>30</v>
      </c>
      <c r="C150" s="3">
        <v>-2.14258213465508</v>
      </c>
      <c r="D150" s="3">
        <v>0.23266311949695601</v>
      </c>
      <c r="E150" s="3">
        <v>8.6588610392901402E-7</v>
      </c>
      <c r="F150" s="3">
        <v>1.07536921702381E-4</v>
      </c>
      <c r="G150" s="3" t="s">
        <v>31</v>
      </c>
      <c r="H150" s="3" t="s">
        <v>1420</v>
      </c>
      <c r="L150">
        <v>99.721000000000004</v>
      </c>
      <c r="M150">
        <v>0</v>
      </c>
      <c r="N150" t="s">
        <v>1421</v>
      </c>
      <c r="O150" t="s">
        <v>1422</v>
      </c>
      <c r="P150">
        <v>65.069999999999993</v>
      </c>
      <c r="Q150">
        <v>2E-167</v>
      </c>
      <c r="R150" t="s">
        <v>739</v>
      </c>
      <c r="S150" t="s">
        <v>740</v>
      </c>
      <c r="T150" t="s">
        <v>741</v>
      </c>
      <c r="U150">
        <v>479</v>
      </c>
      <c r="V150">
        <v>6.0000000000000003E-170</v>
      </c>
      <c r="W150" t="s">
        <v>233</v>
      </c>
      <c r="X150" t="s">
        <v>234</v>
      </c>
      <c r="Y150" t="s">
        <v>39</v>
      </c>
      <c r="Z150" t="s">
        <v>40</v>
      </c>
      <c r="AA150" t="s">
        <v>1423</v>
      </c>
      <c r="AC150" t="s">
        <v>236</v>
      </c>
      <c r="AD150" t="s">
        <v>44</v>
      </c>
      <c r="AE150" t="s">
        <v>1424</v>
      </c>
    </row>
    <row r="151" spans="1:31" x14ac:dyDescent="0.25">
      <c r="A151" s="3" t="s">
        <v>1425</v>
      </c>
      <c r="B151" s="3" t="s">
        <v>30</v>
      </c>
      <c r="C151" s="3">
        <v>2.6929631449519702</v>
      </c>
      <c r="D151" s="3">
        <v>0.246038036165034</v>
      </c>
      <c r="E151" s="3">
        <v>1.3383750618878299E-7</v>
      </c>
      <c r="F151" s="3">
        <v>3.2203853274853399E-5</v>
      </c>
      <c r="G151" s="3" t="s">
        <v>85</v>
      </c>
      <c r="H151" s="3" t="s">
        <v>1425</v>
      </c>
      <c r="L151">
        <v>100</v>
      </c>
      <c r="M151">
        <v>0</v>
      </c>
      <c r="N151" t="s">
        <v>1426</v>
      </c>
      <c r="O151" t="s">
        <v>1427</v>
      </c>
      <c r="P151">
        <v>25.98</v>
      </c>
      <c r="Q151">
        <v>5.0000000000000001E-9</v>
      </c>
      <c r="R151" t="s">
        <v>1428</v>
      </c>
      <c r="S151" t="s">
        <v>1429</v>
      </c>
      <c r="T151" t="s">
        <v>44</v>
      </c>
      <c r="U151" t="s">
        <v>44</v>
      </c>
      <c r="V151" t="s">
        <v>44</v>
      </c>
      <c r="W151" t="s">
        <v>44</v>
      </c>
      <c r="X151" t="s">
        <v>44</v>
      </c>
      <c r="Y151" t="s">
        <v>44</v>
      </c>
      <c r="Z151" t="s">
        <v>44</v>
      </c>
      <c r="AA151" t="s">
        <v>1430</v>
      </c>
      <c r="AB151" t="s">
        <v>44</v>
      </c>
      <c r="AC151" t="s">
        <v>44</v>
      </c>
      <c r="AD151" t="s">
        <v>44</v>
      </c>
      <c r="AE151" t="s">
        <v>1431</v>
      </c>
    </row>
    <row r="152" spans="1:31" x14ac:dyDescent="0.25">
      <c r="A152" s="3" t="s">
        <v>1432</v>
      </c>
      <c r="B152" s="3" t="s">
        <v>30</v>
      </c>
      <c r="C152" s="3">
        <v>-4.2716875475576801</v>
      </c>
      <c r="D152" s="3">
        <v>0.22196130150709301</v>
      </c>
      <c r="E152" s="3">
        <v>8.0716500150401802E-10</v>
      </c>
      <c r="F152" s="3">
        <v>1.3595349175332699E-6</v>
      </c>
      <c r="G152" s="3" t="s">
        <v>31</v>
      </c>
      <c r="H152" s="3" t="s">
        <v>1433</v>
      </c>
      <c r="L152">
        <v>100</v>
      </c>
      <c r="M152">
        <v>3.9999999999999999E-66</v>
      </c>
      <c r="N152" t="s">
        <v>1434</v>
      </c>
      <c r="O152" t="s">
        <v>1435</v>
      </c>
      <c r="P152">
        <v>55.17</v>
      </c>
      <c r="Q152">
        <v>1.0000000000000001E-33</v>
      </c>
      <c r="R152" t="s">
        <v>753</v>
      </c>
      <c r="S152" t="s">
        <v>754</v>
      </c>
      <c r="T152" t="s">
        <v>44</v>
      </c>
      <c r="U152" t="s">
        <v>44</v>
      </c>
      <c r="V152" t="s">
        <v>44</v>
      </c>
      <c r="W152" t="s">
        <v>44</v>
      </c>
      <c r="X152" t="s">
        <v>44</v>
      </c>
      <c r="Y152" t="s">
        <v>44</v>
      </c>
      <c r="Z152" t="s">
        <v>44</v>
      </c>
      <c r="AA152" t="s">
        <v>1436</v>
      </c>
      <c r="AC152" t="s">
        <v>501</v>
      </c>
      <c r="AD152" t="s">
        <v>158</v>
      </c>
      <c r="AE152" t="s">
        <v>1437</v>
      </c>
    </row>
    <row r="153" spans="1:31" x14ac:dyDescent="0.25">
      <c r="A153" s="3" t="s">
        <v>1438</v>
      </c>
      <c r="B153" s="3" t="s">
        <v>30</v>
      </c>
      <c r="C153" s="3">
        <v>-6.75693995286115</v>
      </c>
      <c r="D153" s="3">
        <v>0.664414001615938</v>
      </c>
      <c r="E153" s="3">
        <v>2.98480312688199E-7</v>
      </c>
      <c r="F153" s="3">
        <v>5.6914000755225198E-5</v>
      </c>
      <c r="G153" s="3" t="s">
        <v>31</v>
      </c>
      <c r="H153" s="3" t="s">
        <v>1438</v>
      </c>
      <c r="L153">
        <v>99.623000000000005</v>
      </c>
      <c r="M153">
        <v>0</v>
      </c>
      <c r="N153" t="s">
        <v>1439</v>
      </c>
      <c r="O153" t="s">
        <v>1440</v>
      </c>
      <c r="P153">
        <v>76.349999999999994</v>
      </c>
      <c r="Q153">
        <v>0</v>
      </c>
      <c r="R153" t="s">
        <v>760</v>
      </c>
      <c r="S153" t="s">
        <v>761</v>
      </c>
      <c r="T153" t="s">
        <v>762</v>
      </c>
      <c r="U153">
        <v>873</v>
      </c>
      <c r="V153">
        <v>0</v>
      </c>
      <c r="W153" t="s">
        <v>763</v>
      </c>
      <c r="X153" t="s">
        <v>764</v>
      </c>
      <c r="Y153" t="s">
        <v>409</v>
      </c>
      <c r="Z153" t="s">
        <v>410</v>
      </c>
      <c r="AA153" t="s">
        <v>1441</v>
      </c>
      <c r="AC153" t="s">
        <v>378</v>
      </c>
      <c r="AD153" t="s">
        <v>44</v>
      </c>
      <c r="AE153" t="s">
        <v>1442</v>
      </c>
    </row>
    <row r="154" spans="1:31" x14ac:dyDescent="0.25">
      <c r="A154" s="3" t="s">
        <v>1443</v>
      </c>
      <c r="B154" s="3" t="s">
        <v>30</v>
      </c>
      <c r="C154" s="3">
        <v>-3.8948416740405398</v>
      </c>
      <c r="D154" s="3">
        <v>0.29810952791602602</v>
      </c>
      <c r="E154" s="3">
        <v>1.1185884192244099E-6</v>
      </c>
      <c r="F154" s="3">
        <v>1.2862953863886201E-4</v>
      </c>
      <c r="G154" s="3" t="s">
        <v>31</v>
      </c>
      <c r="H154" s="3" t="s">
        <v>1443</v>
      </c>
      <c r="K154" t="s">
        <v>1444</v>
      </c>
      <c r="L154">
        <v>99.77</v>
      </c>
      <c r="M154">
        <v>0</v>
      </c>
      <c r="N154" t="s">
        <v>1445</v>
      </c>
      <c r="O154" t="s">
        <v>1446</v>
      </c>
      <c r="P154">
        <v>42.6</v>
      </c>
      <c r="Q154">
        <v>2.0000000000000001E-114</v>
      </c>
      <c r="R154" t="s">
        <v>1447</v>
      </c>
      <c r="S154" t="s">
        <v>1448</v>
      </c>
      <c r="T154" t="s">
        <v>1449</v>
      </c>
      <c r="U154">
        <v>343</v>
      </c>
      <c r="V154">
        <v>4.0000000000000002E-114</v>
      </c>
      <c r="W154" t="s">
        <v>1450</v>
      </c>
      <c r="X154" t="s">
        <v>1451</v>
      </c>
      <c r="Y154" t="s">
        <v>308</v>
      </c>
      <c r="Z154" t="s">
        <v>309</v>
      </c>
      <c r="AA154" t="s">
        <v>1452</v>
      </c>
      <c r="AC154" t="s">
        <v>1453</v>
      </c>
      <c r="AD154" t="s">
        <v>44</v>
      </c>
      <c r="AE154" t="s">
        <v>1454</v>
      </c>
    </row>
    <row r="155" spans="1:31" x14ac:dyDescent="0.25">
      <c r="A155" s="3" t="s">
        <v>1455</v>
      </c>
      <c r="B155" s="3" t="s">
        <v>30</v>
      </c>
      <c r="C155" s="3">
        <v>3.2171430635396598</v>
      </c>
      <c r="D155" s="3">
        <v>0.37759489754725201</v>
      </c>
      <c r="E155" s="3">
        <v>6.0836519176099598E-5</v>
      </c>
      <c r="F155" s="3">
        <v>1.88593209445909E-3</v>
      </c>
      <c r="G155" s="3" t="s">
        <v>85</v>
      </c>
      <c r="H155" s="3" t="s">
        <v>1455</v>
      </c>
      <c r="L155">
        <v>100</v>
      </c>
      <c r="M155">
        <v>1E-161</v>
      </c>
      <c r="N155" t="s">
        <v>1456</v>
      </c>
      <c r="O155" t="s">
        <v>1457</v>
      </c>
      <c r="P155">
        <v>73.39</v>
      </c>
      <c r="Q155">
        <v>5.0000000000000001E-120</v>
      </c>
      <c r="R155" t="s">
        <v>1458</v>
      </c>
      <c r="S155" t="s">
        <v>1459</v>
      </c>
      <c r="T155" t="s">
        <v>1460</v>
      </c>
      <c r="U155">
        <v>323</v>
      </c>
      <c r="V155">
        <v>6.0000000000000002E-113</v>
      </c>
      <c r="W155" t="s">
        <v>1461</v>
      </c>
      <c r="X155" t="s">
        <v>1462</v>
      </c>
      <c r="Y155" t="s">
        <v>39</v>
      </c>
      <c r="Z155" t="s">
        <v>40</v>
      </c>
      <c r="AA155" t="s">
        <v>1463</v>
      </c>
      <c r="AC155" t="s">
        <v>809</v>
      </c>
      <c r="AD155" t="s">
        <v>44</v>
      </c>
      <c r="AE155" t="s">
        <v>1464</v>
      </c>
    </row>
    <row r="156" spans="1:31" x14ac:dyDescent="0.25">
      <c r="A156" s="3" t="s">
        <v>1465</v>
      </c>
      <c r="B156" s="3" t="s">
        <v>30</v>
      </c>
      <c r="C156" s="3">
        <v>-2.5766617783401902</v>
      </c>
      <c r="D156" s="3">
        <v>0.48542322164235302</v>
      </c>
      <c r="E156" s="3">
        <v>1.85876782885952E-4</v>
      </c>
      <c r="F156" s="3">
        <v>3.9967463145647499E-3</v>
      </c>
      <c r="G156" s="3" t="s">
        <v>31</v>
      </c>
      <c r="H156" s="3" t="s">
        <v>1465</v>
      </c>
      <c r="L156">
        <v>100</v>
      </c>
      <c r="M156">
        <v>0</v>
      </c>
      <c r="N156" t="s">
        <v>1466</v>
      </c>
      <c r="O156" t="s">
        <v>1467</v>
      </c>
      <c r="P156">
        <v>85.83</v>
      </c>
      <c r="Q156">
        <v>0</v>
      </c>
      <c r="R156" t="s">
        <v>1468</v>
      </c>
      <c r="S156" t="s">
        <v>1469</v>
      </c>
      <c r="T156" t="s">
        <v>1470</v>
      </c>
      <c r="U156">
        <v>624</v>
      </c>
      <c r="V156">
        <v>0</v>
      </c>
      <c r="W156" t="s">
        <v>1471</v>
      </c>
      <c r="X156" t="s">
        <v>1472</v>
      </c>
      <c r="Y156" t="s">
        <v>39</v>
      </c>
      <c r="Z156" t="s">
        <v>40</v>
      </c>
      <c r="AA156" t="s">
        <v>1473</v>
      </c>
      <c r="AB156" t="s">
        <v>42</v>
      </c>
      <c r="AC156" t="s">
        <v>1474</v>
      </c>
      <c r="AD156" t="s">
        <v>264</v>
      </c>
      <c r="AE156" t="s">
        <v>1475</v>
      </c>
    </row>
    <row r="157" spans="1:31" x14ac:dyDescent="0.25">
      <c r="A157" s="3" t="s">
        <v>1476</v>
      </c>
      <c r="B157" s="3" t="s">
        <v>30</v>
      </c>
      <c r="C157" s="3">
        <v>-2.9826439482090898</v>
      </c>
      <c r="D157" s="3">
        <v>0.65121614456436805</v>
      </c>
      <c r="E157" s="3">
        <v>6.3230845503836597E-4</v>
      </c>
      <c r="F157" s="3">
        <v>8.8385246857014908E-3</v>
      </c>
      <c r="G157" s="3" t="s">
        <v>31</v>
      </c>
      <c r="H157" s="3" t="s">
        <v>1476</v>
      </c>
      <c r="L157">
        <v>99.762</v>
      </c>
      <c r="M157">
        <v>0</v>
      </c>
      <c r="N157" t="s">
        <v>1477</v>
      </c>
      <c r="O157" t="s">
        <v>1467</v>
      </c>
      <c r="P157">
        <v>86.13</v>
      </c>
      <c r="Q157">
        <v>0</v>
      </c>
      <c r="R157" t="s">
        <v>1468</v>
      </c>
      <c r="S157" t="s">
        <v>1469</v>
      </c>
      <c r="T157" t="s">
        <v>1470</v>
      </c>
      <c r="U157">
        <v>621</v>
      </c>
      <c r="V157">
        <v>0</v>
      </c>
      <c r="W157" t="s">
        <v>1471</v>
      </c>
      <c r="X157" t="s">
        <v>1472</v>
      </c>
      <c r="Y157" t="s">
        <v>39</v>
      </c>
      <c r="Z157" t="s">
        <v>40</v>
      </c>
      <c r="AA157" t="s">
        <v>1478</v>
      </c>
      <c r="AB157" t="s">
        <v>42</v>
      </c>
      <c r="AC157" t="s">
        <v>1474</v>
      </c>
      <c r="AD157" t="s">
        <v>264</v>
      </c>
      <c r="AE157" t="s">
        <v>1479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9"/>
  <sheetViews>
    <sheetView workbookViewId="0"/>
  </sheetViews>
  <sheetFormatPr defaultRowHeight="13.8" x14ac:dyDescent="0.25"/>
  <sheetData>
    <row r="1" spans="1:31" x14ac:dyDescent="0.25">
      <c r="A1" t="s">
        <v>4586</v>
      </c>
    </row>
    <row r="2" spans="1:3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  <row r="3" spans="1:31" x14ac:dyDescent="0.25">
      <c r="A3" t="s">
        <v>1480</v>
      </c>
      <c r="B3" t="s">
        <v>1481</v>
      </c>
      <c r="C3">
        <v>2.8385553181975598</v>
      </c>
      <c r="D3">
        <v>0.47367942547053898</v>
      </c>
      <c r="E3">
        <v>6.2880815496324502E-5</v>
      </c>
      <c r="F3">
        <v>1.1388846889806301E-3</v>
      </c>
      <c r="G3" t="s">
        <v>85</v>
      </c>
      <c r="H3" t="s">
        <v>1482</v>
      </c>
      <c r="L3">
        <v>100</v>
      </c>
      <c r="M3">
        <v>1E-35</v>
      </c>
      <c r="N3" t="s">
        <v>1483</v>
      </c>
      <c r="O3" t="s">
        <v>1484</v>
      </c>
      <c r="P3">
        <v>89.29</v>
      </c>
      <c r="Q3">
        <v>6.0000000000000003E-33</v>
      </c>
      <c r="R3" t="s">
        <v>1485</v>
      </c>
      <c r="S3" t="s">
        <v>1486</v>
      </c>
      <c r="T3" t="s">
        <v>1487</v>
      </c>
      <c r="U3">
        <v>107</v>
      </c>
      <c r="V3">
        <v>1.0000000000000001E-32</v>
      </c>
      <c r="W3" t="s">
        <v>1488</v>
      </c>
      <c r="X3" t="s">
        <v>1489</v>
      </c>
      <c r="Y3" t="s">
        <v>181</v>
      </c>
      <c r="Z3" t="s">
        <v>182</v>
      </c>
      <c r="AA3" t="s">
        <v>1490</v>
      </c>
      <c r="AB3" t="s">
        <v>716</v>
      </c>
      <c r="AC3" t="s">
        <v>1491</v>
      </c>
      <c r="AD3" t="s">
        <v>1492</v>
      </c>
      <c r="AE3" t="s">
        <v>1493</v>
      </c>
    </row>
    <row r="4" spans="1:31" x14ac:dyDescent="0.25">
      <c r="A4" t="s">
        <v>29</v>
      </c>
      <c r="B4" t="s">
        <v>1481</v>
      </c>
      <c r="C4">
        <v>-2.3416377857852901</v>
      </c>
      <c r="D4">
        <v>0.25973664800810897</v>
      </c>
      <c r="E4">
        <v>1.08429201084448E-6</v>
      </c>
      <c r="F4">
        <v>7.7367424067903101E-5</v>
      </c>
      <c r="G4" t="s">
        <v>31</v>
      </c>
      <c r="H4" t="s">
        <v>29</v>
      </c>
      <c r="L4">
        <v>100</v>
      </c>
      <c r="M4">
        <v>0</v>
      </c>
      <c r="N4" t="s">
        <v>32</v>
      </c>
      <c r="O4" t="s">
        <v>33</v>
      </c>
      <c r="P4">
        <v>70.989999999999995</v>
      </c>
      <c r="Q4">
        <v>4.0000000000000002E-122</v>
      </c>
      <c r="R4" t="s">
        <v>34</v>
      </c>
      <c r="S4" t="s">
        <v>35</v>
      </c>
      <c r="T4" t="s">
        <v>36</v>
      </c>
      <c r="U4">
        <v>348</v>
      </c>
      <c r="V4">
        <v>8.9999999999999996E-122</v>
      </c>
      <c r="W4" t="s">
        <v>37</v>
      </c>
      <c r="X4" t="s">
        <v>38</v>
      </c>
      <c r="Y4" t="s">
        <v>39</v>
      </c>
      <c r="Z4" t="s">
        <v>40</v>
      </c>
      <c r="AA4" t="s">
        <v>41</v>
      </c>
      <c r="AB4" t="s">
        <v>42</v>
      </c>
      <c r="AC4" t="s">
        <v>43</v>
      </c>
      <c r="AD4" t="s">
        <v>44</v>
      </c>
      <c r="AE4" t="s">
        <v>45</v>
      </c>
    </row>
    <row r="5" spans="1:31" x14ac:dyDescent="0.25">
      <c r="A5" t="s">
        <v>46</v>
      </c>
      <c r="B5" t="s">
        <v>1481</v>
      </c>
      <c r="C5">
        <v>-4.4925391402667998</v>
      </c>
      <c r="D5">
        <v>0.32832883669817498</v>
      </c>
      <c r="E5">
        <v>1.10623348259509E-8</v>
      </c>
      <c r="F5">
        <v>4.1288037365779697E-6</v>
      </c>
      <c r="G5" t="s">
        <v>31</v>
      </c>
      <c r="H5" t="s">
        <v>46</v>
      </c>
      <c r="L5">
        <v>93.674999999999997</v>
      </c>
      <c r="M5">
        <v>0</v>
      </c>
      <c r="N5" t="s">
        <v>47</v>
      </c>
      <c r="O5" t="s">
        <v>48</v>
      </c>
      <c r="P5">
        <v>82.73</v>
      </c>
      <c r="Q5">
        <v>0</v>
      </c>
      <c r="R5" t="s">
        <v>49</v>
      </c>
      <c r="S5" t="s">
        <v>50</v>
      </c>
      <c r="T5" t="s">
        <v>51</v>
      </c>
      <c r="U5">
        <v>1135</v>
      </c>
      <c r="V5">
        <v>0</v>
      </c>
      <c r="W5" t="s">
        <v>52</v>
      </c>
      <c r="X5" t="s">
        <v>53</v>
      </c>
      <c r="Y5" t="s">
        <v>54</v>
      </c>
      <c r="Z5" t="s">
        <v>55</v>
      </c>
      <c r="AA5" t="s">
        <v>56</v>
      </c>
      <c r="AB5" t="s">
        <v>57</v>
      </c>
      <c r="AC5" t="s">
        <v>58</v>
      </c>
      <c r="AD5" t="s">
        <v>44</v>
      </c>
      <c r="AE5" t="s">
        <v>59</v>
      </c>
    </row>
    <row r="6" spans="1:31" x14ac:dyDescent="0.25">
      <c r="A6" t="s">
        <v>1494</v>
      </c>
      <c r="B6" t="s">
        <v>1481</v>
      </c>
      <c r="C6">
        <v>2.0306825718809902</v>
      </c>
      <c r="D6">
        <v>0.28702713923418999</v>
      </c>
      <c r="E6">
        <v>1.29201357443876E-5</v>
      </c>
      <c r="F6">
        <v>4.0314147030076099E-4</v>
      </c>
      <c r="G6" t="s">
        <v>85</v>
      </c>
      <c r="H6" t="s">
        <v>1494</v>
      </c>
      <c r="L6">
        <v>99.156000000000006</v>
      </c>
      <c r="M6">
        <v>3E-175</v>
      </c>
      <c r="N6" t="s">
        <v>1495</v>
      </c>
      <c r="O6" t="s">
        <v>1496</v>
      </c>
      <c r="P6">
        <v>53.46</v>
      </c>
      <c r="Q6">
        <v>9.9999999999999996E-75</v>
      </c>
      <c r="R6" t="s">
        <v>1497</v>
      </c>
      <c r="S6" t="s">
        <v>1498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1499</v>
      </c>
    </row>
    <row r="7" spans="1:31" x14ac:dyDescent="0.25">
      <c r="A7" t="s">
        <v>1500</v>
      </c>
      <c r="B7" t="s">
        <v>1481</v>
      </c>
      <c r="C7">
        <v>-2.9710866456301899</v>
      </c>
      <c r="D7">
        <v>0.62210983168135403</v>
      </c>
      <c r="E7">
        <v>4.5176293131543599E-4</v>
      </c>
      <c r="F7">
        <v>4.39709878183048E-3</v>
      </c>
      <c r="G7" t="s">
        <v>31</v>
      </c>
      <c r="H7" t="s">
        <v>1500</v>
      </c>
      <c r="L7">
        <v>99.707999999999998</v>
      </c>
      <c r="M7">
        <v>0</v>
      </c>
      <c r="N7" t="s">
        <v>1501</v>
      </c>
      <c r="O7" t="s">
        <v>1502</v>
      </c>
      <c r="P7">
        <v>81.87</v>
      </c>
      <c r="Q7">
        <v>0</v>
      </c>
      <c r="R7" t="s">
        <v>1503</v>
      </c>
      <c r="S7" t="s">
        <v>1504</v>
      </c>
      <c r="T7" t="s">
        <v>1505</v>
      </c>
      <c r="U7">
        <v>564</v>
      </c>
      <c r="V7">
        <v>0</v>
      </c>
      <c r="W7" t="s">
        <v>1506</v>
      </c>
      <c r="X7" t="s">
        <v>1507</v>
      </c>
      <c r="Y7" t="s">
        <v>1508</v>
      </c>
      <c r="Z7" t="s">
        <v>1509</v>
      </c>
      <c r="AA7" t="s">
        <v>1510</v>
      </c>
      <c r="AB7" t="s">
        <v>1511</v>
      </c>
      <c r="AC7" t="s">
        <v>809</v>
      </c>
      <c r="AD7" t="s">
        <v>44</v>
      </c>
      <c r="AE7" t="s">
        <v>1512</v>
      </c>
    </row>
    <row r="8" spans="1:31" x14ac:dyDescent="0.25">
      <c r="A8" t="s">
        <v>1513</v>
      </c>
      <c r="B8" t="s">
        <v>1481</v>
      </c>
      <c r="C8">
        <v>2.1291311735723002</v>
      </c>
      <c r="D8">
        <v>0.34493158355686199</v>
      </c>
      <c r="E8">
        <v>4.77997801264785E-5</v>
      </c>
      <c r="F8">
        <v>9.5666706747689399E-4</v>
      </c>
      <c r="G8" t="s">
        <v>85</v>
      </c>
      <c r="H8" t="s">
        <v>1514</v>
      </c>
      <c r="L8">
        <v>100</v>
      </c>
      <c r="M8">
        <v>0</v>
      </c>
      <c r="N8" t="s">
        <v>1515</v>
      </c>
      <c r="O8" t="s">
        <v>1516</v>
      </c>
      <c r="P8">
        <v>72.08</v>
      </c>
      <c r="Q8">
        <v>0</v>
      </c>
      <c r="R8" t="s">
        <v>1517</v>
      </c>
      <c r="S8" t="s">
        <v>1518</v>
      </c>
      <c r="T8" t="s">
        <v>1519</v>
      </c>
      <c r="U8">
        <v>569</v>
      </c>
      <c r="V8">
        <v>0</v>
      </c>
      <c r="W8" t="s">
        <v>1520</v>
      </c>
      <c r="X8" t="s">
        <v>1521</v>
      </c>
      <c r="Y8" t="s">
        <v>54</v>
      </c>
      <c r="Z8" t="s">
        <v>55</v>
      </c>
      <c r="AA8" t="s">
        <v>1522</v>
      </c>
      <c r="AB8" t="s">
        <v>81</v>
      </c>
      <c r="AC8" t="s">
        <v>1523</v>
      </c>
      <c r="AD8" t="s">
        <v>44</v>
      </c>
      <c r="AE8" t="s">
        <v>1524</v>
      </c>
    </row>
    <row r="9" spans="1:31" x14ac:dyDescent="0.25">
      <c r="A9" t="s">
        <v>72</v>
      </c>
      <c r="B9" t="s">
        <v>1481</v>
      </c>
      <c r="C9">
        <v>-2.4473804980629299</v>
      </c>
      <c r="D9">
        <v>0.35000848731131401</v>
      </c>
      <c r="E9">
        <v>1.44981538974243E-5</v>
      </c>
      <c r="F9">
        <v>4.3024490954313502E-4</v>
      </c>
      <c r="G9" t="s">
        <v>31</v>
      </c>
      <c r="H9" t="s">
        <v>72</v>
      </c>
      <c r="L9">
        <v>100</v>
      </c>
      <c r="M9">
        <v>0</v>
      </c>
      <c r="N9" t="s">
        <v>73</v>
      </c>
      <c r="O9" t="s">
        <v>74</v>
      </c>
      <c r="P9">
        <v>70.75</v>
      </c>
      <c r="Q9">
        <v>0</v>
      </c>
      <c r="R9" t="s">
        <v>75</v>
      </c>
      <c r="S9" t="s">
        <v>76</v>
      </c>
      <c r="T9" t="s">
        <v>77</v>
      </c>
      <c r="U9">
        <v>556</v>
      </c>
      <c r="V9">
        <v>0</v>
      </c>
      <c r="W9" t="s">
        <v>78</v>
      </c>
      <c r="X9" t="s">
        <v>79</v>
      </c>
      <c r="Y9" t="s">
        <v>54</v>
      </c>
      <c r="Z9" t="s">
        <v>55</v>
      </c>
      <c r="AA9" t="s">
        <v>80</v>
      </c>
      <c r="AB9" t="s">
        <v>81</v>
      </c>
      <c r="AC9" t="s">
        <v>82</v>
      </c>
      <c r="AD9" t="s">
        <v>44</v>
      </c>
      <c r="AE9" t="s">
        <v>83</v>
      </c>
    </row>
    <row r="10" spans="1:31" x14ac:dyDescent="0.25">
      <c r="A10" t="s">
        <v>1525</v>
      </c>
      <c r="B10" t="s">
        <v>1481</v>
      </c>
      <c r="C10">
        <v>2.5876869454300602</v>
      </c>
      <c r="D10">
        <v>0.42615327628164201</v>
      </c>
      <c r="E10">
        <v>5.0474497047048295E-4</v>
      </c>
      <c r="F10">
        <v>4.8209106234700502E-3</v>
      </c>
      <c r="G10" t="s">
        <v>85</v>
      </c>
      <c r="H10" t="s">
        <v>1525</v>
      </c>
      <c r="L10">
        <v>100</v>
      </c>
      <c r="M10">
        <v>2.0000000000000001E-22</v>
      </c>
      <c r="N10" t="s">
        <v>1526</v>
      </c>
      <c r="O10" t="s">
        <v>1527</v>
      </c>
      <c r="P10" t="s">
        <v>44</v>
      </c>
      <c r="Q10" t="s">
        <v>44</v>
      </c>
      <c r="R10" t="s">
        <v>44</v>
      </c>
      <c r="S10" t="s">
        <v>44</v>
      </c>
      <c r="T10" t="s">
        <v>1528</v>
      </c>
      <c r="U10">
        <v>50.1</v>
      </c>
      <c r="V10">
        <v>8.9999999999999996E-7</v>
      </c>
      <c r="W10" t="s">
        <v>1529</v>
      </c>
      <c r="X10" t="s">
        <v>1530</v>
      </c>
      <c r="Y10" t="s">
        <v>308</v>
      </c>
      <c r="Z10" t="s">
        <v>309</v>
      </c>
      <c r="AA10" t="s">
        <v>44</v>
      </c>
      <c r="AB10" t="s">
        <v>44</v>
      </c>
      <c r="AC10" t="s">
        <v>44</v>
      </c>
      <c r="AD10" t="s">
        <v>44</v>
      </c>
      <c r="AE10" t="s">
        <v>1531</v>
      </c>
    </row>
    <row r="11" spans="1:31" x14ac:dyDescent="0.25">
      <c r="A11" t="s">
        <v>1532</v>
      </c>
      <c r="B11" t="s">
        <v>1481</v>
      </c>
      <c r="C11">
        <v>2.8681405092396401</v>
      </c>
      <c r="D11">
        <v>0.51250878108840003</v>
      </c>
      <c r="E11">
        <v>5.12467281583051E-4</v>
      </c>
      <c r="F11">
        <v>4.8564282231268801E-3</v>
      </c>
      <c r="G11" t="s">
        <v>85</v>
      </c>
      <c r="H11" t="s">
        <v>1532</v>
      </c>
      <c r="L11">
        <v>100</v>
      </c>
      <c r="M11">
        <v>1.9999999999999999E-88</v>
      </c>
      <c r="N11" t="s">
        <v>1533</v>
      </c>
      <c r="O11" t="s">
        <v>1534</v>
      </c>
      <c r="P11">
        <v>68.180000000000007</v>
      </c>
      <c r="Q11">
        <v>6.0000000000000005E-44</v>
      </c>
      <c r="R11" t="s">
        <v>1535</v>
      </c>
      <c r="S11" t="s">
        <v>1536</v>
      </c>
      <c r="T11" t="s">
        <v>1537</v>
      </c>
      <c r="U11">
        <v>167</v>
      </c>
      <c r="V11">
        <v>8.9999999999999994E-55</v>
      </c>
      <c r="W11" t="s">
        <v>1538</v>
      </c>
      <c r="X11" t="s">
        <v>1539</v>
      </c>
      <c r="Y11" t="s">
        <v>1540</v>
      </c>
      <c r="Z11" t="s">
        <v>1541</v>
      </c>
      <c r="AA11" t="s">
        <v>1542</v>
      </c>
      <c r="AB11" t="s">
        <v>1543</v>
      </c>
      <c r="AD11" t="s">
        <v>1544</v>
      </c>
      <c r="AE11" t="s">
        <v>1545</v>
      </c>
    </row>
    <row r="12" spans="1:31" x14ac:dyDescent="0.25">
      <c r="A12" t="s">
        <v>105</v>
      </c>
      <c r="B12" t="s">
        <v>1481</v>
      </c>
      <c r="C12">
        <v>-4.2018787246028397</v>
      </c>
      <c r="D12">
        <v>0.29945875580486597</v>
      </c>
      <c r="E12">
        <v>8.3162534636471702E-9</v>
      </c>
      <c r="F12">
        <v>3.71962525394761E-6</v>
      </c>
      <c r="G12" t="s">
        <v>31</v>
      </c>
      <c r="H12" t="s">
        <v>105</v>
      </c>
      <c r="L12">
        <v>98.787999999999997</v>
      </c>
      <c r="M12">
        <v>0</v>
      </c>
      <c r="N12" t="s">
        <v>106</v>
      </c>
      <c r="O12" t="s">
        <v>107</v>
      </c>
      <c r="P12">
        <v>67.11</v>
      </c>
      <c r="Q12">
        <v>7.0000000000000001E-147</v>
      </c>
      <c r="R12" t="s">
        <v>108</v>
      </c>
      <c r="S12" t="s">
        <v>109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  <c r="Z12" t="s">
        <v>44</v>
      </c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</row>
    <row r="13" spans="1:31" x14ac:dyDescent="0.25">
      <c r="A13" t="s">
        <v>1546</v>
      </c>
      <c r="B13" t="s">
        <v>1481</v>
      </c>
      <c r="C13">
        <v>-2.0177207724669599</v>
      </c>
      <c r="D13">
        <v>0.32711278708950797</v>
      </c>
      <c r="E13">
        <v>4.8114706545199199E-5</v>
      </c>
      <c r="F13">
        <v>9.5790841188828904E-4</v>
      </c>
      <c r="G13" t="s">
        <v>31</v>
      </c>
      <c r="H13" t="s">
        <v>1547</v>
      </c>
      <c r="L13">
        <v>97.13</v>
      </c>
      <c r="M13">
        <v>0</v>
      </c>
      <c r="N13" t="s">
        <v>1548</v>
      </c>
      <c r="O13" t="s">
        <v>1549</v>
      </c>
      <c r="P13">
        <v>76.34</v>
      </c>
      <c r="Q13">
        <v>0</v>
      </c>
      <c r="R13" t="s">
        <v>1550</v>
      </c>
      <c r="S13" t="s">
        <v>1551</v>
      </c>
      <c r="T13" t="s">
        <v>1552</v>
      </c>
      <c r="U13">
        <v>1054</v>
      </c>
      <c r="V13">
        <v>0</v>
      </c>
      <c r="W13" t="s">
        <v>1553</v>
      </c>
      <c r="X13" t="s">
        <v>1554</v>
      </c>
      <c r="Y13" t="s">
        <v>197</v>
      </c>
      <c r="Z13" t="s">
        <v>198</v>
      </c>
      <c r="AA13" t="s">
        <v>1555</v>
      </c>
      <c r="AB13" t="s">
        <v>1556</v>
      </c>
      <c r="AC13" t="s">
        <v>1557</v>
      </c>
      <c r="AD13" t="s">
        <v>1558</v>
      </c>
      <c r="AE13" t="s">
        <v>1559</v>
      </c>
    </row>
    <row r="14" spans="1:31" x14ac:dyDescent="0.25">
      <c r="A14" t="s">
        <v>1560</v>
      </c>
      <c r="B14" t="s">
        <v>1481</v>
      </c>
      <c r="C14">
        <v>3.7213247518221402</v>
      </c>
      <c r="D14">
        <v>0.356557912476474</v>
      </c>
      <c r="E14">
        <v>2.25213701243732E-7</v>
      </c>
      <c r="F14">
        <v>2.76642247704958E-5</v>
      </c>
      <c r="G14" t="s">
        <v>85</v>
      </c>
      <c r="H14" t="s">
        <v>1561</v>
      </c>
      <c r="L14">
        <v>100</v>
      </c>
      <c r="M14">
        <v>9.9999999999999998E-138</v>
      </c>
      <c r="N14" t="s">
        <v>1562</v>
      </c>
      <c r="O14" t="s">
        <v>1563</v>
      </c>
      <c r="P14">
        <v>67.569999999999993</v>
      </c>
      <c r="Q14">
        <v>9.9999999999999999E-91</v>
      </c>
      <c r="R14" t="s">
        <v>1564</v>
      </c>
      <c r="S14" t="s">
        <v>1565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1566</v>
      </c>
      <c r="AC14" t="s">
        <v>1567</v>
      </c>
      <c r="AD14" t="s">
        <v>1568</v>
      </c>
      <c r="AE14" t="s">
        <v>1569</v>
      </c>
    </row>
    <row r="15" spans="1:31" x14ac:dyDescent="0.25">
      <c r="A15" t="s">
        <v>115</v>
      </c>
      <c r="B15" t="s">
        <v>1481</v>
      </c>
      <c r="C15">
        <v>-6.7201227752600099</v>
      </c>
      <c r="D15">
        <v>0.91366433548856596</v>
      </c>
      <c r="E15">
        <v>7.9545377206446903E-5</v>
      </c>
      <c r="F15">
        <v>1.3285857838405499E-3</v>
      </c>
      <c r="G15" t="s">
        <v>31</v>
      </c>
      <c r="H15" t="s">
        <v>115</v>
      </c>
      <c r="L15">
        <v>100</v>
      </c>
      <c r="M15">
        <v>0</v>
      </c>
      <c r="N15" t="s">
        <v>116</v>
      </c>
      <c r="O15" t="s">
        <v>117</v>
      </c>
      <c r="P15">
        <v>54.8</v>
      </c>
      <c r="Q15">
        <v>5.0000000000000001E-120</v>
      </c>
      <c r="R15" t="s">
        <v>118</v>
      </c>
      <c r="S15" t="s">
        <v>119</v>
      </c>
      <c r="T15" t="s">
        <v>120</v>
      </c>
      <c r="U15">
        <v>357</v>
      </c>
      <c r="V15">
        <v>3.0000000000000002E-119</v>
      </c>
      <c r="W15" t="s">
        <v>121</v>
      </c>
      <c r="X15" t="s">
        <v>122</v>
      </c>
      <c r="Y15" t="s">
        <v>123</v>
      </c>
      <c r="Z15" t="s">
        <v>124</v>
      </c>
      <c r="AA15" t="s">
        <v>125</v>
      </c>
      <c r="AC15" t="s">
        <v>126</v>
      </c>
      <c r="AD15" t="s">
        <v>44</v>
      </c>
      <c r="AE15" t="s">
        <v>127</v>
      </c>
    </row>
    <row r="16" spans="1:31" x14ac:dyDescent="0.25">
      <c r="A16" t="s">
        <v>1570</v>
      </c>
      <c r="B16" t="s">
        <v>1481</v>
      </c>
      <c r="C16">
        <v>2.2416948866164499</v>
      </c>
      <c r="D16">
        <v>0.41332593905616899</v>
      </c>
      <c r="E16">
        <v>2.09047946546415E-4</v>
      </c>
      <c r="F16">
        <v>2.5604816145436801E-3</v>
      </c>
      <c r="G16" t="s">
        <v>85</v>
      </c>
      <c r="H16" t="s">
        <v>1570</v>
      </c>
      <c r="L16">
        <v>100</v>
      </c>
      <c r="M16">
        <v>4E-176</v>
      </c>
      <c r="N16" t="s">
        <v>1571</v>
      </c>
      <c r="O16" t="s">
        <v>1572</v>
      </c>
      <c r="P16">
        <v>70.09</v>
      </c>
      <c r="Q16">
        <v>2.0000000000000001E-117</v>
      </c>
      <c r="R16" t="s">
        <v>1573</v>
      </c>
      <c r="S16" t="s">
        <v>1574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D16" t="s">
        <v>158</v>
      </c>
      <c r="AE16" t="s">
        <v>1575</v>
      </c>
    </row>
    <row r="17" spans="1:31" x14ac:dyDescent="0.25">
      <c r="A17" t="s">
        <v>137</v>
      </c>
      <c r="B17" t="s">
        <v>1481</v>
      </c>
      <c r="C17">
        <v>-5.0924178967234104</v>
      </c>
      <c r="D17">
        <v>0.37391933977800201</v>
      </c>
      <c r="E17">
        <v>1.16657803417297E-8</v>
      </c>
      <c r="F17">
        <v>4.1927678680053802E-6</v>
      </c>
      <c r="G17" t="s">
        <v>31</v>
      </c>
      <c r="H17" t="s">
        <v>137</v>
      </c>
      <c r="L17">
        <v>100</v>
      </c>
      <c r="M17">
        <v>0</v>
      </c>
      <c r="N17" t="s">
        <v>138</v>
      </c>
      <c r="O17" t="s">
        <v>139</v>
      </c>
      <c r="P17">
        <v>88.12</v>
      </c>
      <c r="Q17">
        <v>0</v>
      </c>
      <c r="R17" t="s">
        <v>140</v>
      </c>
      <c r="S17" t="s">
        <v>141</v>
      </c>
      <c r="T17" t="s">
        <v>142</v>
      </c>
      <c r="U17">
        <v>892</v>
      </c>
      <c r="V17">
        <v>0</v>
      </c>
      <c r="W17" t="s">
        <v>143</v>
      </c>
      <c r="X17" t="s">
        <v>144</v>
      </c>
      <c r="Y17" t="s">
        <v>145</v>
      </c>
      <c r="Z17" t="s">
        <v>146</v>
      </c>
      <c r="AA17" t="s">
        <v>147</v>
      </c>
      <c r="AC17" t="s">
        <v>148</v>
      </c>
      <c r="AD17" t="s">
        <v>44</v>
      </c>
      <c r="AE17" t="s">
        <v>149</v>
      </c>
    </row>
    <row r="18" spans="1:31" x14ac:dyDescent="0.25">
      <c r="A18" t="s">
        <v>150</v>
      </c>
      <c r="B18" t="s">
        <v>1481</v>
      </c>
      <c r="C18">
        <v>-4.41666638086972</v>
      </c>
      <c r="D18">
        <v>0.52667772423188297</v>
      </c>
      <c r="E18">
        <v>2.31372729708745E-6</v>
      </c>
      <c r="F18">
        <v>1.27570509607595E-4</v>
      </c>
      <c r="G18" t="s">
        <v>31</v>
      </c>
      <c r="H18" t="s">
        <v>150</v>
      </c>
      <c r="L18">
        <v>100</v>
      </c>
      <c r="M18">
        <v>0</v>
      </c>
      <c r="N18" t="s">
        <v>151</v>
      </c>
      <c r="O18" t="s">
        <v>152</v>
      </c>
      <c r="P18">
        <v>64.290000000000006</v>
      </c>
      <c r="Q18">
        <v>1.0000000000000001E-138</v>
      </c>
      <c r="R18" t="s">
        <v>153</v>
      </c>
      <c r="S18" t="s">
        <v>154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</row>
    <row r="19" spans="1:31" x14ac:dyDescent="0.25">
      <c r="A19" t="s">
        <v>1576</v>
      </c>
      <c r="B19" t="s">
        <v>1481</v>
      </c>
      <c r="C19">
        <v>-2.2555030423332201</v>
      </c>
      <c r="D19">
        <v>0.17892798914462099</v>
      </c>
      <c r="E19">
        <v>2.7887147702188001E-8</v>
      </c>
      <c r="F19">
        <v>7.3139697649197996E-6</v>
      </c>
      <c r="G19" t="s">
        <v>31</v>
      </c>
      <c r="H19" t="s">
        <v>1576</v>
      </c>
      <c r="K19" t="s">
        <v>1577</v>
      </c>
      <c r="L19">
        <v>99.757000000000005</v>
      </c>
      <c r="M19">
        <v>0</v>
      </c>
      <c r="N19" t="s">
        <v>1578</v>
      </c>
      <c r="O19" t="s">
        <v>1579</v>
      </c>
      <c r="P19">
        <v>87.21</v>
      </c>
      <c r="Q19">
        <v>0</v>
      </c>
      <c r="R19" t="s">
        <v>1580</v>
      </c>
      <c r="S19" t="s">
        <v>1581</v>
      </c>
      <c r="T19" t="s">
        <v>1582</v>
      </c>
      <c r="U19">
        <v>719</v>
      </c>
      <c r="V19">
        <v>0</v>
      </c>
      <c r="W19" t="s">
        <v>1583</v>
      </c>
      <c r="X19" t="s">
        <v>1584</v>
      </c>
      <c r="Y19" t="s">
        <v>1508</v>
      </c>
      <c r="Z19" t="s">
        <v>1509</v>
      </c>
      <c r="AA19" t="s">
        <v>1585</v>
      </c>
      <c r="AB19" t="s">
        <v>1586</v>
      </c>
      <c r="AC19" t="s">
        <v>1587</v>
      </c>
      <c r="AD19" t="s">
        <v>44</v>
      </c>
      <c r="AE19" t="s">
        <v>1588</v>
      </c>
    </row>
    <row r="20" spans="1:31" x14ac:dyDescent="0.25">
      <c r="A20" t="s">
        <v>1589</v>
      </c>
      <c r="B20" t="s">
        <v>1481</v>
      </c>
      <c r="C20">
        <v>-4.8364343799178497</v>
      </c>
      <c r="D20">
        <v>0.77547195383263101</v>
      </c>
      <c r="E20">
        <v>7.8652400324674698E-4</v>
      </c>
      <c r="F20">
        <v>6.55706952534917E-3</v>
      </c>
      <c r="G20" t="s">
        <v>31</v>
      </c>
      <c r="H20" t="s">
        <v>1590</v>
      </c>
      <c r="K20" t="s">
        <v>1591</v>
      </c>
      <c r="L20">
        <v>100</v>
      </c>
      <c r="M20">
        <v>3.9999999999999999E-170</v>
      </c>
      <c r="N20" t="s">
        <v>1592</v>
      </c>
      <c r="O20" t="s">
        <v>1593</v>
      </c>
      <c r="P20">
        <v>63.48</v>
      </c>
      <c r="Q20">
        <v>4.0000000000000002E-108</v>
      </c>
      <c r="R20" t="s">
        <v>1594</v>
      </c>
      <c r="S20" t="s">
        <v>1595</v>
      </c>
      <c r="T20" t="s">
        <v>1596</v>
      </c>
      <c r="U20">
        <v>243</v>
      </c>
      <c r="V20">
        <v>9.9999999999999996E-81</v>
      </c>
      <c r="W20" t="s">
        <v>1597</v>
      </c>
      <c r="X20" t="s">
        <v>1598</v>
      </c>
      <c r="Y20" t="s">
        <v>466</v>
      </c>
      <c r="Z20" t="s">
        <v>467</v>
      </c>
      <c r="AA20" t="s">
        <v>1599</v>
      </c>
      <c r="AB20" t="s">
        <v>1600</v>
      </c>
      <c r="AC20" t="s">
        <v>1601</v>
      </c>
      <c r="AD20" t="s">
        <v>44</v>
      </c>
      <c r="AE20" t="s">
        <v>1602</v>
      </c>
    </row>
    <row r="21" spans="1:31" x14ac:dyDescent="0.25">
      <c r="A21" t="s">
        <v>1603</v>
      </c>
      <c r="B21" t="s">
        <v>1481</v>
      </c>
      <c r="C21">
        <v>5.0042738046950204</v>
      </c>
      <c r="D21">
        <v>0.53498203574363801</v>
      </c>
      <c r="E21">
        <v>1.39417708151512E-5</v>
      </c>
      <c r="F21">
        <v>4.2015821114977498E-4</v>
      </c>
      <c r="G21" t="s">
        <v>85</v>
      </c>
      <c r="H21" t="s">
        <v>1603</v>
      </c>
      <c r="L21">
        <v>100</v>
      </c>
      <c r="M21">
        <v>0</v>
      </c>
      <c r="N21" t="s">
        <v>1604</v>
      </c>
      <c r="O21" t="s">
        <v>1605</v>
      </c>
      <c r="P21">
        <v>82.97</v>
      </c>
      <c r="Q21">
        <v>0</v>
      </c>
      <c r="R21" t="s">
        <v>1606</v>
      </c>
      <c r="S21" t="s">
        <v>1607</v>
      </c>
      <c r="T21" t="s">
        <v>44</v>
      </c>
      <c r="U21" t="s">
        <v>44</v>
      </c>
      <c r="V21" t="s">
        <v>44</v>
      </c>
      <c r="W21" t="s">
        <v>44</v>
      </c>
      <c r="X21" t="s">
        <v>44</v>
      </c>
      <c r="Y21" t="s">
        <v>44</v>
      </c>
      <c r="Z21" t="s">
        <v>44</v>
      </c>
      <c r="AA21" t="s">
        <v>1608</v>
      </c>
      <c r="AB21" t="s">
        <v>44</v>
      </c>
      <c r="AC21" t="s">
        <v>44</v>
      </c>
      <c r="AD21" t="s">
        <v>44</v>
      </c>
      <c r="AE21" t="s">
        <v>1609</v>
      </c>
    </row>
    <row r="22" spans="1:31" x14ac:dyDescent="0.25">
      <c r="A22" t="s">
        <v>1610</v>
      </c>
      <c r="B22" t="s">
        <v>1481</v>
      </c>
      <c r="C22">
        <v>2.1773918464975202</v>
      </c>
      <c r="D22">
        <v>0.38399331633547301</v>
      </c>
      <c r="E22">
        <v>1.03874418733829E-4</v>
      </c>
      <c r="F22">
        <v>1.6050913366131799E-3</v>
      </c>
      <c r="G22" t="s">
        <v>85</v>
      </c>
      <c r="H22" t="s">
        <v>1610</v>
      </c>
      <c r="K22" t="s">
        <v>1611</v>
      </c>
      <c r="L22">
        <v>100</v>
      </c>
      <c r="M22">
        <v>2E-119</v>
      </c>
      <c r="N22" t="s">
        <v>1612</v>
      </c>
      <c r="O22" t="s">
        <v>1613</v>
      </c>
      <c r="P22">
        <v>95.12</v>
      </c>
      <c r="Q22">
        <v>9.0000000000000002E-116</v>
      </c>
      <c r="R22" t="s">
        <v>1614</v>
      </c>
      <c r="S22" t="s">
        <v>1615</v>
      </c>
      <c r="T22" t="s">
        <v>1616</v>
      </c>
      <c r="U22">
        <v>320</v>
      </c>
      <c r="V22">
        <v>1.9999999999999999E-112</v>
      </c>
      <c r="W22" t="s">
        <v>1617</v>
      </c>
      <c r="X22" t="s">
        <v>1618</v>
      </c>
      <c r="Y22" t="s">
        <v>39</v>
      </c>
      <c r="Z22" t="s">
        <v>40</v>
      </c>
      <c r="AA22" t="s">
        <v>1619</v>
      </c>
      <c r="AB22" t="s">
        <v>1418</v>
      </c>
      <c r="AC22" t="s">
        <v>1620</v>
      </c>
      <c r="AD22" t="s">
        <v>1621</v>
      </c>
      <c r="AE22" t="s">
        <v>1622</v>
      </c>
    </row>
    <row r="23" spans="1:31" x14ac:dyDescent="0.25">
      <c r="A23" t="s">
        <v>160</v>
      </c>
      <c r="B23" t="s">
        <v>1481</v>
      </c>
      <c r="C23">
        <v>2.4830951207365901</v>
      </c>
      <c r="D23">
        <v>0.180144094354666</v>
      </c>
      <c r="E23">
        <v>2.49608568880788E-6</v>
      </c>
      <c r="F23">
        <v>1.3394465313821801E-4</v>
      </c>
      <c r="G23" t="s">
        <v>85</v>
      </c>
      <c r="H23" t="s">
        <v>161</v>
      </c>
      <c r="L23">
        <v>90</v>
      </c>
      <c r="M23">
        <v>1E-139</v>
      </c>
      <c r="N23" t="s">
        <v>162</v>
      </c>
      <c r="O23" t="s">
        <v>163</v>
      </c>
      <c r="P23">
        <v>64.349999999999994</v>
      </c>
      <c r="Q23">
        <v>3.9999999999999996E-96</v>
      </c>
      <c r="R23" t="s">
        <v>164</v>
      </c>
      <c r="S23" t="s">
        <v>165</v>
      </c>
      <c r="T23" t="s">
        <v>166</v>
      </c>
      <c r="U23">
        <v>272</v>
      </c>
      <c r="V23">
        <v>6.0000000000000003E-93</v>
      </c>
      <c r="W23" t="s">
        <v>167</v>
      </c>
      <c r="X23" t="s">
        <v>168</v>
      </c>
      <c r="Y23" t="s">
        <v>123</v>
      </c>
      <c r="Z23" t="s">
        <v>124</v>
      </c>
      <c r="AA23" t="s">
        <v>169</v>
      </c>
      <c r="AC23" t="s">
        <v>170</v>
      </c>
      <c r="AD23" t="s">
        <v>44</v>
      </c>
      <c r="AE23" t="s">
        <v>171</v>
      </c>
    </row>
    <row r="24" spans="1:31" x14ac:dyDescent="0.25">
      <c r="A24" t="s">
        <v>1623</v>
      </c>
      <c r="B24" t="s">
        <v>1481</v>
      </c>
      <c r="C24">
        <v>2.1981478265041101</v>
      </c>
      <c r="D24">
        <v>0.28680115593566902</v>
      </c>
      <c r="E24">
        <v>5.8147725365831298E-6</v>
      </c>
      <c r="F24">
        <v>2.27526422157269E-4</v>
      </c>
      <c r="G24" t="s">
        <v>85</v>
      </c>
      <c r="H24" t="s">
        <v>1624</v>
      </c>
      <c r="L24">
        <v>99.888000000000005</v>
      </c>
      <c r="M24">
        <v>0</v>
      </c>
      <c r="N24" t="s">
        <v>1625</v>
      </c>
      <c r="O24" t="s">
        <v>1626</v>
      </c>
      <c r="P24">
        <v>61.07</v>
      </c>
      <c r="Q24">
        <v>0</v>
      </c>
      <c r="R24" t="s">
        <v>1627</v>
      </c>
      <c r="S24" t="s">
        <v>1628</v>
      </c>
      <c r="T24" t="s">
        <v>1629</v>
      </c>
      <c r="U24">
        <v>983</v>
      </c>
      <c r="V24">
        <v>0</v>
      </c>
      <c r="W24" t="s">
        <v>1630</v>
      </c>
      <c r="X24" t="s">
        <v>1631</v>
      </c>
      <c r="Y24" t="s">
        <v>68</v>
      </c>
      <c r="Z24" t="s">
        <v>69</v>
      </c>
      <c r="AA24" t="s">
        <v>1632</v>
      </c>
      <c r="AB24" t="s">
        <v>1633</v>
      </c>
      <c r="AD24" t="s">
        <v>158</v>
      </c>
      <c r="AE24" t="s">
        <v>1634</v>
      </c>
    </row>
    <row r="25" spans="1:31" x14ac:dyDescent="0.25">
      <c r="A25" t="s">
        <v>186</v>
      </c>
      <c r="B25" t="s">
        <v>1481</v>
      </c>
      <c r="C25">
        <v>-3.6802252279262002</v>
      </c>
      <c r="D25">
        <v>0.35407567902708498</v>
      </c>
      <c r="E25">
        <v>2.3554693351357501E-7</v>
      </c>
      <c r="F25">
        <v>2.84056514240774E-5</v>
      </c>
      <c r="G25" t="s">
        <v>31</v>
      </c>
      <c r="H25" t="s">
        <v>186</v>
      </c>
      <c r="L25">
        <v>100</v>
      </c>
      <c r="M25">
        <v>0</v>
      </c>
      <c r="N25" t="s">
        <v>187</v>
      </c>
      <c r="O25" t="s">
        <v>188</v>
      </c>
      <c r="P25">
        <v>85.28</v>
      </c>
      <c r="Q25">
        <v>0</v>
      </c>
      <c r="R25" t="s">
        <v>49</v>
      </c>
      <c r="S25" t="s">
        <v>50</v>
      </c>
      <c r="T25" t="s">
        <v>51</v>
      </c>
      <c r="U25">
        <v>845</v>
      </c>
      <c r="V25">
        <v>0</v>
      </c>
      <c r="W25" t="s">
        <v>52</v>
      </c>
      <c r="X25" t="s">
        <v>53</v>
      </c>
      <c r="Y25" t="s">
        <v>54</v>
      </c>
      <c r="Z25" t="s">
        <v>55</v>
      </c>
      <c r="AA25" t="s">
        <v>189</v>
      </c>
      <c r="AB25" t="s">
        <v>57</v>
      </c>
      <c r="AC25" t="s">
        <v>58</v>
      </c>
      <c r="AD25" t="s">
        <v>44</v>
      </c>
      <c r="AE25" t="s">
        <v>190</v>
      </c>
    </row>
    <row r="26" spans="1:31" x14ac:dyDescent="0.25">
      <c r="A26" t="s">
        <v>191</v>
      </c>
      <c r="B26" t="s">
        <v>1481</v>
      </c>
      <c r="C26">
        <v>-7.2950670810434799</v>
      </c>
      <c r="D26">
        <v>0.65289543570199104</v>
      </c>
      <c r="E26">
        <v>1.0666320005015001E-7</v>
      </c>
      <c r="F26">
        <v>1.5799022932341101E-5</v>
      </c>
      <c r="G26" t="s">
        <v>31</v>
      </c>
      <c r="H26" t="s">
        <v>191</v>
      </c>
      <c r="L26">
        <v>99.356999999999999</v>
      </c>
      <c r="M26">
        <v>0</v>
      </c>
      <c r="N26" t="s">
        <v>192</v>
      </c>
      <c r="O26" t="s">
        <v>193</v>
      </c>
      <c r="P26" t="s">
        <v>44</v>
      </c>
      <c r="Q26" t="s">
        <v>44</v>
      </c>
      <c r="R26" t="s">
        <v>44</v>
      </c>
      <c r="S26" t="s">
        <v>44</v>
      </c>
      <c r="T26" t="s">
        <v>194</v>
      </c>
      <c r="U26">
        <v>216</v>
      </c>
      <c r="V26">
        <v>3E-68</v>
      </c>
      <c r="W26" t="s">
        <v>195</v>
      </c>
      <c r="X26" t="s">
        <v>196</v>
      </c>
      <c r="Y26" t="s">
        <v>197</v>
      </c>
      <c r="Z26" t="s">
        <v>198</v>
      </c>
      <c r="AA26" t="s">
        <v>199</v>
      </c>
      <c r="AC26" t="s">
        <v>200</v>
      </c>
      <c r="AD26" t="s">
        <v>44</v>
      </c>
      <c r="AE26" t="s">
        <v>201</v>
      </c>
    </row>
    <row r="27" spans="1:31" x14ac:dyDescent="0.25">
      <c r="A27" t="s">
        <v>1635</v>
      </c>
      <c r="B27" t="s">
        <v>1481</v>
      </c>
      <c r="C27">
        <v>-2.6452421840898901</v>
      </c>
      <c r="D27">
        <v>0.435084414076161</v>
      </c>
      <c r="E27">
        <v>8.9980339232309504E-4</v>
      </c>
      <c r="F27">
        <v>7.2570805292514603E-3</v>
      </c>
      <c r="G27" t="s">
        <v>31</v>
      </c>
      <c r="H27" t="s">
        <v>1636</v>
      </c>
      <c r="K27" t="s">
        <v>1637</v>
      </c>
      <c r="L27">
        <v>98.960999999999999</v>
      </c>
      <c r="M27">
        <v>0</v>
      </c>
      <c r="N27" t="s">
        <v>1638</v>
      </c>
      <c r="O27" t="s">
        <v>1639</v>
      </c>
      <c r="P27" t="s">
        <v>44</v>
      </c>
      <c r="Q27" t="s">
        <v>44</v>
      </c>
      <c r="R27" t="s">
        <v>44</v>
      </c>
      <c r="S27" t="s">
        <v>44</v>
      </c>
      <c r="T27" t="s">
        <v>44</v>
      </c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44</v>
      </c>
      <c r="AA27" t="s">
        <v>1640</v>
      </c>
      <c r="AB27" t="s">
        <v>1641</v>
      </c>
      <c r="AD27" t="s">
        <v>1642</v>
      </c>
      <c r="AE27" t="s">
        <v>1643</v>
      </c>
    </row>
    <row r="28" spans="1:31" x14ac:dyDescent="0.25">
      <c r="A28" t="s">
        <v>1644</v>
      </c>
      <c r="B28" t="s">
        <v>1481</v>
      </c>
      <c r="C28">
        <v>-2.5159432440668499</v>
      </c>
      <c r="D28">
        <v>0.49908062229413602</v>
      </c>
      <c r="E28">
        <v>2.8874702153847099E-4</v>
      </c>
      <c r="F28">
        <v>3.2243971196885199E-3</v>
      </c>
      <c r="G28" t="s">
        <v>31</v>
      </c>
      <c r="H28" t="s">
        <v>1644</v>
      </c>
      <c r="L28">
        <v>99.858999999999995</v>
      </c>
      <c r="M28">
        <v>0</v>
      </c>
      <c r="N28" t="s">
        <v>1645</v>
      </c>
      <c r="O28" t="s">
        <v>1646</v>
      </c>
      <c r="P28">
        <v>76.349999999999994</v>
      </c>
      <c r="Q28">
        <v>0</v>
      </c>
      <c r="R28" t="s">
        <v>430</v>
      </c>
      <c r="S28" t="s">
        <v>431</v>
      </c>
      <c r="T28" t="s">
        <v>432</v>
      </c>
      <c r="U28">
        <v>1100</v>
      </c>
      <c r="V28">
        <v>0</v>
      </c>
      <c r="W28" t="s">
        <v>433</v>
      </c>
      <c r="X28" t="s">
        <v>434</v>
      </c>
      <c r="Y28" t="s">
        <v>409</v>
      </c>
      <c r="Z28" t="s">
        <v>410</v>
      </c>
      <c r="AA28" t="s">
        <v>1647</v>
      </c>
      <c r="AC28" t="s">
        <v>436</v>
      </c>
      <c r="AD28" t="s">
        <v>437</v>
      </c>
      <c r="AE28" t="s">
        <v>1648</v>
      </c>
    </row>
    <row r="29" spans="1:31" x14ac:dyDescent="0.25">
      <c r="A29" t="s">
        <v>202</v>
      </c>
      <c r="B29" t="s">
        <v>1481</v>
      </c>
      <c r="C29">
        <v>-2.7755831029270901</v>
      </c>
      <c r="D29">
        <v>0.34206498678671099</v>
      </c>
      <c r="E29">
        <v>3.2510766811988398E-6</v>
      </c>
      <c r="F29">
        <v>1.5577233174647099E-4</v>
      </c>
      <c r="G29" t="s">
        <v>31</v>
      </c>
      <c r="H29" t="s">
        <v>203</v>
      </c>
      <c r="L29">
        <v>100</v>
      </c>
      <c r="M29">
        <v>2.0000000000000001E-139</v>
      </c>
      <c r="N29" t="s">
        <v>204</v>
      </c>
      <c r="O29" t="s">
        <v>205</v>
      </c>
      <c r="P29" t="s">
        <v>44</v>
      </c>
      <c r="Q29" t="s">
        <v>44</v>
      </c>
      <c r="R29" t="s">
        <v>44</v>
      </c>
      <c r="S29" t="s">
        <v>44</v>
      </c>
      <c r="T29" t="s">
        <v>44</v>
      </c>
      <c r="U29" t="s">
        <v>44</v>
      </c>
      <c r="V29" t="s">
        <v>44</v>
      </c>
      <c r="W29" t="s">
        <v>44</v>
      </c>
      <c r="X29" t="s">
        <v>44</v>
      </c>
      <c r="Y29" t="s">
        <v>44</v>
      </c>
      <c r="Z29" t="s">
        <v>44</v>
      </c>
      <c r="AA29" t="s">
        <v>206</v>
      </c>
      <c r="AB29" t="s">
        <v>44</v>
      </c>
      <c r="AC29" t="s">
        <v>44</v>
      </c>
      <c r="AD29" t="s">
        <v>44</v>
      </c>
      <c r="AE29" t="s">
        <v>207</v>
      </c>
    </row>
    <row r="30" spans="1:31" x14ac:dyDescent="0.25">
      <c r="A30" t="s">
        <v>208</v>
      </c>
      <c r="B30" t="s">
        <v>1481</v>
      </c>
      <c r="C30">
        <v>-4.5039704327863701</v>
      </c>
      <c r="D30">
        <v>0.46358037965945698</v>
      </c>
      <c r="E30">
        <v>4.8868775581745204E-7</v>
      </c>
      <c r="F30">
        <v>4.6041028955850001E-5</v>
      </c>
      <c r="G30" t="s">
        <v>31</v>
      </c>
      <c r="H30" t="s">
        <v>208</v>
      </c>
      <c r="K30" t="s">
        <v>209</v>
      </c>
      <c r="L30">
        <v>96.721000000000004</v>
      </c>
      <c r="M30">
        <v>0</v>
      </c>
      <c r="N30" t="s">
        <v>210</v>
      </c>
      <c r="O30" t="s">
        <v>211</v>
      </c>
      <c r="P30">
        <v>80.78</v>
      </c>
      <c r="Q30">
        <v>0</v>
      </c>
      <c r="R30" t="s">
        <v>212</v>
      </c>
      <c r="S30" t="s">
        <v>213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 t="s">
        <v>44</v>
      </c>
      <c r="Z30" t="s">
        <v>44</v>
      </c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</row>
    <row r="31" spans="1:31" x14ac:dyDescent="0.25">
      <c r="A31" t="s">
        <v>1649</v>
      </c>
      <c r="B31" t="s">
        <v>1481</v>
      </c>
      <c r="C31">
        <v>2.0837275666659498</v>
      </c>
      <c r="D31">
        <v>0.24360488639038</v>
      </c>
      <c r="E31">
        <v>3.4379559346042801E-6</v>
      </c>
      <c r="F31">
        <v>1.6160163589555899E-4</v>
      </c>
      <c r="G31" t="s">
        <v>85</v>
      </c>
      <c r="H31" t="s">
        <v>1650</v>
      </c>
      <c r="L31">
        <v>100</v>
      </c>
      <c r="M31">
        <v>0</v>
      </c>
      <c r="N31" t="s">
        <v>1651</v>
      </c>
      <c r="O31" t="s">
        <v>1652</v>
      </c>
      <c r="P31">
        <v>76.92</v>
      </c>
      <c r="Q31">
        <v>0</v>
      </c>
      <c r="R31" t="s">
        <v>1653</v>
      </c>
      <c r="S31" t="s">
        <v>1654</v>
      </c>
      <c r="T31" t="s">
        <v>1655</v>
      </c>
      <c r="U31">
        <v>521</v>
      </c>
      <c r="V31">
        <v>0</v>
      </c>
      <c r="W31" t="s">
        <v>1656</v>
      </c>
      <c r="X31" t="s">
        <v>1657</v>
      </c>
      <c r="Y31" t="s">
        <v>700</v>
      </c>
      <c r="Z31" t="s">
        <v>701</v>
      </c>
      <c r="AA31" t="s">
        <v>1658</v>
      </c>
      <c r="AB31" t="s">
        <v>1659</v>
      </c>
      <c r="AC31" t="s">
        <v>1660</v>
      </c>
      <c r="AD31" t="s">
        <v>341</v>
      </c>
      <c r="AE31" t="s">
        <v>1661</v>
      </c>
    </row>
    <row r="32" spans="1:31" x14ac:dyDescent="0.25">
      <c r="A32" t="s">
        <v>1662</v>
      </c>
      <c r="B32" t="s">
        <v>1481</v>
      </c>
      <c r="C32">
        <v>-2.4044907064905798</v>
      </c>
      <c r="D32">
        <v>0.24931082766051299</v>
      </c>
      <c r="E32">
        <v>7.1169557507744203E-5</v>
      </c>
      <c r="F32">
        <v>1.23058469402606E-3</v>
      </c>
      <c r="G32" t="s">
        <v>31</v>
      </c>
      <c r="H32" t="s">
        <v>1662</v>
      </c>
      <c r="K32" t="s">
        <v>1663</v>
      </c>
      <c r="L32">
        <v>99.290999999999997</v>
      </c>
      <c r="M32">
        <v>0</v>
      </c>
      <c r="N32" t="s">
        <v>1664</v>
      </c>
      <c r="O32" t="s">
        <v>1665</v>
      </c>
      <c r="P32" t="s">
        <v>44</v>
      </c>
      <c r="Q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44</v>
      </c>
      <c r="AA32" t="s">
        <v>1666</v>
      </c>
      <c r="AD32" t="s">
        <v>158</v>
      </c>
      <c r="AE32" t="s">
        <v>1667</v>
      </c>
    </row>
    <row r="33" spans="1:31" x14ac:dyDescent="0.25">
      <c r="A33" t="s">
        <v>219</v>
      </c>
      <c r="B33" t="s">
        <v>1481</v>
      </c>
      <c r="C33">
        <v>-2.7544496683571902</v>
      </c>
      <c r="D33">
        <v>0.29085874835945602</v>
      </c>
      <c r="E33">
        <v>6.42886528012809E-7</v>
      </c>
      <c r="F33">
        <v>5.4617098970966997E-5</v>
      </c>
      <c r="G33" t="s">
        <v>31</v>
      </c>
      <c r="H33" t="s">
        <v>219</v>
      </c>
      <c r="L33">
        <v>100</v>
      </c>
      <c r="M33">
        <v>0</v>
      </c>
      <c r="N33" t="s">
        <v>220</v>
      </c>
      <c r="O33" t="s">
        <v>221</v>
      </c>
      <c r="P33">
        <v>75.069999999999993</v>
      </c>
      <c r="Q33">
        <v>0</v>
      </c>
      <c r="R33" t="s">
        <v>222</v>
      </c>
      <c r="S33" t="s">
        <v>223</v>
      </c>
      <c r="T33" t="s">
        <v>44</v>
      </c>
      <c r="U33" t="s">
        <v>44</v>
      </c>
      <c r="V33" t="s">
        <v>44</v>
      </c>
      <c r="W33" t="s">
        <v>44</v>
      </c>
      <c r="X33" t="s">
        <v>44</v>
      </c>
      <c r="Y33" t="s">
        <v>44</v>
      </c>
      <c r="Z33" t="s">
        <v>44</v>
      </c>
      <c r="AA33" t="s">
        <v>224</v>
      </c>
      <c r="AB33" t="s">
        <v>225</v>
      </c>
      <c r="AC33" t="s">
        <v>112</v>
      </c>
      <c r="AD33" t="s">
        <v>113</v>
      </c>
      <c r="AE33" t="s">
        <v>226</v>
      </c>
    </row>
    <row r="34" spans="1:31" x14ac:dyDescent="0.25">
      <c r="A34" t="s">
        <v>1668</v>
      </c>
      <c r="B34" t="s">
        <v>1481</v>
      </c>
      <c r="C34">
        <v>-7.2353756900287403</v>
      </c>
      <c r="D34">
        <v>1.0024064245242701</v>
      </c>
      <c r="E34">
        <v>9.0839781156315497E-5</v>
      </c>
      <c r="F34">
        <v>1.45704006006758E-3</v>
      </c>
      <c r="G34" t="s">
        <v>31</v>
      </c>
      <c r="H34" t="s">
        <v>1668</v>
      </c>
      <c r="L34">
        <v>100</v>
      </c>
      <c r="M34">
        <v>4.9999999999999998E-179</v>
      </c>
      <c r="N34" t="s">
        <v>1669</v>
      </c>
      <c r="O34" t="s">
        <v>1074</v>
      </c>
      <c r="P34">
        <v>63.64</v>
      </c>
      <c r="Q34">
        <v>2E-109</v>
      </c>
      <c r="R34" t="s">
        <v>1075</v>
      </c>
      <c r="S34" t="s">
        <v>1076</v>
      </c>
      <c r="T34" t="s">
        <v>44</v>
      </c>
      <c r="U34" t="s">
        <v>44</v>
      </c>
      <c r="V34" t="s">
        <v>44</v>
      </c>
      <c r="W34" t="s">
        <v>44</v>
      </c>
      <c r="X34" t="s">
        <v>44</v>
      </c>
      <c r="Y34" t="s">
        <v>44</v>
      </c>
      <c r="Z34" t="s">
        <v>44</v>
      </c>
      <c r="AA34" t="s">
        <v>1670</v>
      </c>
      <c r="AD34" t="s">
        <v>158</v>
      </c>
      <c r="AE34" t="s">
        <v>1671</v>
      </c>
    </row>
    <row r="35" spans="1:31" x14ac:dyDescent="0.25">
      <c r="A35" t="s">
        <v>227</v>
      </c>
      <c r="B35" t="s">
        <v>1481</v>
      </c>
      <c r="C35">
        <v>-2.8684970609865599</v>
      </c>
      <c r="D35">
        <v>0.53898898894841296</v>
      </c>
      <c r="E35">
        <v>1.8170451676935399E-4</v>
      </c>
      <c r="F35">
        <v>2.3478836627560799E-3</v>
      </c>
      <c r="G35" t="s">
        <v>31</v>
      </c>
      <c r="H35" t="s">
        <v>227</v>
      </c>
      <c r="L35">
        <v>100</v>
      </c>
      <c r="M35">
        <v>0</v>
      </c>
      <c r="N35" t="s">
        <v>228</v>
      </c>
      <c r="O35" t="s">
        <v>229</v>
      </c>
      <c r="P35">
        <v>73.86</v>
      </c>
      <c r="Q35">
        <v>0</v>
      </c>
      <c r="R35" t="s">
        <v>230</v>
      </c>
      <c r="S35" t="s">
        <v>231</v>
      </c>
      <c r="T35" t="s">
        <v>232</v>
      </c>
      <c r="U35">
        <v>528</v>
      </c>
      <c r="V35">
        <v>0</v>
      </c>
      <c r="W35" t="s">
        <v>233</v>
      </c>
      <c r="X35" t="s">
        <v>234</v>
      </c>
      <c r="Y35" t="s">
        <v>39</v>
      </c>
      <c r="Z35" t="s">
        <v>40</v>
      </c>
      <c r="AA35" t="s">
        <v>235</v>
      </c>
      <c r="AC35" t="s">
        <v>236</v>
      </c>
      <c r="AD35" t="s">
        <v>44</v>
      </c>
      <c r="AE35" t="s">
        <v>237</v>
      </c>
    </row>
    <row r="36" spans="1:31" x14ac:dyDescent="0.25">
      <c r="A36" t="s">
        <v>1672</v>
      </c>
      <c r="B36" t="s">
        <v>1481</v>
      </c>
      <c r="C36">
        <v>-3.3135225983497798</v>
      </c>
      <c r="D36">
        <v>0.52014380784634195</v>
      </c>
      <c r="E36">
        <v>1.2971504043601801E-4</v>
      </c>
      <c r="F36">
        <v>1.8290877564656001E-3</v>
      </c>
      <c r="G36" t="s">
        <v>31</v>
      </c>
      <c r="H36" t="s">
        <v>1672</v>
      </c>
      <c r="L36">
        <v>99.566999999999993</v>
      </c>
      <c r="M36">
        <v>0</v>
      </c>
      <c r="N36" t="s">
        <v>1673</v>
      </c>
      <c r="O36" t="s">
        <v>1674</v>
      </c>
      <c r="P36">
        <v>78.819999999999993</v>
      </c>
      <c r="Q36">
        <v>0</v>
      </c>
      <c r="R36" t="s">
        <v>1675</v>
      </c>
      <c r="S36" t="s">
        <v>1676</v>
      </c>
      <c r="T36" t="s">
        <v>1677</v>
      </c>
      <c r="U36">
        <v>1077</v>
      </c>
      <c r="V36">
        <v>0</v>
      </c>
      <c r="W36" t="s">
        <v>433</v>
      </c>
      <c r="X36" t="s">
        <v>434</v>
      </c>
      <c r="Y36" t="s">
        <v>409</v>
      </c>
      <c r="Z36" t="s">
        <v>410</v>
      </c>
      <c r="AA36" t="s">
        <v>1678</v>
      </c>
      <c r="AC36" t="s">
        <v>436</v>
      </c>
      <c r="AD36" t="s">
        <v>437</v>
      </c>
      <c r="AE36" t="s">
        <v>1679</v>
      </c>
    </row>
    <row r="37" spans="1:31" x14ac:dyDescent="0.25">
      <c r="A37" t="s">
        <v>1680</v>
      </c>
      <c r="B37" t="s">
        <v>1481</v>
      </c>
      <c r="C37">
        <v>-2.0166594519140801</v>
      </c>
      <c r="D37">
        <v>0.24216254071461901</v>
      </c>
      <c r="E37">
        <v>2.4868654759924199E-6</v>
      </c>
      <c r="F37">
        <v>1.3394465313821801E-4</v>
      </c>
      <c r="G37" t="s">
        <v>31</v>
      </c>
      <c r="H37" t="s">
        <v>1681</v>
      </c>
      <c r="K37" t="s">
        <v>1682</v>
      </c>
      <c r="L37">
        <v>99.415000000000006</v>
      </c>
      <c r="M37">
        <v>0</v>
      </c>
      <c r="N37" t="s">
        <v>1683</v>
      </c>
      <c r="O37" t="s">
        <v>1101</v>
      </c>
      <c r="P37">
        <v>25.15</v>
      </c>
      <c r="Q37">
        <v>6.9999999999999999E-6</v>
      </c>
      <c r="R37" t="s">
        <v>1684</v>
      </c>
      <c r="S37" t="s">
        <v>1685</v>
      </c>
      <c r="T37" t="s">
        <v>1104</v>
      </c>
      <c r="U37">
        <v>491</v>
      </c>
      <c r="V37">
        <v>8E-176</v>
      </c>
      <c r="W37" t="s">
        <v>1105</v>
      </c>
      <c r="X37" t="s">
        <v>1106</v>
      </c>
      <c r="Y37" t="s">
        <v>54</v>
      </c>
      <c r="Z37" t="s">
        <v>55</v>
      </c>
      <c r="AA37" t="s">
        <v>1686</v>
      </c>
      <c r="AB37" t="s">
        <v>1108</v>
      </c>
      <c r="AC37" t="s">
        <v>1109</v>
      </c>
      <c r="AD37" t="s">
        <v>44</v>
      </c>
      <c r="AE37" t="s">
        <v>1687</v>
      </c>
    </row>
    <row r="38" spans="1:31" x14ac:dyDescent="0.25">
      <c r="A38" t="s">
        <v>238</v>
      </c>
      <c r="B38" t="s">
        <v>1481</v>
      </c>
      <c r="C38">
        <v>-2.1810737325188798</v>
      </c>
      <c r="D38">
        <v>0.387198445812798</v>
      </c>
      <c r="E38">
        <v>1.10215752287868E-4</v>
      </c>
      <c r="F38">
        <v>1.6479717414506401E-3</v>
      </c>
      <c r="G38" t="s">
        <v>31</v>
      </c>
      <c r="H38" t="s">
        <v>238</v>
      </c>
      <c r="L38">
        <v>100</v>
      </c>
      <c r="M38">
        <v>1.0000000000000001E-123</v>
      </c>
      <c r="N38" t="s">
        <v>239</v>
      </c>
      <c r="O38" t="s">
        <v>240</v>
      </c>
      <c r="P38">
        <v>65.28</v>
      </c>
      <c r="Q38">
        <v>1.9999999999999999E-57</v>
      </c>
      <c r="R38" t="s">
        <v>241</v>
      </c>
      <c r="S38" t="s">
        <v>242</v>
      </c>
      <c r="T38" t="s">
        <v>243</v>
      </c>
      <c r="U38">
        <v>176</v>
      </c>
      <c r="V38">
        <v>6.9999999999999996E-56</v>
      </c>
      <c r="W38" t="s">
        <v>244</v>
      </c>
      <c r="X38" t="s">
        <v>245</v>
      </c>
      <c r="Y38" t="s">
        <v>246</v>
      </c>
      <c r="Z38" t="s">
        <v>247</v>
      </c>
      <c r="AA38" t="s">
        <v>248</v>
      </c>
      <c r="AB38" t="s">
        <v>249</v>
      </c>
      <c r="AD38" t="s">
        <v>250</v>
      </c>
      <c r="AE38" t="s">
        <v>251</v>
      </c>
    </row>
    <row r="39" spans="1:31" x14ac:dyDescent="0.25">
      <c r="A39" t="s">
        <v>252</v>
      </c>
      <c r="B39" t="s">
        <v>1481</v>
      </c>
      <c r="C39">
        <v>-2.9673653584893098</v>
      </c>
      <c r="D39">
        <v>0.25285767221081501</v>
      </c>
      <c r="E39">
        <v>6.1977517340494601E-8</v>
      </c>
      <c r="F39">
        <v>1.1565958236003101E-5</v>
      </c>
      <c r="G39" t="s">
        <v>31</v>
      </c>
      <c r="H39" t="s">
        <v>252</v>
      </c>
      <c r="K39" t="s">
        <v>253</v>
      </c>
      <c r="L39">
        <v>100</v>
      </c>
      <c r="M39">
        <v>0</v>
      </c>
      <c r="N39" t="s">
        <v>254</v>
      </c>
      <c r="O39" t="s">
        <v>255</v>
      </c>
      <c r="P39">
        <v>73.98</v>
      </c>
      <c r="Q39">
        <v>0</v>
      </c>
      <c r="R39" t="s">
        <v>256</v>
      </c>
      <c r="S39" t="s">
        <v>257</v>
      </c>
      <c r="T39" t="s">
        <v>258</v>
      </c>
      <c r="U39">
        <v>678</v>
      </c>
      <c r="V39">
        <v>0</v>
      </c>
      <c r="W39" t="s">
        <v>259</v>
      </c>
      <c r="X39" t="s">
        <v>260</v>
      </c>
      <c r="Y39" t="s">
        <v>39</v>
      </c>
      <c r="Z39" t="s">
        <v>40</v>
      </c>
      <c r="AA39" t="s">
        <v>261</v>
      </c>
      <c r="AB39" t="s">
        <v>262</v>
      </c>
      <c r="AC39" t="s">
        <v>263</v>
      </c>
      <c r="AD39" t="s">
        <v>264</v>
      </c>
      <c r="AE39" t="s">
        <v>265</v>
      </c>
    </row>
    <row r="40" spans="1:31" x14ac:dyDescent="0.25">
      <c r="A40" t="s">
        <v>1688</v>
      </c>
      <c r="B40" t="s">
        <v>1481</v>
      </c>
      <c r="C40">
        <v>-2.6056171687496401</v>
      </c>
      <c r="D40">
        <v>0.305779580519701</v>
      </c>
      <c r="E40">
        <v>2.7646925708335601E-5</v>
      </c>
      <c r="F40">
        <v>6.6601650201002205E-4</v>
      </c>
      <c r="G40" t="s">
        <v>31</v>
      </c>
      <c r="H40" t="s">
        <v>1689</v>
      </c>
      <c r="L40">
        <v>100</v>
      </c>
      <c r="M40">
        <v>0</v>
      </c>
      <c r="N40" t="s">
        <v>1690</v>
      </c>
      <c r="O40" t="s">
        <v>1691</v>
      </c>
      <c r="P40">
        <v>77.510000000000005</v>
      </c>
      <c r="Q40">
        <v>0</v>
      </c>
      <c r="R40" t="s">
        <v>1692</v>
      </c>
      <c r="S40" t="s">
        <v>1693</v>
      </c>
      <c r="T40" t="s">
        <v>1694</v>
      </c>
      <c r="U40">
        <v>604</v>
      </c>
      <c r="V40">
        <v>0</v>
      </c>
      <c r="W40" t="s">
        <v>1695</v>
      </c>
      <c r="X40" t="s">
        <v>1696</v>
      </c>
      <c r="Y40" t="s">
        <v>308</v>
      </c>
      <c r="Z40" t="s">
        <v>309</v>
      </c>
      <c r="AA40" t="s">
        <v>1697</v>
      </c>
      <c r="AB40" t="s">
        <v>44</v>
      </c>
      <c r="AC40" t="s">
        <v>44</v>
      </c>
      <c r="AD40" t="s">
        <v>44</v>
      </c>
      <c r="AE40" t="s">
        <v>1698</v>
      </c>
    </row>
    <row r="41" spans="1:31" x14ac:dyDescent="0.25">
      <c r="A41" t="s">
        <v>1699</v>
      </c>
      <c r="B41" t="s">
        <v>1481</v>
      </c>
      <c r="C41">
        <v>-2.3275286859278101</v>
      </c>
      <c r="D41">
        <v>0.21636728968861099</v>
      </c>
      <c r="E41">
        <v>3.54810398395244E-7</v>
      </c>
      <c r="F41">
        <v>3.7022366731478002E-5</v>
      </c>
      <c r="G41" t="s">
        <v>31</v>
      </c>
      <c r="H41" t="s">
        <v>1699</v>
      </c>
      <c r="L41">
        <v>100</v>
      </c>
      <c r="M41">
        <v>0</v>
      </c>
      <c r="N41" t="s">
        <v>1700</v>
      </c>
      <c r="O41" t="s">
        <v>1701</v>
      </c>
      <c r="P41">
        <v>31.78</v>
      </c>
      <c r="Q41">
        <v>8.9999999999999996E-28</v>
      </c>
      <c r="R41" t="s">
        <v>1702</v>
      </c>
      <c r="S41" t="s">
        <v>1703</v>
      </c>
      <c r="T41" t="s">
        <v>1704</v>
      </c>
      <c r="U41">
        <v>347</v>
      </c>
      <c r="V41">
        <v>9.0000000000000007E-121</v>
      </c>
      <c r="W41" t="s">
        <v>1705</v>
      </c>
      <c r="X41" t="s">
        <v>1706</v>
      </c>
      <c r="Y41" t="s">
        <v>518</v>
      </c>
      <c r="Z41" t="s">
        <v>519</v>
      </c>
      <c r="AA41" t="s">
        <v>1707</v>
      </c>
      <c r="AB41" t="s">
        <v>663</v>
      </c>
      <c r="AC41" t="s">
        <v>501</v>
      </c>
      <c r="AD41" t="s">
        <v>44</v>
      </c>
      <c r="AE41" t="s">
        <v>1708</v>
      </c>
    </row>
    <row r="42" spans="1:31" x14ac:dyDescent="0.25">
      <c r="A42" t="s">
        <v>1709</v>
      </c>
      <c r="B42" t="s">
        <v>1481</v>
      </c>
      <c r="C42">
        <v>3.7755832501061799</v>
      </c>
      <c r="D42">
        <v>0.73705498587268403</v>
      </c>
      <c r="E42">
        <v>3.32158239630509E-4</v>
      </c>
      <c r="F42">
        <v>3.57742903149219E-3</v>
      </c>
      <c r="G42" t="s">
        <v>85</v>
      </c>
      <c r="H42" t="s">
        <v>1710</v>
      </c>
      <c r="L42">
        <v>97.638000000000005</v>
      </c>
      <c r="M42">
        <v>7.9999999999999997E-81</v>
      </c>
      <c r="N42" t="s">
        <v>1711</v>
      </c>
      <c r="O42" t="s">
        <v>1712</v>
      </c>
      <c r="P42">
        <v>94.31</v>
      </c>
      <c r="Q42">
        <v>1.9999999999999999E-77</v>
      </c>
      <c r="R42" t="s">
        <v>1713</v>
      </c>
      <c r="S42" t="s">
        <v>1714</v>
      </c>
      <c r="T42" t="s">
        <v>1715</v>
      </c>
      <c r="U42">
        <v>214</v>
      </c>
      <c r="V42">
        <v>4.9999999999999998E-73</v>
      </c>
      <c r="W42" t="s">
        <v>1716</v>
      </c>
      <c r="X42" t="s">
        <v>1717</v>
      </c>
      <c r="Y42" t="s">
        <v>181</v>
      </c>
      <c r="Z42" t="s">
        <v>182</v>
      </c>
      <c r="AA42" t="s">
        <v>1718</v>
      </c>
      <c r="AB42" t="s">
        <v>716</v>
      </c>
      <c r="AC42" t="s">
        <v>1491</v>
      </c>
      <c r="AD42" t="s">
        <v>1492</v>
      </c>
      <c r="AE42" t="s">
        <v>1719</v>
      </c>
    </row>
    <row r="43" spans="1:31" x14ac:dyDescent="0.25">
      <c r="A43" t="s">
        <v>1720</v>
      </c>
      <c r="B43" t="s">
        <v>1481</v>
      </c>
      <c r="C43">
        <v>2.59398014732106</v>
      </c>
      <c r="D43">
        <v>0.45865418102859201</v>
      </c>
      <c r="E43">
        <v>1.06327156085051E-4</v>
      </c>
      <c r="F43">
        <v>1.61771611312543E-3</v>
      </c>
      <c r="G43" t="s">
        <v>85</v>
      </c>
      <c r="H43" t="s">
        <v>1721</v>
      </c>
      <c r="L43">
        <v>100</v>
      </c>
      <c r="M43">
        <v>0</v>
      </c>
      <c r="N43" t="s">
        <v>1722</v>
      </c>
      <c r="O43" t="s">
        <v>1723</v>
      </c>
      <c r="P43">
        <v>98.21</v>
      </c>
      <c r="Q43">
        <v>0</v>
      </c>
      <c r="R43" t="s">
        <v>1724</v>
      </c>
      <c r="S43" t="s">
        <v>1725</v>
      </c>
      <c r="T43" t="s">
        <v>1726</v>
      </c>
      <c r="U43">
        <v>893</v>
      </c>
      <c r="V43">
        <v>0</v>
      </c>
      <c r="W43" t="s">
        <v>1727</v>
      </c>
      <c r="X43" t="s">
        <v>1728</v>
      </c>
      <c r="Y43" t="s">
        <v>181</v>
      </c>
      <c r="Z43" t="s">
        <v>182</v>
      </c>
      <c r="AA43" t="s">
        <v>1729</v>
      </c>
      <c r="AC43" t="s">
        <v>1730</v>
      </c>
      <c r="AD43" t="s">
        <v>1731</v>
      </c>
      <c r="AE43" t="s">
        <v>1732</v>
      </c>
    </row>
    <row r="44" spans="1:31" x14ac:dyDescent="0.25">
      <c r="A44" t="s">
        <v>278</v>
      </c>
      <c r="B44" t="s">
        <v>1481</v>
      </c>
      <c r="C44">
        <v>-4.2194793305136402</v>
      </c>
      <c r="D44">
        <v>0.21168740910714401</v>
      </c>
      <c r="E44">
        <v>1.4508572121485501E-10</v>
      </c>
      <c r="F44">
        <v>7.0395591933447598E-7</v>
      </c>
      <c r="G44" t="s">
        <v>31</v>
      </c>
      <c r="H44" t="s">
        <v>278</v>
      </c>
      <c r="L44">
        <v>100</v>
      </c>
      <c r="M44">
        <v>0</v>
      </c>
      <c r="N44" t="s">
        <v>279</v>
      </c>
      <c r="O44" t="s">
        <v>280</v>
      </c>
      <c r="P44">
        <v>78.349999999999994</v>
      </c>
      <c r="Q44">
        <v>0</v>
      </c>
      <c r="R44" t="s">
        <v>281</v>
      </c>
      <c r="S44" t="s">
        <v>282</v>
      </c>
      <c r="T44" t="s">
        <v>283</v>
      </c>
      <c r="U44">
        <v>769</v>
      </c>
      <c r="V44">
        <v>0</v>
      </c>
      <c r="W44" t="s">
        <v>284</v>
      </c>
      <c r="X44" t="s">
        <v>285</v>
      </c>
      <c r="Y44" t="s">
        <v>286</v>
      </c>
      <c r="Z44" t="s">
        <v>287</v>
      </c>
      <c r="AA44" t="s">
        <v>288</v>
      </c>
      <c r="AC44" t="s">
        <v>289</v>
      </c>
      <c r="AD44" t="s">
        <v>44</v>
      </c>
      <c r="AE44" t="s">
        <v>290</v>
      </c>
    </row>
    <row r="45" spans="1:31" x14ac:dyDescent="0.25">
      <c r="A45" t="s">
        <v>291</v>
      </c>
      <c r="B45" t="s">
        <v>1481</v>
      </c>
      <c r="C45">
        <v>-3.1614039162212402</v>
      </c>
      <c r="D45">
        <v>0.395010095593814</v>
      </c>
      <c r="E45">
        <v>3.7438177491466701E-6</v>
      </c>
      <c r="F45">
        <v>1.6897677878008999E-4</v>
      </c>
      <c r="G45" t="s">
        <v>31</v>
      </c>
      <c r="H45" t="s">
        <v>291</v>
      </c>
      <c r="L45">
        <v>99.599000000000004</v>
      </c>
      <c r="M45">
        <v>0</v>
      </c>
      <c r="N45" t="s">
        <v>292</v>
      </c>
      <c r="O45" t="s">
        <v>293</v>
      </c>
      <c r="P45">
        <v>51.88</v>
      </c>
      <c r="Q45">
        <v>6.0000000000000005E-166</v>
      </c>
      <c r="R45" t="s">
        <v>294</v>
      </c>
      <c r="S45" t="s">
        <v>295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296</v>
      </c>
      <c r="AB45" t="s">
        <v>81</v>
      </c>
      <c r="AC45" t="s">
        <v>297</v>
      </c>
      <c r="AD45" t="s">
        <v>158</v>
      </c>
      <c r="AE45" t="s">
        <v>298</v>
      </c>
    </row>
    <row r="46" spans="1:31" x14ac:dyDescent="0.25">
      <c r="A46" t="s">
        <v>1733</v>
      </c>
      <c r="B46" t="s">
        <v>1481</v>
      </c>
      <c r="C46">
        <v>-2.3494142044065498</v>
      </c>
      <c r="D46">
        <v>0.38472108629303298</v>
      </c>
      <c r="E46">
        <v>5.2812365971988102E-5</v>
      </c>
      <c r="F46">
        <v>1.01526670181909E-3</v>
      </c>
      <c r="G46" t="s">
        <v>31</v>
      </c>
      <c r="H46" t="s">
        <v>1733</v>
      </c>
      <c r="L46">
        <v>99.429000000000002</v>
      </c>
      <c r="M46">
        <v>6.0000000000000002E-120</v>
      </c>
      <c r="N46" t="s">
        <v>1734</v>
      </c>
      <c r="O46" t="s">
        <v>1735</v>
      </c>
      <c r="P46">
        <v>65.849999999999994</v>
      </c>
      <c r="Q46">
        <v>7.0000000000000001E-49</v>
      </c>
      <c r="R46" t="s">
        <v>1094</v>
      </c>
      <c r="S46" t="s">
        <v>1095</v>
      </c>
      <c r="T46" t="s">
        <v>44</v>
      </c>
      <c r="U46" t="s">
        <v>44</v>
      </c>
      <c r="V46" t="s">
        <v>44</v>
      </c>
      <c r="W46" t="s">
        <v>44</v>
      </c>
      <c r="X46" t="s">
        <v>44</v>
      </c>
      <c r="Y46" t="s">
        <v>44</v>
      </c>
      <c r="Z46" t="s">
        <v>44</v>
      </c>
      <c r="AA46" t="s">
        <v>1736</v>
      </c>
      <c r="AC46" t="s">
        <v>1059</v>
      </c>
      <c r="AD46" t="s">
        <v>158</v>
      </c>
      <c r="AE46" t="s">
        <v>1737</v>
      </c>
    </row>
    <row r="47" spans="1:31" x14ac:dyDescent="0.25">
      <c r="A47" t="s">
        <v>1738</v>
      </c>
      <c r="B47" t="s">
        <v>1481</v>
      </c>
      <c r="C47">
        <v>-2.5094076509079999</v>
      </c>
      <c r="D47">
        <v>0.31974280699514501</v>
      </c>
      <c r="E47">
        <v>5.0111614622538901E-5</v>
      </c>
      <c r="F47">
        <v>9.8239011777195395E-4</v>
      </c>
      <c r="G47" t="s">
        <v>31</v>
      </c>
      <c r="H47" t="s">
        <v>1738</v>
      </c>
      <c r="L47">
        <v>100</v>
      </c>
      <c r="M47">
        <v>0</v>
      </c>
      <c r="N47" t="s">
        <v>1739</v>
      </c>
      <c r="O47" t="s">
        <v>1740</v>
      </c>
      <c r="P47">
        <v>54.97</v>
      </c>
      <c r="Q47">
        <v>3.0000000000000001E-177</v>
      </c>
      <c r="R47" t="s">
        <v>1741</v>
      </c>
      <c r="S47" t="s">
        <v>1742</v>
      </c>
      <c r="T47" t="s">
        <v>44</v>
      </c>
      <c r="U47" t="s">
        <v>44</v>
      </c>
      <c r="V47" t="s">
        <v>44</v>
      </c>
      <c r="W47" t="s">
        <v>44</v>
      </c>
      <c r="X47" t="s">
        <v>44</v>
      </c>
      <c r="Y47" t="s">
        <v>44</v>
      </c>
      <c r="Z47" t="s">
        <v>44</v>
      </c>
      <c r="AA47" t="s">
        <v>1743</v>
      </c>
      <c r="AB47" t="s">
        <v>81</v>
      </c>
      <c r="AC47" t="s">
        <v>297</v>
      </c>
      <c r="AD47" t="s">
        <v>44</v>
      </c>
      <c r="AE47" t="s">
        <v>1744</v>
      </c>
    </row>
    <row r="48" spans="1:31" x14ac:dyDescent="0.25">
      <c r="A48" t="s">
        <v>329</v>
      </c>
      <c r="B48" t="s">
        <v>1481</v>
      </c>
      <c r="C48">
        <v>-2.3136786724643801</v>
      </c>
      <c r="D48">
        <v>0.55240770896031899</v>
      </c>
      <c r="E48">
        <v>1.2576777857720199E-3</v>
      </c>
      <c r="F48">
        <v>9.1625414663150506E-3</v>
      </c>
      <c r="G48" t="s">
        <v>31</v>
      </c>
      <c r="H48" t="s">
        <v>329</v>
      </c>
      <c r="K48" t="s">
        <v>330</v>
      </c>
      <c r="L48">
        <v>99.799000000000007</v>
      </c>
      <c r="M48">
        <v>0</v>
      </c>
      <c r="N48" t="s">
        <v>331</v>
      </c>
      <c r="O48" t="s">
        <v>332</v>
      </c>
      <c r="P48">
        <v>78.95</v>
      </c>
      <c r="Q48">
        <v>0</v>
      </c>
      <c r="R48" t="s">
        <v>333</v>
      </c>
      <c r="S48" t="s">
        <v>334</v>
      </c>
      <c r="T48" t="s">
        <v>335</v>
      </c>
      <c r="U48">
        <v>793</v>
      </c>
      <c r="V48">
        <v>0</v>
      </c>
      <c r="W48" t="s">
        <v>336</v>
      </c>
      <c r="X48" t="s">
        <v>337</v>
      </c>
      <c r="Y48" t="s">
        <v>54</v>
      </c>
      <c r="Z48" t="s">
        <v>55</v>
      </c>
      <c r="AA48" t="s">
        <v>338</v>
      </c>
      <c r="AB48" t="s">
        <v>339</v>
      </c>
      <c r="AC48" t="s">
        <v>340</v>
      </c>
      <c r="AD48" t="s">
        <v>341</v>
      </c>
      <c r="AE48" t="s">
        <v>342</v>
      </c>
    </row>
    <row r="49" spans="1:31" x14ac:dyDescent="0.25">
      <c r="A49" t="s">
        <v>1745</v>
      </c>
      <c r="B49" t="s">
        <v>1481</v>
      </c>
      <c r="C49">
        <v>3.47062048801609</v>
      </c>
      <c r="D49">
        <v>0.43046143950550397</v>
      </c>
      <c r="E49">
        <v>3.471392949983E-6</v>
      </c>
      <c r="F49">
        <v>1.6177762555140101E-4</v>
      </c>
      <c r="G49" t="s">
        <v>85</v>
      </c>
      <c r="H49" t="s">
        <v>1745</v>
      </c>
      <c r="K49" t="s">
        <v>1746</v>
      </c>
      <c r="L49">
        <v>100</v>
      </c>
      <c r="M49">
        <v>1.9999999999999999E-76</v>
      </c>
      <c r="N49" t="s">
        <v>1747</v>
      </c>
      <c r="O49" t="s">
        <v>1748</v>
      </c>
      <c r="P49">
        <v>72.069999999999993</v>
      </c>
      <c r="Q49">
        <v>1.9999999999999999E-47</v>
      </c>
      <c r="R49" t="s">
        <v>1749</v>
      </c>
      <c r="S49" t="s">
        <v>1750</v>
      </c>
      <c r="T49" t="s">
        <v>44</v>
      </c>
      <c r="U49" t="s">
        <v>44</v>
      </c>
      <c r="V49" t="s">
        <v>44</v>
      </c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1751</v>
      </c>
    </row>
    <row r="50" spans="1:31" x14ac:dyDescent="0.25">
      <c r="A50" t="s">
        <v>1752</v>
      </c>
      <c r="B50" t="s">
        <v>1481</v>
      </c>
      <c r="C50">
        <v>4.5488414928348098</v>
      </c>
      <c r="D50">
        <v>0.499074155222411</v>
      </c>
      <c r="E50">
        <v>9.6584493247675596E-7</v>
      </c>
      <c r="F50">
        <v>7.1546253624079701E-5</v>
      </c>
      <c r="G50" t="s">
        <v>85</v>
      </c>
      <c r="H50" t="s">
        <v>1752</v>
      </c>
      <c r="L50">
        <v>99.686999999999998</v>
      </c>
      <c r="M50">
        <v>0</v>
      </c>
      <c r="N50" t="s">
        <v>1753</v>
      </c>
      <c r="O50" t="s">
        <v>1754</v>
      </c>
      <c r="P50">
        <v>81.39</v>
      </c>
      <c r="Q50">
        <v>0</v>
      </c>
      <c r="R50" t="s">
        <v>1755</v>
      </c>
      <c r="S50" t="s">
        <v>1756</v>
      </c>
      <c r="T50" t="s">
        <v>1757</v>
      </c>
      <c r="U50">
        <v>493</v>
      </c>
      <c r="V50">
        <v>7.9999999999999996E-177</v>
      </c>
      <c r="W50" t="s">
        <v>850</v>
      </c>
      <c r="X50" t="s">
        <v>851</v>
      </c>
      <c r="Y50" t="s">
        <v>852</v>
      </c>
      <c r="Z50" t="s">
        <v>853</v>
      </c>
      <c r="AA50" t="s">
        <v>1758</v>
      </c>
      <c r="AC50" t="s">
        <v>855</v>
      </c>
      <c r="AD50" t="s">
        <v>44</v>
      </c>
      <c r="AE50" t="s">
        <v>1759</v>
      </c>
    </row>
    <row r="51" spans="1:31" x14ac:dyDescent="0.25">
      <c r="A51" t="s">
        <v>1760</v>
      </c>
      <c r="B51" t="s">
        <v>1481</v>
      </c>
      <c r="C51">
        <v>-2.37471771683638</v>
      </c>
      <c r="D51">
        <v>0.27248346976760801</v>
      </c>
      <c r="E51">
        <v>1.5486983175883E-6</v>
      </c>
      <c r="F51">
        <v>9.9452426775738605E-5</v>
      </c>
      <c r="G51" t="s">
        <v>31</v>
      </c>
      <c r="H51" t="s">
        <v>1760</v>
      </c>
      <c r="L51">
        <v>97.278999999999996</v>
      </c>
      <c r="M51">
        <v>0</v>
      </c>
      <c r="N51" t="s">
        <v>1761</v>
      </c>
      <c r="O51" t="s">
        <v>1762</v>
      </c>
      <c r="P51">
        <v>48.76</v>
      </c>
      <c r="Q51">
        <v>9.0000000000000003E-84</v>
      </c>
      <c r="R51" t="s">
        <v>1763</v>
      </c>
      <c r="S51" t="s">
        <v>1764</v>
      </c>
      <c r="T51" t="s">
        <v>1765</v>
      </c>
      <c r="U51">
        <v>257</v>
      </c>
      <c r="V51">
        <v>1E-83</v>
      </c>
      <c r="W51" t="s">
        <v>121</v>
      </c>
      <c r="X51" t="s">
        <v>122</v>
      </c>
      <c r="Y51" t="s">
        <v>123</v>
      </c>
      <c r="Z51" t="s">
        <v>124</v>
      </c>
      <c r="AA51" t="s">
        <v>1766</v>
      </c>
      <c r="AC51" t="s">
        <v>1767</v>
      </c>
      <c r="AD51" t="s">
        <v>44</v>
      </c>
      <c r="AE51" t="s">
        <v>1768</v>
      </c>
    </row>
    <row r="52" spans="1:31" x14ac:dyDescent="0.25">
      <c r="A52" t="s">
        <v>356</v>
      </c>
      <c r="B52" t="s">
        <v>1481</v>
      </c>
      <c r="C52">
        <v>-2.6297767952140898</v>
      </c>
      <c r="D52">
        <v>0.181084228423223</v>
      </c>
      <c r="E52">
        <v>5.6234923384579402E-9</v>
      </c>
      <c r="F52">
        <v>3.4106481032747399E-6</v>
      </c>
      <c r="G52" t="s">
        <v>31</v>
      </c>
      <c r="H52" t="s">
        <v>356</v>
      </c>
      <c r="L52">
        <v>99.096999999999994</v>
      </c>
      <c r="M52">
        <v>0</v>
      </c>
      <c r="N52" t="s">
        <v>357</v>
      </c>
      <c r="O52" t="s">
        <v>358</v>
      </c>
      <c r="P52">
        <v>69.459999999999994</v>
      </c>
      <c r="Q52">
        <v>0</v>
      </c>
      <c r="R52" t="s">
        <v>359</v>
      </c>
      <c r="S52" t="s">
        <v>360</v>
      </c>
      <c r="T52" t="s">
        <v>361</v>
      </c>
      <c r="U52">
        <v>717</v>
      </c>
      <c r="V52">
        <v>0</v>
      </c>
      <c r="W52" t="s">
        <v>362</v>
      </c>
      <c r="X52" t="s">
        <v>363</v>
      </c>
      <c r="Y52" t="s">
        <v>39</v>
      </c>
      <c r="Z52" t="s">
        <v>40</v>
      </c>
      <c r="AA52" t="s">
        <v>364</v>
      </c>
      <c r="AC52" t="s">
        <v>365</v>
      </c>
      <c r="AD52" t="s">
        <v>44</v>
      </c>
      <c r="AE52" t="s">
        <v>366</v>
      </c>
    </row>
    <row r="53" spans="1:31" x14ac:dyDescent="0.25">
      <c r="A53" t="s">
        <v>1769</v>
      </c>
      <c r="B53" t="s">
        <v>1481</v>
      </c>
      <c r="C53">
        <v>2.1664406068847502</v>
      </c>
      <c r="D53">
        <v>0.25075080731899602</v>
      </c>
      <c r="E53">
        <v>1.3245064160693999E-4</v>
      </c>
      <c r="F53">
        <v>1.8573714250776699E-3</v>
      </c>
      <c r="G53" t="s">
        <v>85</v>
      </c>
      <c r="H53" t="s">
        <v>1769</v>
      </c>
      <c r="K53" t="s">
        <v>1770</v>
      </c>
      <c r="L53">
        <v>100</v>
      </c>
      <c r="M53">
        <v>0</v>
      </c>
      <c r="N53" t="s">
        <v>1771</v>
      </c>
      <c r="O53" t="s">
        <v>1772</v>
      </c>
      <c r="P53">
        <v>60.96</v>
      </c>
      <c r="Q53">
        <v>0</v>
      </c>
      <c r="R53" t="s">
        <v>1773</v>
      </c>
      <c r="S53" t="s">
        <v>1774</v>
      </c>
      <c r="T53" t="s">
        <v>1775</v>
      </c>
      <c r="U53">
        <v>724</v>
      </c>
      <c r="V53">
        <v>0</v>
      </c>
      <c r="W53" t="s">
        <v>1776</v>
      </c>
      <c r="X53" t="s">
        <v>1777</v>
      </c>
      <c r="Y53" t="s">
        <v>1778</v>
      </c>
      <c r="Z53" t="s">
        <v>1779</v>
      </c>
      <c r="AA53" t="s">
        <v>1780</v>
      </c>
      <c r="AB53" t="s">
        <v>1781</v>
      </c>
      <c r="AC53" t="s">
        <v>1782</v>
      </c>
      <c r="AD53" t="s">
        <v>1783</v>
      </c>
      <c r="AE53" t="s">
        <v>1784</v>
      </c>
    </row>
    <row r="54" spans="1:31" x14ac:dyDescent="0.25">
      <c r="A54" t="s">
        <v>367</v>
      </c>
      <c r="B54" t="s">
        <v>1481</v>
      </c>
      <c r="C54">
        <v>-2.8244654585072499</v>
      </c>
      <c r="D54">
        <v>0.38005980936628098</v>
      </c>
      <c r="E54">
        <v>7.9289772609847392E-6</v>
      </c>
      <c r="F54">
        <v>2.7578062846091698E-4</v>
      </c>
      <c r="G54" t="s">
        <v>31</v>
      </c>
      <c r="H54" t="s">
        <v>367</v>
      </c>
      <c r="L54">
        <v>96.984999999999999</v>
      </c>
      <c r="M54">
        <v>0</v>
      </c>
      <c r="N54" t="s">
        <v>368</v>
      </c>
      <c r="O54" t="s">
        <v>369</v>
      </c>
      <c r="P54">
        <v>28.15</v>
      </c>
      <c r="Q54">
        <v>8.0000000000000006E-18</v>
      </c>
      <c r="R54" t="s">
        <v>370</v>
      </c>
      <c r="S54" t="s">
        <v>371</v>
      </c>
      <c r="T54" t="s">
        <v>372</v>
      </c>
      <c r="U54">
        <v>575</v>
      </c>
      <c r="V54">
        <v>0</v>
      </c>
      <c r="W54" t="s">
        <v>373</v>
      </c>
      <c r="X54" t="s">
        <v>374</v>
      </c>
      <c r="Y54" t="s">
        <v>375</v>
      </c>
      <c r="Z54" t="s">
        <v>376</v>
      </c>
      <c r="AA54" t="s">
        <v>377</v>
      </c>
      <c r="AC54" t="s">
        <v>378</v>
      </c>
      <c r="AD54" t="s">
        <v>44</v>
      </c>
      <c r="AE54" t="s">
        <v>379</v>
      </c>
    </row>
    <row r="55" spans="1:31" x14ac:dyDescent="0.25">
      <c r="A55" t="s">
        <v>1785</v>
      </c>
      <c r="B55" t="s">
        <v>1481</v>
      </c>
      <c r="C55">
        <v>2.0559947302380199</v>
      </c>
      <c r="D55">
        <v>0.315286627516566</v>
      </c>
      <c r="E55">
        <v>2.8474178681348101E-5</v>
      </c>
      <c r="F55">
        <v>6.8394413347475601E-4</v>
      </c>
      <c r="G55" t="s">
        <v>85</v>
      </c>
      <c r="H55" t="s">
        <v>1785</v>
      </c>
      <c r="L55">
        <v>100</v>
      </c>
      <c r="M55">
        <v>0</v>
      </c>
      <c r="N55" t="s">
        <v>1786</v>
      </c>
      <c r="O55" t="s">
        <v>1787</v>
      </c>
      <c r="P55">
        <v>80.31</v>
      </c>
      <c r="Q55">
        <v>0</v>
      </c>
      <c r="R55" t="s">
        <v>1788</v>
      </c>
      <c r="S55" t="s">
        <v>1789</v>
      </c>
      <c r="T55" t="s">
        <v>1757</v>
      </c>
      <c r="U55">
        <v>493</v>
      </c>
      <c r="V55">
        <v>5E-177</v>
      </c>
      <c r="W55" t="s">
        <v>850</v>
      </c>
      <c r="X55" t="s">
        <v>851</v>
      </c>
      <c r="Y55" t="s">
        <v>852</v>
      </c>
      <c r="Z55" t="s">
        <v>853</v>
      </c>
      <c r="AA55" t="s">
        <v>1790</v>
      </c>
      <c r="AC55" t="s">
        <v>855</v>
      </c>
      <c r="AD55" t="s">
        <v>44</v>
      </c>
      <c r="AE55" t="s">
        <v>1791</v>
      </c>
    </row>
    <row r="56" spans="1:31" x14ac:dyDescent="0.25">
      <c r="A56" t="s">
        <v>1792</v>
      </c>
      <c r="B56" t="s">
        <v>1481</v>
      </c>
      <c r="C56">
        <v>-2.1164237963506198</v>
      </c>
      <c r="D56">
        <v>0.19020558206850199</v>
      </c>
      <c r="E56">
        <v>1.11664931967681E-7</v>
      </c>
      <c r="F56">
        <v>1.61730820867817E-5</v>
      </c>
      <c r="G56" t="s">
        <v>31</v>
      </c>
      <c r="H56" t="s">
        <v>1793</v>
      </c>
      <c r="L56">
        <v>100</v>
      </c>
      <c r="M56">
        <v>2.0000000000000001E-139</v>
      </c>
      <c r="N56" t="s">
        <v>1794</v>
      </c>
      <c r="O56" t="s">
        <v>1795</v>
      </c>
      <c r="P56" t="s">
        <v>44</v>
      </c>
      <c r="Q56" t="s">
        <v>44</v>
      </c>
      <c r="R56" t="s">
        <v>44</v>
      </c>
      <c r="S56" t="s">
        <v>44</v>
      </c>
      <c r="T56" t="s">
        <v>44</v>
      </c>
      <c r="U56" t="s">
        <v>44</v>
      </c>
      <c r="V56" t="s">
        <v>44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42</v>
      </c>
      <c r="AC56" t="s">
        <v>44</v>
      </c>
      <c r="AD56" t="s">
        <v>44</v>
      </c>
      <c r="AE56" t="s">
        <v>1796</v>
      </c>
    </row>
    <row r="57" spans="1:31" x14ac:dyDescent="0.25">
      <c r="A57" t="s">
        <v>380</v>
      </c>
      <c r="B57" t="s">
        <v>1481</v>
      </c>
      <c r="C57">
        <v>2.6186967671828798</v>
      </c>
      <c r="D57">
        <v>0.211336556391964</v>
      </c>
      <c r="E57">
        <v>8.3601495504126406E-8</v>
      </c>
      <c r="F57">
        <v>1.4232787936351601E-5</v>
      </c>
      <c r="G57" t="s">
        <v>85</v>
      </c>
      <c r="H57" t="s">
        <v>380</v>
      </c>
      <c r="L57">
        <v>100</v>
      </c>
      <c r="M57">
        <v>0</v>
      </c>
      <c r="N57" t="s">
        <v>381</v>
      </c>
      <c r="O57" t="s">
        <v>382</v>
      </c>
      <c r="P57">
        <v>37.01</v>
      </c>
      <c r="Q57">
        <v>9.0000000000000004E-62</v>
      </c>
      <c r="R57" t="s">
        <v>383</v>
      </c>
      <c r="S57" t="s">
        <v>384</v>
      </c>
      <c r="T57" t="s">
        <v>44</v>
      </c>
      <c r="U57" t="s">
        <v>44</v>
      </c>
      <c r="V57" t="s">
        <v>44</v>
      </c>
      <c r="W57" t="s">
        <v>44</v>
      </c>
      <c r="X57" t="s">
        <v>44</v>
      </c>
      <c r="Y57" t="s">
        <v>44</v>
      </c>
      <c r="Z57" t="s">
        <v>44</v>
      </c>
      <c r="AA57" t="s">
        <v>385</v>
      </c>
      <c r="AC57" t="s">
        <v>386</v>
      </c>
      <c r="AD57" t="s">
        <v>44</v>
      </c>
      <c r="AE57" t="s">
        <v>387</v>
      </c>
    </row>
    <row r="58" spans="1:31" x14ac:dyDescent="0.25">
      <c r="A58" t="s">
        <v>1797</v>
      </c>
      <c r="B58" t="s">
        <v>1481</v>
      </c>
      <c r="C58">
        <v>-2.3471650341312098</v>
      </c>
      <c r="D58">
        <v>0.37001364500195399</v>
      </c>
      <c r="E58">
        <v>3.7001566271621703E-5</v>
      </c>
      <c r="F58">
        <v>8.1659081086567296E-4</v>
      </c>
      <c r="G58" t="s">
        <v>31</v>
      </c>
      <c r="H58" t="s">
        <v>1797</v>
      </c>
      <c r="L58">
        <v>100</v>
      </c>
      <c r="M58">
        <v>0</v>
      </c>
      <c r="N58" t="s">
        <v>1798</v>
      </c>
      <c r="O58" t="s">
        <v>1799</v>
      </c>
      <c r="P58" t="s">
        <v>44</v>
      </c>
      <c r="Q58" t="s">
        <v>44</v>
      </c>
      <c r="R58" t="s">
        <v>44</v>
      </c>
      <c r="S58" t="s">
        <v>44</v>
      </c>
      <c r="T58" t="s">
        <v>1800</v>
      </c>
      <c r="U58">
        <v>422</v>
      </c>
      <c r="V58">
        <v>3E-148</v>
      </c>
      <c r="W58" t="s">
        <v>1801</v>
      </c>
      <c r="X58" t="s">
        <v>1802</v>
      </c>
      <c r="Y58" t="s">
        <v>197</v>
      </c>
      <c r="Z58" t="s">
        <v>198</v>
      </c>
      <c r="AA58" t="s">
        <v>1803</v>
      </c>
      <c r="AB58" t="s">
        <v>44</v>
      </c>
      <c r="AC58" t="s">
        <v>44</v>
      </c>
      <c r="AD58" t="s">
        <v>44</v>
      </c>
      <c r="AE58" t="s">
        <v>1804</v>
      </c>
    </row>
    <row r="59" spans="1:31" x14ac:dyDescent="0.25">
      <c r="A59" t="s">
        <v>400</v>
      </c>
      <c r="B59" t="s">
        <v>1481</v>
      </c>
      <c r="C59">
        <v>-2.9814556759291699</v>
      </c>
      <c r="D59">
        <v>0.235639803344242</v>
      </c>
      <c r="E59">
        <v>2.6747855930153699E-8</v>
      </c>
      <c r="F59">
        <v>7.2100331651725503E-6</v>
      </c>
      <c r="G59" t="s">
        <v>31</v>
      </c>
      <c r="H59" t="s">
        <v>401</v>
      </c>
      <c r="L59">
        <v>100</v>
      </c>
      <c r="M59">
        <v>3E-98</v>
      </c>
      <c r="N59" t="s">
        <v>402</v>
      </c>
      <c r="O59" t="s">
        <v>403</v>
      </c>
      <c r="P59">
        <v>82.35</v>
      </c>
      <c r="Q59">
        <v>6.0000000000000004E-85</v>
      </c>
      <c r="R59" t="s">
        <v>404</v>
      </c>
      <c r="S59" t="s">
        <v>405</v>
      </c>
      <c r="T59" t="s">
        <v>406</v>
      </c>
      <c r="U59">
        <v>228</v>
      </c>
      <c r="V59">
        <v>4E-78</v>
      </c>
      <c r="W59" t="s">
        <v>407</v>
      </c>
      <c r="X59" t="s">
        <v>408</v>
      </c>
      <c r="Y59" t="s">
        <v>409</v>
      </c>
      <c r="Z59" t="s">
        <v>410</v>
      </c>
      <c r="AA59" t="s">
        <v>411</v>
      </c>
      <c r="AC59" t="s">
        <v>412</v>
      </c>
      <c r="AD59" t="s">
        <v>158</v>
      </c>
      <c r="AE59" t="s">
        <v>413</v>
      </c>
    </row>
    <row r="60" spans="1:31" x14ac:dyDescent="0.25">
      <c r="A60" t="s">
        <v>414</v>
      </c>
      <c r="B60" t="s">
        <v>1481</v>
      </c>
      <c r="C60">
        <v>-2.7784577625946199</v>
      </c>
      <c r="D60">
        <v>0.19267995332073301</v>
      </c>
      <c r="E60">
        <v>6.09540395934971E-9</v>
      </c>
      <c r="F60">
        <v>3.4794000012664499E-6</v>
      </c>
      <c r="G60" t="s">
        <v>31</v>
      </c>
      <c r="H60" t="s">
        <v>414</v>
      </c>
      <c r="K60" t="s">
        <v>415</v>
      </c>
      <c r="L60">
        <v>100</v>
      </c>
      <c r="M60">
        <v>0</v>
      </c>
      <c r="N60" t="s">
        <v>416</v>
      </c>
      <c r="O60" t="s">
        <v>417</v>
      </c>
      <c r="P60">
        <v>87.11</v>
      </c>
      <c r="Q60">
        <v>0</v>
      </c>
      <c r="R60" t="s">
        <v>418</v>
      </c>
      <c r="S60" t="s">
        <v>419</v>
      </c>
      <c r="T60" t="s">
        <v>420</v>
      </c>
      <c r="U60">
        <v>920</v>
      </c>
      <c r="V60">
        <v>0</v>
      </c>
      <c r="W60" t="s">
        <v>421</v>
      </c>
      <c r="X60" t="s">
        <v>422</v>
      </c>
      <c r="Y60" t="s">
        <v>54</v>
      </c>
      <c r="Z60" t="s">
        <v>55</v>
      </c>
      <c r="AA60" t="s">
        <v>423</v>
      </c>
      <c r="AB60" t="s">
        <v>424</v>
      </c>
      <c r="AC60" t="s">
        <v>425</v>
      </c>
      <c r="AD60" t="s">
        <v>44</v>
      </c>
      <c r="AE60" t="s">
        <v>426</v>
      </c>
    </row>
    <row r="61" spans="1:31" x14ac:dyDescent="0.25">
      <c r="A61" t="s">
        <v>1805</v>
      </c>
      <c r="B61" t="s">
        <v>1481</v>
      </c>
      <c r="C61">
        <v>2.3094380055849699</v>
      </c>
      <c r="D61">
        <v>0.520786401458601</v>
      </c>
      <c r="E61">
        <v>8.1462046480140803E-4</v>
      </c>
      <c r="F61">
        <v>6.7449462375707E-3</v>
      </c>
      <c r="G61" t="s">
        <v>85</v>
      </c>
      <c r="H61" t="s">
        <v>1806</v>
      </c>
      <c r="L61">
        <v>100</v>
      </c>
      <c r="M61">
        <v>3.0000000000000001E-80</v>
      </c>
      <c r="N61" t="s">
        <v>1807</v>
      </c>
      <c r="O61" t="s">
        <v>1808</v>
      </c>
      <c r="P61">
        <v>95.08</v>
      </c>
      <c r="Q61">
        <v>4.9999999999999996E-78</v>
      </c>
      <c r="R61" t="s">
        <v>1713</v>
      </c>
      <c r="S61" t="s">
        <v>1714</v>
      </c>
      <c r="T61" t="s">
        <v>1715</v>
      </c>
      <c r="U61">
        <v>215</v>
      </c>
      <c r="V61">
        <v>4.9999999999999998E-73</v>
      </c>
      <c r="W61" t="s">
        <v>1716</v>
      </c>
      <c r="X61" t="s">
        <v>1717</v>
      </c>
      <c r="Y61" t="s">
        <v>181</v>
      </c>
      <c r="Z61" t="s">
        <v>182</v>
      </c>
      <c r="AA61" t="s">
        <v>1809</v>
      </c>
      <c r="AB61" t="s">
        <v>716</v>
      </c>
      <c r="AC61" t="s">
        <v>1491</v>
      </c>
      <c r="AD61" t="s">
        <v>1492</v>
      </c>
      <c r="AE61" t="s">
        <v>1810</v>
      </c>
    </row>
    <row r="62" spans="1:31" x14ac:dyDescent="0.25">
      <c r="A62" t="s">
        <v>1811</v>
      </c>
      <c r="B62" t="s">
        <v>1481</v>
      </c>
      <c r="C62">
        <v>2.16458846578508</v>
      </c>
      <c r="D62">
        <v>0.35678388385444199</v>
      </c>
      <c r="E62">
        <v>5.6115794585753803E-5</v>
      </c>
      <c r="F62">
        <v>1.05907392347876E-3</v>
      </c>
      <c r="G62" t="s">
        <v>85</v>
      </c>
      <c r="H62" t="s">
        <v>1811</v>
      </c>
      <c r="K62" t="s">
        <v>1812</v>
      </c>
      <c r="L62">
        <v>100</v>
      </c>
      <c r="M62">
        <v>6E-176</v>
      </c>
      <c r="N62" t="s">
        <v>1813</v>
      </c>
      <c r="O62" t="s">
        <v>1814</v>
      </c>
      <c r="P62">
        <v>63.45</v>
      </c>
      <c r="Q62">
        <v>1E-84</v>
      </c>
      <c r="R62" t="s">
        <v>1815</v>
      </c>
      <c r="S62" t="s">
        <v>1816</v>
      </c>
      <c r="T62" t="s">
        <v>1817</v>
      </c>
      <c r="U62">
        <v>252</v>
      </c>
      <c r="V62">
        <v>2.0000000000000001E-84</v>
      </c>
      <c r="W62" t="s">
        <v>1818</v>
      </c>
      <c r="X62" t="s">
        <v>1819</v>
      </c>
      <c r="Y62" t="s">
        <v>1820</v>
      </c>
      <c r="Z62" t="s">
        <v>1821</v>
      </c>
      <c r="AA62" t="s">
        <v>1822</v>
      </c>
      <c r="AC62" t="s">
        <v>1823</v>
      </c>
      <c r="AD62" t="s">
        <v>44</v>
      </c>
      <c r="AE62" t="s">
        <v>1824</v>
      </c>
    </row>
    <row r="63" spans="1:31" x14ac:dyDescent="0.25">
      <c r="A63" t="s">
        <v>1825</v>
      </c>
      <c r="B63" t="s">
        <v>1481</v>
      </c>
      <c r="C63">
        <v>2.0723977053554798</v>
      </c>
      <c r="D63">
        <v>0.48411359479992899</v>
      </c>
      <c r="E63">
        <v>1.06748342646834E-3</v>
      </c>
      <c r="F63">
        <v>8.1579059364665901E-3</v>
      </c>
      <c r="G63" t="s">
        <v>85</v>
      </c>
      <c r="H63" t="s">
        <v>1825</v>
      </c>
      <c r="L63">
        <v>100</v>
      </c>
      <c r="M63">
        <v>0</v>
      </c>
      <c r="N63" t="s">
        <v>1826</v>
      </c>
      <c r="O63" t="s">
        <v>1827</v>
      </c>
      <c r="P63">
        <v>84.35</v>
      </c>
      <c r="Q63">
        <v>0</v>
      </c>
      <c r="R63" t="s">
        <v>1828</v>
      </c>
      <c r="S63" t="s">
        <v>1829</v>
      </c>
      <c r="T63" t="s">
        <v>1830</v>
      </c>
      <c r="U63">
        <v>782</v>
      </c>
      <c r="V63">
        <v>0</v>
      </c>
      <c r="W63" t="s">
        <v>1831</v>
      </c>
      <c r="X63" t="s">
        <v>1832</v>
      </c>
      <c r="Y63" t="s">
        <v>1833</v>
      </c>
      <c r="Z63" t="s">
        <v>1834</v>
      </c>
      <c r="AA63" t="s">
        <v>1835</v>
      </c>
      <c r="AC63" t="s">
        <v>1836</v>
      </c>
      <c r="AD63" t="s">
        <v>158</v>
      </c>
      <c r="AE63" t="s">
        <v>1837</v>
      </c>
    </row>
    <row r="64" spans="1:31" x14ac:dyDescent="0.25">
      <c r="A64" t="s">
        <v>439</v>
      </c>
      <c r="B64" t="s">
        <v>1481</v>
      </c>
      <c r="C64">
        <v>-3.4998526308010298</v>
      </c>
      <c r="D64">
        <v>0.33114557005224698</v>
      </c>
      <c r="E64">
        <v>2.2534345358593602E-6</v>
      </c>
      <c r="F64">
        <v>1.2567430308034E-4</v>
      </c>
      <c r="G64" t="s">
        <v>31</v>
      </c>
      <c r="H64" t="s">
        <v>440</v>
      </c>
      <c r="L64">
        <v>100</v>
      </c>
      <c r="M64">
        <v>0</v>
      </c>
      <c r="N64" t="s">
        <v>441</v>
      </c>
      <c r="O64" t="s">
        <v>442</v>
      </c>
      <c r="P64">
        <v>52.59</v>
      </c>
      <c r="Q64">
        <v>6.0000000000000003E-149</v>
      </c>
      <c r="R64" t="s">
        <v>443</v>
      </c>
      <c r="S64" t="s">
        <v>444</v>
      </c>
      <c r="T64" t="s">
        <v>44</v>
      </c>
      <c r="U64" t="s">
        <v>44</v>
      </c>
      <c r="V64" t="s">
        <v>44</v>
      </c>
      <c r="W64" t="s">
        <v>44</v>
      </c>
      <c r="X64" t="s">
        <v>44</v>
      </c>
      <c r="Y64" t="s">
        <v>44</v>
      </c>
      <c r="Z64" t="s">
        <v>44</v>
      </c>
      <c r="AA64" t="s">
        <v>445</v>
      </c>
      <c r="AC64" t="s">
        <v>446</v>
      </c>
      <c r="AD64" t="s">
        <v>44</v>
      </c>
      <c r="AE64" t="s">
        <v>447</v>
      </c>
    </row>
    <row r="65" spans="1:31" x14ac:dyDescent="0.25">
      <c r="A65" t="s">
        <v>448</v>
      </c>
      <c r="B65" t="s">
        <v>1481</v>
      </c>
      <c r="C65">
        <v>-3.6456038390393202</v>
      </c>
      <c r="D65">
        <v>0.46594316965064903</v>
      </c>
      <c r="E65">
        <v>4.7171966435222103E-6</v>
      </c>
      <c r="F65">
        <v>1.9646212973708E-4</v>
      </c>
      <c r="G65" t="s">
        <v>31</v>
      </c>
      <c r="H65" t="s">
        <v>448</v>
      </c>
      <c r="L65">
        <v>100</v>
      </c>
      <c r="M65">
        <v>0</v>
      </c>
      <c r="N65" t="s">
        <v>449</v>
      </c>
      <c r="O65" t="s">
        <v>450</v>
      </c>
      <c r="P65">
        <v>64.430000000000007</v>
      </c>
      <c r="Q65">
        <v>0</v>
      </c>
      <c r="R65" t="s">
        <v>451</v>
      </c>
      <c r="S65" t="s">
        <v>452</v>
      </c>
      <c r="T65" t="s">
        <v>44</v>
      </c>
      <c r="U65" t="s">
        <v>44</v>
      </c>
      <c r="V65" t="s">
        <v>44</v>
      </c>
      <c r="W65" t="s">
        <v>44</v>
      </c>
      <c r="X65" t="s">
        <v>44</v>
      </c>
      <c r="Y65" t="s">
        <v>44</v>
      </c>
      <c r="Z65" t="s">
        <v>44</v>
      </c>
      <c r="AA65" t="s">
        <v>453</v>
      </c>
      <c r="AC65" t="s">
        <v>454</v>
      </c>
      <c r="AD65" t="s">
        <v>455</v>
      </c>
      <c r="AE65" t="s">
        <v>456</v>
      </c>
    </row>
    <row r="66" spans="1:31" x14ac:dyDescent="0.25">
      <c r="A66" t="s">
        <v>1838</v>
      </c>
      <c r="B66" t="s">
        <v>1481</v>
      </c>
      <c r="C66">
        <v>-2.3184525839780199</v>
      </c>
      <c r="D66">
        <v>0.32581646554758398</v>
      </c>
      <c r="E66">
        <v>1.9099065867877999E-4</v>
      </c>
      <c r="F66">
        <v>2.4094997507528599E-3</v>
      </c>
      <c r="G66" t="s">
        <v>31</v>
      </c>
      <c r="H66" t="s">
        <v>1839</v>
      </c>
      <c r="L66">
        <v>100</v>
      </c>
      <c r="M66">
        <v>6.0000000000000003E-170</v>
      </c>
      <c r="N66" t="s">
        <v>1840</v>
      </c>
      <c r="O66" t="s">
        <v>1841</v>
      </c>
      <c r="P66">
        <v>65.02</v>
      </c>
      <c r="Q66">
        <v>4.9999999999999998E-106</v>
      </c>
      <c r="R66" t="s">
        <v>1842</v>
      </c>
      <c r="S66" t="s">
        <v>1843</v>
      </c>
      <c r="T66" t="s">
        <v>1844</v>
      </c>
      <c r="U66">
        <v>276</v>
      </c>
      <c r="V66">
        <v>3.0000000000000001E-94</v>
      </c>
      <c r="W66" t="s">
        <v>1845</v>
      </c>
      <c r="X66" t="s">
        <v>1846</v>
      </c>
      <c r="Y66" t="s">
        <v>39</v>
      </c>
      <c r="Z66" t="s">
        <v>40</v>
      </c>
      <c r="AA66" t="s">
        <v>1847</v>
      </c>
      <c r="AB66" t="s">
        <v>44</v>
      </c>
      <c r="AC66" t="s">
        <v>44</v>
      </c>
      <c r="AD66" t="s">
        <v>44</v>
      </c>
      <c r="AE66" t="s">
        <v>1848</v>
      </c>
    </row>
    <row r="67" spans="1:31" x14ac:dyDescent="0.25">
      <c r="A67" t="s">
        <v>1849</v>
      </c>
      <c r="B67" t="s">
        <v>1481</v>
      </c>
      <c r="C67">
        <v>2.29396070743153</v>
      </c>
      <c r="D67">
        <v>0.29445778871129202</v>
      </c>
      <c r="E67">
        <v>5.2834880917007603E-5</v>
      </c>
      <c r="F67">
        <v>1.01526670181909E-3</v>
      </c>
      <c r="G67" t="s">
        <v>85</v>
      </c>
      <c r="H67" t="s">
        <v>1849</v>
      </c>
      <c r="L67">
        <v>100</v>
      </c>
      <c r="M67">
        <v>0</v>
      </c>
      <c r="N67" t="s">
        <v>1850</v>
      </c>
      <c r="O67" t="s">
        <v>1851</v>
      </c>
      <c r="P67">
        <v>74.19</v>
      </c>
      <c r="Q67">
        <v>0</v>
      </c>
      <c r="R67" t="s">
        <v>829</v>
      </c>
      <c r="S67" t="s">
        <v>830</v>
      </c>
      <c r="T67" t="s">
        <v>44</v>
      </c>
      <c r="U67" t="s">
        <v>44</v>
      </c>
      <c r="V67" t="s">
        <v>44</v>
      </c>
      <c r="W67" t="s">
        <v>44</v>
      </c>
      <c r="X67" t="s">
        <v>44</v>
      </c>
      <c r="Y67" t="s">
        <v>44</v>
      </c>
      <c r="Z67" t="s">
        <v>44</v>
      </c>
      <c r="AA67" t="s">
        <v>1852</v>
      </c>
      <c r="AB67" t="s">
        <v>81</v>
      </c>
      <c r="AC67" t="s">
        <v>832</v>
      </c>
      <c r="AD67" t="s">
        <v>158</v>
      </c>
      <c r="AE67" t="s">
        <v>1853</v>
      </c>
    </row>
    <row r="68" spans="1:31" x14ac:dyDescent="0.25">
      <c r="A68" t="s">
        <v>457</v>
      </c>
      <c r="B68" t="s">
        <v>1481</v>
      </c>
      <c r="C68">
        <v>-2.7110502535358898</v>
      </c>
      <c r="D68">
        <v>0.255786502200545</v>
      </c>
      <c r="E68">
        <v>9.3039868187538801E-7</v>
      </c>
      <c r="F68">
        <v>6.9989060534253998E-5</v>
      </c>
      <c r="G68" t="s">
        <v>31</v>
      </c>
      <c r="H68" t="s">
        <v>458</v>
      </c>
      <c r="L68">
        <v>100</v>
      </c>
      <c r="M68">
        <v>0</v>
      </c>
      <c r="N68" t="s">
        <v>459</v>
      </c>
      <c r="O68" t="s">
        <v>460</v>
      </c>
      <c r="P68">
        <v>66.12</v>
      </c>
      <c r="Q68">
        <v>0</v>
      </c>
      <c r="R68" t="s">
        <v>461</v>
      </c>
      <c r="S68" t="s">
        <v>462</v>
      </c>
      <c r="T68" t="s">
        <v>463</v>
      </c>
      <c r="U68">
        <v>986</v>
      </c>
      <c r="V68">
        <v>0</v>
      </c>
      <c r="W68" t="s">
        <v>464</v>
      </c>
      <c r="X68" t="s">
        <v>465</v>
      </c>
      <c r="Y68" t="s">
        <v>466</v>
      </c>
      <c r="Z68" t="s">
        <v>467</v>
      </c>
      <c r="AA68" t="s">
        <v>44</v>
      </c>
      <c r="AB68" t="s">
        <v>468</v>
      </c>
      <c r="AC68" t="s">
        <v>469</v>
      </c>
      <c r="AD68" t="s">
        <v>158</v>
      </c>
      <c r="AE68" t="s">
        <v>470</v>
      </c>
    </row>
    <row r="69" spans="1:31" x14ac:dyDescent="0.25">
      <c r="A69" t="s">
        <v>483</v>
      </c>
      <c r="B69" t="s">
        <v>1481</v>
      </c>
      <c r="C69">
        <v>-4.3620421282087598</v>
      </c>
      <c r="D69">
        <v>0.71102487212112897</v>
      </c>
      <c r="E69">
        <v>5.0609927976674699E-5</v>
      </c>
      <c r="F69">
        <v>9.8816648105764897E-4</v>
      </c>
      <c r="G69" t="s">
        <v>31</v>
      </c>
      <c r="H69" t="s">
        <v>483</v>
      </c>
      <c r="L69">
        <v>100</v>
      </c>
      <c r="M69">
        <v>0</v>
      </c>
      <c r="N69" t="s">
        <v>484</v>
      </c>
      <c r="O69" t="s">
        <v>485</v>
      </c>
      <c r="P69">
        <v>85.16</v>
      </c>
      <c r="Q69">
        <v>0</v>
      </c>
      <c r="R69" t="s">
        <v>486</v>
      </c>
      <c r="S69" t="s">
        <v>487</v>
      </c>
      <c r="T69" t="s">
        <v>44</v>
      </c>
      <c r="U69" t="s">
        <v>44</v>
      </c>
      <c r="V69" t="s">
        <v>44</v>
      </c>
      <c r="W69" t="s">
        <v>44</v>
      </c>
      <c r="X69" t="s">
        <v>44</v>
      </c>
      <c r="Y69" t="s">
        <v>44</v>
      </c>
      <c r="Z69" t="s">
        <v>44</v>
      </c>
      <c r="AA69" t="s">
        <v>488</v>
      </c>
      <c r="AB69" t="s">
        <v>44</v>
      </c>
      <c r="AC69" t="s">
        <v>44</v>
      </c>
      <c r="AD69" t="s">
        <v>44</v>
      </c>
      <c r="AE69" t="s">
        <v>489</v>
      </c>
    </row>
    <row r="70" spans="1:31" x14ac:dyDescent="0.25">
      <c r="A70" t="s">
        <v>1854</v>
      </c>
      <c r="B70" t="s">
        <v>1481</v>
      </c>
      <c r="C70">
        <v>-2.5770861142550001</v>
      </c>
      <c r="D70">
        <v>0.17186200444702701</v>
      </c>
      <c r="E70">
        <v>5.5408677590573799E-6</v>
      </c>
      <c r="F70">
        <v>2.1857146639793799E-4</v>
      </c>
      <c r="G70" t="s">
        <v>31</v>
      </c>
      <c r="H70" t="s">
        <v>1854</v>
      </c>
      <c r="L70">
        <v>99.807000000000002</v>
      </c>
      <c r="M70">
        <v>0</v>
      </c>
      <c r="N70" t="s">
        <v>1855</v>
      </c>
      <c r="O70" t="s">
        <v>1856</v>
      </c>
      <c r="P70">
        <v>74.5</v>
      </c>
      <c r="Q70">
        <v>0</v>
      </c>
      <c r="R70" t="s">
        <v>1857</v>
      </c>
      <c r="S70" t="s">
        <v>1858</v>
      </c>
      <c r="T70" t="s">
        <v>1859</v>
      </c>
      <c r="U70">
        <v>530</v>
      </c>
      <c r="V70">
        <v>0</v>
      </c>
      <c r="W70" t="s">
        <v>1860</v>
      </c>
      <c r="X70" t="s">
        <v>1861</v>
      </c>
      <c r="Y70" t="s">
        <v>1862</v>
      </c>
      <c r="Z70" t="s">
        <v>1863</v>
      </c>
      <c r="AA70" t="s">
        <v>1864</v>
      </c>
      <c r="AB70" t="s">
        <v>44</v>
      </c>
      <c r="AC70" t="s">
        <v>44</v>
      </c>
      <c r="AD70" t="s">
        <v>44</v>
      </c>
      <c r="AE70" t="s">
        <v>1865</v>
      </c>
    </row>
    <row r="71" spans="1:31" x14ac:dyDescent="0.25">
      <c r="A71" t="s">
        <v>1866</v>
      </c>
      <c r="B71" t="s">
        <v>1481</v>
      </c>
      <c r="C71">
        <v>-4.5647076694514697</v>
      </c>
      <c r="D71">
        <v>0.154990253528133</v>
      </c>
      <c r="E71">
        <v>1.01576424604843E-7</v>
      </c>
      <c r="F71">
        <v>1.5645994037545998E-5</v>
      </c>
      <c r="G71" t="s">
        <v>31</v>
      </c>
      <c r="H71" t="s">
        <v>1867</v>
      </c>
      <c r="L71">
        <v>80.382999999999996</v>
      </c>
      <c r="M71">
        <v>6.0000000000000004E-109</v>
      </c>
      <c r="N71" t="s">
        <v>1868</v>
      </c>
      <c r="O71" t="s">
        <v>1869</v>
      </c>
      <c r="P71">
        <v>63.49</v>
      </c>
      <c r="Q71">
        <v>5E-52</v>
      </c>
      <c r="R71" t="s">
        <v>1870</v>
      </c>
      <c r="S71" t="s">
        <v>1871</v>
      </c>
      <c r="T71" t="s">
        <v>1872</v>
      </c>
      <c r="U71">
        <v>160</v>
      </c>
      <c r="V71">
        <v>2.9999999999999999E-50</v>
      </c>
      <c r="W71" t="s">
        <v>648</v>
      </c>
      <c r="X71" t="s">
        <v>649</v>
      </c>
      <c r="Y71" t="s">
        <v>518</v>
      </c>
      <c r="Z71" t="s">
        <v>519</v>
      </c>
      <c r="AA71" t="s">
        <v>1873</v>
      </c>
      <c r="AB71" t="s">
        <v>44</v>
      </c>
      <c r="AC71" t="s">
        <v>44</v>
      </c>
      <c r="AD71" t="s">
        <v>44</v>
      </c>
      <c r="AE71" t="s">
        <v>1874</v>
      </c>
    </row>
    <row r="72" spans="1:31" x14ac:dyDescent="0.25">
      <c r="A72" t="s">
        <v>1875</v>
      </c>
      <c r="B72" t="s">
        <v>1481</v>
      </c>
      <c r="C72">
        <v>2.3186426595432601</v>
      </c>
      <c r="D72">
        <v>0.42572260134972201</v>
      </c>
      <c r="E72">
        <v>2.8229764550635701E-4</v>
      </c>
      <c r="F72">
        <v>3.1732432245939802E-3</v>
      </c>
      <c r="G72" t="s">
        <v>85</v>
      </c>
      <c r="H72" t="s">
        <v>1875</v>
      </c>
      <c r="L72">
        <v>100</v>
      </c>
      <c r="M72">
        <v>3.9999999999999999E-69</v>
      </c>
      <c r="N72" t="s">
        <v>1876</v>
      </c>
      <c r="O72" t="s">
        <v>1877</v>
      </c>
      <c r="P72">
        <v>77.11</v>
      </c>
      <c r="Q72">
        <v>3.0000000000000003E-39</v>
      </c>
      <c r="R72" t="s">
        <v>1878</v>
      </c>
      <c r="S72" t="s">
        <v>1879</v>
      </c>
      <c r="T72" t="s">
        <v>1880</v>
      </c>
      <c r="U72">
        <v>126</v>
      </c>
      <c r="V72">
        <v>4.9999999999999998E-39</v>
      </c>
      <c r="W72" t="s">
        <v>1881</v>
      </c>
      <c r="X72" t="s">
        <v>1882</v>
      </c>
      <c r="Y72" t="s">
        <v>900</v>
      </c>
      <c r="Z72" t="s">
        <v>901</v>
      </c>
      <c r="AA72" t="s">
        <v>1883</v>
      </c>
      <c r="AB72" t="s">
        <v>1884</v>
      </c>
      <c r="AD72" t="s">
        <v>1885</v>
      </c>
      <c r="AE72" t="s">
        <v>1886</v>
      </c>
    </row>
    <row r="73" spans="1:31" x14ac:dyDescent="0.25">
      <c r="A73" t="s">
        <v>490</v>
      </c>
      <c r="B73" t="s">
        <v>1481</v>
      </c>
      <c r="C73">
        <v>-4.6551868832599297</v>
      </c>
      <c r="D73">
        <v>0.61970077518143496</v>
      </c>
      <c r="E73">
        <v>1.18224559328972E-5</v>
      </c>
      <c r="F73">
        <v>3.7863073390374401E-4</v>
      </c>
      <c r="G73" t="s">
        <v>31</v>
      </c>
      <c r="H73" t="s">
        <v>490</v>
      </c>
      <c r="L73">
        <v>99.638000000000005</v>
      </c>
      <c r="M73">
        <v>0</v>
      </c>
      <c r="N73" t="s">
        <v>491</v>
      </c>
      <c r="O73" t="s">
        <v>492</v>
      </c>
      <c r="P73">
        <v>67.88</v>
      </c>
      <c r="Q73">
        <v>0</v>
      </c>
      <c r="R73" t="s">
        <v>493</v>
      </c>
      <c r="S73" t="s">
        <v>494</v>
      </c>
      <c r="T73" t="s">
        <v>495</v>
      </c>
      <c r="U73">
        <v>55.1</v>
      </c>
      <c r="V73">
        <v>1.9999999999999999E-7</v>
      </c>
      <c r="W73" t="s">
        <v>496</v>
      </c>
      <c r="X73" t="s">
        <v>497</v>
      </c>
      <c r="Y73" t="s">
        <v>498</v>
      </c>
      <c r="Z73" t="s">
        <v>499</v>
      </c>
      <c r="AA73" t="s">
        <v>500</v>
      </c>
      <c r="AC73" t="s">
        <v>501</v>
      </c>
      <c r="AD73" t="s">
        <v>44</v>
      </c>
      <c r="AE73" t="s">
        <v>502</v>
      </c>
    </row>
    <row r="74" spans="1:31" x14ac:dyDescent="0.25">
      <c r="A74" t="s">
        <v>503</v>
      </c>
      <c r="B74" t="s">
        <v>1481</v>
      </c>
      <c r="C74">
        <v>4.4987783183934802</v>
      </c>
      <c r="D74">
        <v>0.37183751339561</v>
      </c>
      <c r="E74">
        <v>4.4135584520432798E-8</v>
      </c>
      <c r="F74">
        <v>9.5384322446218692E-6</v>
      </c>
      <c r="G74" t="s">
        <v>85</v>
      </c>
      <c r="H74" t="s">
        <v>503</v>
      </c>
      <c r="L74">
        <v>100</v>
      </c>
      <c r="M74">
        <v>0</v>
      </c>
      <c r="N74" t="s">
        <v>504</v>
      </c>
      <c r="O74" t="s">
        <v>505</v>
      </c>
      <c r="P74">
        <v>58.07</v>
      </c>
      <c r="Q74">
        <v>9.9999999999999999E-132</v>
      </c>
      <c r="R74" t="s">
        <v>506</v>
      </c>
      <c r="S74" t="s">
        <v>507</v>
      </c>
      <c r="T74" t="s">
        <v>44</v>
      </c>
      <c r="U74" t="s">
        <v>44</v>
      </c>
      <c r="V74" t="s">
        <v>44</v>
      </c>
      <c r="W74" t="s">
        <v>44</v>
      </c>
      <c r="X74" t="s">
        <v>44</v>
      </c>
      <c r="Y74" t="s">
        <v>44</v>
      </c>
      <c r="Z74" t="s">
        <v>44</v>
      </c>
      <c r="AA74" t="s">
        <v>508</v>
      </c>
      <c r="AB74" t="s">
        <v>225</v>
      </c>
      <c r="AC74" t="s">
        <v>112</v>
      </c>
      <c r="AD74" t="s">
        <v>113</v>
      </c>
      <c r="AE74" t="s">
        <v>509</v>
      </c>
    </row>
    <row r="75" spans="1:31" x14ac:dyDescent="0.25">
      <c r="A75" t="s">
        <v>510</v>
      </c>
      <c r="B75" t="s">
        <v>1481</v>
      </c>
      <c r="C75">
        <v>4.3758834339250496</v>
      </c>
      <c r="D75">
        <v>0.48016155364026097</v>
      </c>
      <c r="E75">
        <v>3.9319101573065403E-5</v>
      </c>
      <c r="F75">
        <v>8.4601454914639998E-4</v>
      </c>
      <c r="G75" t="s">
        <v>85</v>
      </c>
      <c r="H75" t="s">
        <v>510</v>
      </c>
      <c r="L75">
        <v>99.36</v>
      </c>
      <c r="M75">
        <v>0</v>
      </c>
      <c r="N75" t="s">
        <v>511</v>
      </c>
      <c r="O75" t="s">
        <v>512</v>
      </c>
      <c r="P75">
        <v>32.54</v>
      </c>
      <c r="Q75">
        <v>9.9999999999999997E-48</v>
      </c>
      <c r="R75" t="s">
        <v>513</v>
      </c>
      <c r="S75" t="s">
        <v>514</v>
      </c>
      <c r="T75" t="s">
        <v>515</v>
      </c>
      <c r="U75">
        <v>611</v>
      </c>
      <c r="V75">
        <v>0</v>
      </c>
      <c r="W75" t="s">
        <v>516</v>
      </c>
      <c r="X75" t="s">
        <v>517</v>
      </c>
      <c r="Y75" t="s">
        <v>518</v>
      </c>
      <c r="Z75" t="s">
        <v>519</v>
      </c>
      <c r="AA75" t="s">
        <v>520</v>
      </c>
      <c r="AC75" t="s">
        <v>276</v>
      </c>
      <c r="AD75" t="s">
        <v>44</v>
      </c>
      <c r="AE75" t="s">
        <v>521</v>
      </c>
    </row>
    <row r="76" spans="1:31" x14ac:dyDescent="0.25">
      <c r="A76" t="s">
        <v>1887</v>
      </c>
      <c r="B76" t="s">
        <v>1481</v>
      </c>
      <c r="C76">
        <v>2.8784368472211499</v>
      </c>
      <c r="D76">
        <v>0.60399299036259202</v>
      </c>
      <c r="E76">
        <v>5.8473276447878998E-4</v>
      </c>
      <c r="F76">
        <v>5.3717156691055401E-3</v>
      </c>
      <c r="G76" t="s">
        <v>85</v>
      </c>
      <c r="H76" t="s">
        <v>1888</v>
      </c>
      <c r="L76">
        <v>99.724999999999994</v>
      </c>
      <c r="M76">
        <v>0</v>
      </c>
      <c r="N76" t="s">
        <v>1889</v>
      </c>
      <c r="O76" t="s">
        <v>1890</v>
      </c>
      <c r="P76">
        <v>44.12</v>
      </c>
      <c r="Q76">
        <v>3.9999999999999998E-103</v>
      </c>
      <c r="R76" t="s">
        <v>1891</v>
      </c>
      <c r="S76" t="s">
        <v>1892</v>
      </c>
      <c r="T76" t="s">
        <v>44</v>
      </c>
      <c r="U76" t="s">
        <v>44</v>
      </c>
      <c r="V76" t="s">
        <v>44</v>
      </c>
      <c r="W76" t="s">
        <v>44</v>
      </c>
      <c r="X76" t="s">
        <v>44</v>
      </c>
      <c r="Y76" t="s">
        <v>44</v>
      </c>
      <c r="Z76" t="s">
        <v>44</v>
      </c>
      <c r="AA76" t="s">
        <v>1893</v>
      </c>
      <c r="AB76" t="s">
        <v>1894</v>
      </c>
      <c r="AC76" t="s">
        <v>832</v>
      </c>
      <c r="AD76" t="s">
        <v>113</v>
      </c>
      <c r="AE76" t="s">
        <v>1895</v>
      </c>
    </row>
    <row r="77" spans="1:31" x14ac:dyDescent="0.25">
      <c r="A77" t="s">
        <v>522</v>
      </c>
      <c r="B77" t="s">
        <v>1481</v>
      </c>
      <c r="C77">
        <v>-4.3718515944724299</v>
      </c>
      <c r="D77">
        <v>0.61439211164568697</v>
      </c>
      <c r="E77">
        <v>3.2340785875106803E-5</v>
      </c>
      <c r="F77">
        <v>7.4722615745723001E-4</v>
      </c>
      <c r="G77" t="s">
        <v>31</v>
      </c>
      <c r="H77" t="s">
        <v>522</v>
      </c>
      <c r="L77">
        <v>99.769000000000005</v>
      </c>
      <c r="M77">
        <v>0</v>
      </c>
      <c r="N77" t="s">
        <v>523</v>
      </c>
      <c r="O77" t="s">
        <v>524</v>
      </c>
      <c r="P77">
        <v>74.37</v>
      </c>
      <c r="Q77">
        <v>0</v>
      </c>
      <c r="R77" t="s">
        <v>525</v>
      </c>
      <c r="S77" t="s">
        <v>526</v>
      </c>
      <c r="T77" t="s">
        <v>527</v>
      </c>
      <c r="U77">
        <v>648</v>
      </c>
      <c r="V77">
        <v>0</v>
      </c>
      <c r="W77" t="s">
        <v>528</v>
      </c>
      <c r="X77" t="s">
        <v>529</v>
      </c>
      <c r="Y77" t="s">
        <v>54</v>
      </c>
      <c r="Z77" t="s">
        <v>55</v>
      </c>
      <c r="AA77" t="s">
        <v>530</v>
      </c>
      <c r="AC77" t="s">
        <v>531</v>
      </c>
      <c r="AD77" t="s">
        <v>455</v>
      </c>
      <c r="AE77" t="s">
        <v>532</v>
      </c>
    </row>
    <row r="78" spans="1:31" x14ac:dyDescent="0.25">
      <c r="A78" t="s">
        <v>541</v>
      </c>
      <c r="B78" t="s">
        <v>1481</v>
      </c>
      <c r="C78">
        <v>-2.98862915707674</v>
      </c>
      <c r="D78">
        <v>0.434957146953241</v>
      </c>
      <c r="E78">
        <v>1.7199926873434601E-5</v>
      </c>
      <c r="F78">
        <v>4.8803535198774798E-4</v>
      </c>
      <c r="G78" t="s">
        <v>31</v>
      </c>
      <c r="H78" t="s">
        <v>541</v>
      </c>
      <c r="L78">
        <v>100</v>
      </c>
      <c r="M78">
        <v>0</v>
      </c>
      <c r="N78" t="s">
        <v>542</v>
      </c>
      <c r="O78" t="s">
        <v>543</v>
      </c>
      <c r="P78">
        <v>71.319999999999993</v>
      </c>
      <c r="Q78">
        <v>0</v>
      </c>
      <c r="R78" t="s">
        <v>544</v>
      </c>
      <c r="S78" t="s">
        <v>545</v>
      </c>
      <c r="T78" t="s">
        <v>546</v>
      </c>
      <c r="U78">
        <v>597</v>
      </c>
      <c r="V78">
        <v>0</v>
      </c>
      <c r="W78" t="s">
        <v>547</v>
      </c>
      <c r="X78" t="s">
        <v>548</v>
      </c>
      <c r="Y78" t="s">
        <v>518</v>
      </c>
      <c r="Z78" t="s">
        <v>519</v>
      </c>
      <c r="AA78" t="s">
        <v>549</v>
      </c>
      <c r="AB78" t="s">
        <v>550</v>
      </c>
      <c r="AC78" t="s">
        <v>551</v>
      </c>
      <c r="AD78" t="s">
        <v>44</v>
      </c>
      <c r="AE78" t="s">
        <v>552</v>
      </c>
    </row>
    <row r="79" spans="1:31" x14ac:dyDescent="0.25">
      <c r="A79" t="s">
        <v>1896</v>
      </c>
      <c r="B79" t="s">
        <v>1481</v>
      </c>
      <c r="C79">
        <v>-2.5916063551951098</v>
      </c>
      <c r="D79">
        <v>0.18836708080380199</v>
      </c>
      <c r="E79">
        <v>1.0395931671070001E-8</v>
      </c>
      <c r="F79">
        <v>4.1288037365779697E-6</v>
      </c>
      <c r="G79" t="s">
        <v>31</v>
      </c>
      <c r="H79" t="s">
        <v>1896</v>
      </c>
      <c r="L79">
        <v>100</v>
      </c>
      <c r="M79">
        <v>1.9999999999999998E-96</v>
      </c>
      <c r="N79" t="s">
        <v>1897</v>
      </c>
      <c r="O79" t="s">
        <v>837</v>
      </c>
      <c r="P79">
        <v>78.95</v>
      </c>
      <c r="Q79">
        <v>9.9999999999999993E-77</v>
      </c>
      <c r="R79" t="s">
        <v>1302</v>
      </c>
      <c r="S79" t="s">
        <v>1303</v>
      </c>
      <c r="T79" t="s">
        <v>406</v>
      </c>
      <c r="U79">
        <v>223</v>
      </c>
      <c r="V79">
        <v>3.0000000000000002E-76</v>
      </c>
      <c r="W79" t="s">
        <v>407</v>
      </c>
      <c r="X79" t="s">
        <v>408</v>
      </c>
      <c r="Y79" t="s">
        <v>409</v>
      </c>
      <c r="Z79" t="s">
        <v>410</v>
      </c>
      <c r="AA79" t="s">
        <v>1898</v>
      </c>
      <c r="AC79" t="s">
        <v>412</v>
      </c>
      <c r="AD79" t="s">
        <v>158</v>
      </c>
      <c r="AE79" t="s">
        <v>1899</v>
      </c>
    </row>
    <row r="80" spans="1:31" x14ac:dyDescent="0.25">
      <c r="A80" t="s">
        <v>577</v>
      </c>
      <c r="B80" t="s">
        <v>1481</v>
      </c>
      <c r="C80">
        <v>-3.87347381593267</v>
      </c>
      <c r="D80">
        <v>0.23805697835509099</v>
      </c>
      <c r="E80">
        <v>5.5550441135920898E-8</v>
      </c>
      <c r="F80">
        <v>1.10012547098567E-5</v>
      </c>
      <c r="G80" t="s">
        <v>31</v>
      </c>
      <c r="H80" t="s">
        <v>577</v>
      </c>
      <c r="L80">
        <v>98.588999999999999</v>
      </c>
      <c r="M80">
        <v>0</v>
      </c>
      <c r="N80" t="s">
        <v>578</v>
      </c>
      <c r="O80" t="s">
        <v>579</v>
      </c>
      <c r="P80">
        <v>72.66</v>
      </c>
      <c r="Q80">
        <v>0</v>
      </c>
      <c r="R80" t="s">
        <v>580</v>
      </c>
      <c r="S80" t="s">
        <v>581</v>
      </c>
      <c r="T80" t="s">
        <v>582</v>
      </c>
      <c r="U80">
        <v>833</v>
      </c>
      <c r="V80">
        <v>0</v>
      </c>
      <c r="W80" t="s">
        <v>583</v>
      </c>
      <c r="X80" t="s">
        <v>584</v>
      </c>
      <c r="Y80" t="s">
        <v>39</v>
      </c>
      <c r="Z80" t="s">
        <v>40</v>
      </c>
      <c r="AA80" t="s">
        <v>585</v>
      </c>
      <c r="AC80" t="s">
        <v>43</v>
      </c>
      <c r="AD80" t="s">
        <v>44</v>
      </c>
      <c r="AE80" t="s">
        <v>586</v>
      </c>
    </row>
    <row r="81" spans="1:31" x14ac:dyDescent="0.25">
      <c r="A81" t="s">
        <v>587</v>
      </c>
      <c r="B81" t="s">
        <v>1481</v>
      </c>
      <c r="C81">
        <v>-5.5947408833511902</v>
      </c>
      <c r="D81">
        <v>0.313103086421536</v>
      </c>
      <c r="E81">
        <v>5.17609288763765E-10</v>
      </c>
      <c r="F81">
        <v>1.2081107309468E-6</v>
      </c>
      <c r="G81" t="s">
        <v>31</v>
      </c>
      <c r="H81" t="s">
        <v>588</v>
      </c>
      <c r="L81">
        <v>98.876000000000005</v>
      </c>
      <c r="M81">
        <v>0</v>
      </c>
      <c r="N81" t="s">
        <v>589</v>
      </c>
      <c r="O81" t="s">
        <v>590</v>
      </c>
      <c r="P81">
        <v>63.1</v>
      </c>
      <c r="Q81">
        <v>2.0000000000000001E-127</v>
      </c>
      <c r="R81" t="s">
        <v>591</v>
      </c>
      <c r="S81" t="s">
        <v>592</v>
      </c>
      <c r="T81" t="s">
        <v>593</v>
      </c>
      <c r="U81">
        <v>363</v>
      </c>
      <c r="V81">
        <v>3.0000000000000001E-127</v>
      </c>
      <c r="W81" t="s">
        <v>594</v>
      </c>
      <c r="X81" t="s">
        <v>595</v>
      </c>
      <c r="Y81" t="s">
        <v>518</v>
      </c>
      <c r="Z81" t="s">
        <v>519</v>
      </c>
      <c r="AA81" t="s">
        <v>596</v>
      </c>
      <c r="AB81" t="s">
        <v>597</v>
      </c>
      <c r="AC81" t="s">
        <v>598</v>
      </c>
      <c r="AD81" t="s">
        <v>44</v>
      </c>
      <c r="AE81" t="s">
        <v>599</v>
      </c>
    </row>
    <row r="82" spans="1:31" x14ac:dyDescent="0.25">
      <c r="A82" t="s">
        <v>1900</v>
      </c>
      <c r="B82" t="s">
        <v>1481</v>
      </c>
      <c r="C82">
        <v>-2.0589204622092101</v>
      </c>
      <c r="D82">
        <v>8.6946609270063396E-2</v>
      </c>
      <c r="E82">
        <v>6.0855887884514499E-8</v>
      </c>
      <c r="F82">
        <v>1.1565958236003101E-5</v>
      </c>
      <c r="G82" t="s">
        <v>31</v>
      </c>
      <c r="H82" t="s">
        <v>1901</v>
      </c>
      <c r="L82">
        <v>92.971000000000004</v>
      </c>
      <c r="M82">
        <v>0</v>
      </c>
      <c r="N82" t="s">
        <v>1902</v>
      </c>
      <c r="O82" t="s">
        <v>1903</v>
      </c>
      <c r="P82">
        <v>67.91</v>
      </c>
      <c r="Q82">
        <v>0</v>
      </c>
      <c r="R82" t="s">
        <v>1904</v>
      </c>
      <c r="S82" t="s">
        <v>1905</v>
      </c>
      <c r="T82" t="s">
        <v>1906</v>
      </c>
      <c r="U82">
        <v>1639</v>
      </c>
      <c r="V82">
        <v>0</v>
      </c>
      <c r="W82" t="s">
        <v>1907</v>
      </c>
      <c r="X82" t="s">
        <v>1908</v>
      </c>
      <c r="Y82" t="s">
        <v>197</v>
      </c>
      <c r="Z82" t="s">
        <v>198</v>
      </c>
      <c r="AA82" t="s">
        <v>1909</v>
      </c>
      <c r="AB82" t="s">
        <v>1910</v>
      </c>
      <c r="AC82" t="s">
        <v>501</v>
      </c>
      <c r="AD82" t="s">
        <v>44</v>
      </c>
      <c r="AE82" t="s">
        <v>1911</v>
      </c>
    </row>
    <row r="83" spans="1:31" x14ac:dyDescent="0.25">
      <c r="A83" t="s">
        <v>1912</v>
      </c>
      <c r="B83" t="s">
        <v>1481</v>
      </c>
      <c r="C83">
        <v>-3.3482162752176499</v>
      </c>
      <c r="D83">
        <v>0.357185604825345</v>
      </c>
      <c r="E83">
        <v>1.3725547021392599E-5</v>
      </c>
      <c r="F83">
        <v>4.1846929216797702E-4</v>
      </c>
      <c r="G83" t="s">
        <v>31</v>
      </c>
      <c r="H83" t="s">
        <v>1912</v>
      </c>
      <c r="L83">
        <v>100</v>
      </c>
      <c r="M83">
        <v>0</v>
      </c>
      <c r="N83" t="s">
        <v>1913</v>
      </c>
      <c r="O83" t="s">
        <v>1914</v>
      </c>
      <c r="P83" t="s">
        <v>44</v>
      </c>
      <c r="Q83" t="s">
        <v>44</v>
      </c>
      <c r="R83" t="s">
        <v>44</v>
      </c>
      <c r="S83" t="s">
        <v>44</v>
      </c>
      <c r="T83" t="s">
        <v>1915</v>
      </c>
      <c r="U83">
        <v>146</v>
      </c>
      <c r="V83">
        <v>6.0000000000000001E-43</v>
      </c>
      <c r="W83" t="s">
        <v>1916</v>
      </c>
      <c r="X83" t="s">
        <v>1917</v>
      </c>
      <c r="Y83" t="s">
        <v>1918</v>
      </c>
      <c r="Z83" t="s">
        <v>1919</v>
      </c>
      <c r="AA83" t="s">
        <v>1920</v>
      </c>
      <c r="AB83" t="s">
        <v>44</v>
      </c>
      <c r="AC83" t="s">
        <v>44</v>
      </c>
      <c r="AD83" t="s">
        <v>44</v>
      </c>
      <c r="AE83" t="s">
        <v>1921</v>
      </c>
    </row>
    <row r="84" spans="1:31" x14ac:dyDescent="0.25">
      <c r="A84" t="s">
        <v>1922</v>
      </c>
      <c r="B84" t="s">
        <v>1481</v>
      </c>
      <c r="C84">
        <v>-3.40969532497959</v>
      </c>
      <c r="D84">
        <v>0.51485808548650902</v>
      </c>
      <c r="E84">
        <v>9.67305556722753E-5</v>
      </c>
      <c r="F84">
        <v>1.5188888547633601E-3</v>
      </c>
      <c r="G84" t="s">
        <v>31</v>
      </c>
      <c r="H84" t="s">
        <v>1923</v>
      </c>
      <c r="L84">
        <v>99.911000000000001</v>
      </c>
      <c r="M84">
        <v>0</v>
      </c>
      <c r="N84" t="s">
        <v>1924</v>
      </c>
      <c r="O84" t="s">
        <v>1925</v>
      </c>
      <c r="P84">
        <v>73.739999999999995</v>
      </c>
      <c r="Q84">
        <v>0</v>
      </c>
      <c r="R84" t="s">
        <v>1926</v>
      </c>
      <c r="S84" t="s">
        <v>1927</v>
      </c>
      <c r="T84" t="s">
        <v>1928</v>
      </c>
      <c r="U84">
        <v>52.4</v>
      </c>
      <c r="V84">
        <v>3.0000000000000001E-6</v>
      </c>
      <c r="W84" t="s">
        <v>1929</v>
      </c>
      <c r="X84" t="s">
        <v>1930</v>
      </c>
      <c r="Y84" t="s">
        <v>123</v>
      </c>
      <c r="Z84" t="s">
        <v>124</v>
      </c>
      <c r="AA84" t="s">
        <v>1931</v>
      </c>
      <c r="AB84" t="s">
        <v>1932</v>
      </c>
      <c r="AC84" t="s">
        <v>1933</v>
      </c>
      <c r="AD84" t="s">
        <v>250</v>
      </c>
      <c r="AE84" t="s">
        <v>1934</v>
      </c>
    </row>
    <row r="85" spans="1:31" x14ac:dyDescent="0.25">
      <c r="A85" t="s">
        <v>1935</v>
      </c>
      <c r="B85" t="s">
        <v>1481</v>
      </c>
      <c r="C85">
        <v>-3.28235445979286</v>
      </c>
      <c r="D85">
        <v>0.53599216425241303</v>
      </c>
      <c r="E85">
        <v>8.6622339030917295E-4</v>
      </c>
      <c r="F85">
        <v>7.0687839374531502E-3</v>
      </c>
      <c r="G85" t="s">
        <v>31</v>
      </c>
      <c r="H85" t="s">
        <v>1935</v>
      </c>
      <c r="L85">
        <v>100</v>
      </c>
      <c r="M85">
        <v>0</v>
      </c>
      <c r="N85" t="s">
        <v>1936</v>
      </c>
      <c r="O85" t="s">
        <v>1937</v>
      </c>
      <c r="P85">
        <v>67.44</v>
      </c>
      <c r="Q85">
        <v>3E-134</v>
      </c>
      <c r="R85" t="s">
        <v>1938</v>
      </c>
      <c r="S85" t="s">
        <v>1939</v>
      </c>
      <c r="T85" t="s">
        <v>1940</v>
      </c>
      <c r="U85">
        <v>376</v>
      </c>
      <c r="V85">
        <v>5.9999999999999999E-132</v>
      </c>
      <c r="W85" t="s">
        <v>1941</v>
      </c>
      <c r="X85" t="s">
        <v>1942</v>
      </c>
      <c r="Y85" t="s">
        <v>518</v>
      </c>
      <c r="Z85" t="s">
        <v>519</v>
      </c>
      <c r="AA85" t="s">
        <v>1943</v>
      </c>
      <c r="AC85" t="s">
        <v>1944</v>
      </c>
      <c r="AD85" t="s">
        <v>44</v>
      </c>
      <c r="AE85" t="s">
        <v>1945</v>
      </c>
    </row>
    <row r="86" spans="1:31" x14ac:dyDescent="0.25">
      <c r="A86" t="s">
        <v>1946</v>
      </c>
      <c r="B86" t="s">
        <v>1481</v>
      </c>
      <c r="C86">
        <v>2.1786823242412301</v>
      </c>
      <c r="D86">
        <v>0.39672704931340802</v>
      </c>
      <c r="E86">
        <v>1.3809677117215799E-4</v>
      </c>
      <c r="F86">
        <v>1.92585174338847E-3</v>
      </c>
      <c r="G86" t="s">
        <v>85</v>
      </c>
      <c r="H86" t="s">
        <v>1947</v>
      </c>
      <c r="K86" t="s">
        <v>1948</v>
      </c>
      <c r="L86">
        <v>98.856999999999999</v>
      </c>
      <c r="M86">
        <v>4.0000000000000001E-119</v>
      </c>
      <c r="N86" t="s">
        <v>1949</v>
      </c>
      <c r="O86" t="s">
        <v>1950</v>
      </c>
      <c r="P86">
        <v>71.88</v>
      </c>
      <c r="Q86">
        <v>2.0000000000000001E-56</v>
      </c>
      <c r="R86" t="s">
        <v>1951</v>
      </c>
      <c r="S86" t="s">
        <v>1952</v>
      </c>
      <c r="T86" t="s">
        <v>1953</v>
      </c>
      <c r="U86">
        <v>165</v>
      </c>
      <c r="V86">
        <v>1E-52</v>
      </c>
      <c r="W86" t="s">
        <v>1954</v>
      </c>
      <c r="X86" t="s">
        <v>1955</v>
      </c>
      <c r="Y86" t="s">
        <v>518</v>
      </c>
      <c r="Z86" t="s">
        <v>519</v>
      </c>
      <c r="AA86" t="s">
        <v>1956</v>
      </c>
      <c r="AC86" t="s">
        <v>1823</v>
      </c>
      <c r="AD86" t="s">
        <v>44</v>
      </c>
      <c r="AE86" t="s">
        <v>1957</v>
      </c>
    </row>
    <row r="87" spans="1:31" x14ac:dyDescent="0.25">
      <c r="A87" t="s">
        <v>611</v>
      </c>
      <c r="B87" t="s">
        <v>1481</v>
      </c>
      <c r="C87">
        <v>-5.7409082825260196</v>
      </c>
      <c r="D87">
        <v>0.619272168265256</v>
      </c>
      <c r="E87">
        <v>8.0679593494892298E-7</v>
      </c>
      <c r="F87">
        <v>6.2633182021954795E-5</v>
      </c>
      <c r="G87" t="s">
        <v>31</v>
      </c>
      <c r="H87" t="s">
        <v>611</v>
      </c>
      <c r="L87">
        <v>98.927000000000007</v>
      </c>
      <c r="M87">
        <v>0</v>
      </c>
      <c r="N87" t="s">
        <v>612</v>
      </c>
      <c r="O87" t="s">
        <v>613</v>
      </c>
      <c r="P87">
        <v>42.44</v>
      </c>
      <c r="Q87">
        <v>4.0000000000000002E-110</v>
      </c>
      <c r="R87" t="s">
        <v>604</v>
      </c>
      <c r="S87" t="s">
        <v>605</v>
      </c>
      <c r="T87" t="s">
        <v>606</v>
      </c>
      <c r="U87">
        <v>334</v>
      </c>
      <c r="V87">
        <v>6.9999999999999995E-110</v>
      </c>
      <c r="W87" t="s">
        <v>607</v>
      </c>
      <c r="X87" t="s">
        <v>608</v>
      </c>
      <c r="Y87" t="s">
        <v>123</v>
      </c>
      <c r="Z87" t="s">
        <v>124</v>
      </c>
      <c r="AA87" t="s">
        <v>614</v>
      </c>
      <c r="AC87" t="s">
        <v>126</v>
      </c>
      <c r="AD87" t="s">
        <v>44</v>
      </c>
      <c r="AE87" t="s">
        <v>615</v>
      </c>
    </row>
    <row r="88" spans="1:31" x14ac:dyDescent="0.25">
      <c r="A88" t="s">
        <v>1958</v>
      </c>
      <c r="B88" t="s">
        <v>1481</v>
      </c>
      <c r="C88">
        <v>3.47476367415871</v>
      </c>
      <c r="D88">
        <v>0.44575015873330598</v>
      </c>
      <c r="E88">
        <v>1.07513307379126E-4</v>
      </c>
      <c r="F88">
        <v>1.6225647508663101E-3</v>
      </c>
      <c r="G88" t="s">
        <v>85</v>
      </c>
      <c r="H88" t="s">
        <v>1959</v>
      </c>
      <c r="L88">
        <v>100</v>
      </c>
      <c r="M88">
        <v>0</v>
      </c>
      <c r="N88" t="s">
        <v>1960</v>
      </c>
      <c r="O88" t="s">
        <v>1961</v>
      </c>
      <c r="P88" t="s">
        <v>44</v>
      </c>
      <c r="Q88" t="s">
        <v>44</v>
      </c>
      <c r="R88" t="s">
        <v>44</v>
      </c>
      <c r="S88" t="s">
        <v>44</v>
      </c>
      <c r="T88" t="s">
        <v>1962</v>
      </c>
      <c r="U88">
        <v>74.7</v>
      </c>
      <c r="V88">
        <v>2.9999999999999998E-15</v>
      </c>
      <c r="W88" t="s">
        <v>1963</v>
      </c>
      <c r="X88" t="s">
        <v>1964</v>
      </c>
      <c r="Y88" t="s">
        <v>518</v>
      </c>
      <c r="Z88" t="s">
        <v>519</v>
      </c>
      <c r="AA88" t="s">
        <v>44</v>
      </c>
      <c r="AB88" t="s">
        <v>44</v>
      </c>
      <c r="AC88" t="s">
        <v>44</v>
      </c>
      <c r="AD88" t="s">
        <v>44</v>
      </c>
      <c r="AE88" t="s">
        <v>1965</v>
      </c>
    </row>
    <row r="89" spans="1:31" x14ac:dyDescent="0.25">
      <c r="A89" t="s">
        <v>616</v>
      </c>
      <c r="B89" t="s">
        <v>1481</v>
      </c>
      <c r="C89">
        <v>6.9984934746249499</v>
      </c>
      <c r="D89">
        <v>0.40784921962836401</v>
      </c>
      <c r="E89">
        <v>8.2731155259807596E-10</v>
      </c>
      <c r="F89">
        <v>1.2081107309468E-6</v>
      </c>
      <c r="G89" t="s">
        <v>85</v>
      </c>
      <c r="H89" t="s">
        <v>617</v>
      </c>
      <c r="L89">
        <v>100</v>
      </c>
      <c r="M89">
        <v>0</v>
      </c>
      <c r="N89" t="s">
        <v>618</v>
      </c>
      <c r="O89" t="s">
        <v>619</v>
      </c>
      <c r="P89">
        <v>76.58</v>
      </c>
      <c r="Q89">
        <v>2E-179</v>
      </c>
      <c r="R89" t="s">
        <v>620</v>
      </c>
      <c r="S89" t="s">
        <v>621</v>
      </c>
      <c r="T89" t="s">
        <v>44</v>
      </c>
      <c r="U89" t="s">
        <v>44</v>
      </c>
      <c r="V89" t="s">
        <v>44</v>
      </c>
      <c r="W89" t="s">
        <v>44</v>
      </c>
      <c r="X89" t="s">
        <v>44</v>
      </c>
      <c r="Y89" t="s">
        <v>44</v>
      </c>
      <c r="Z89" t="s">
        <v>44</v>
      </c>
      <c r="AA89" t="s">
        <v>622</v>
      </c>
      <c r="AB89" t="s">
        <v>225</v>
      </c>
      <c r="AC89" t="s">
        <v>112</v>
      </c>
      <c r="AD89" t="s">
        <v>113</v>
      </c>
      <c r="AE89" t="s">
        <v>623</v>
      </c>
    </row>
    <row r="90" spans="1:31" x14ac:dyDescent="0.25">
      <c r="A90" t="s">
        <v>1966</v>
      </c>
      <c r="B90" t="s">
        <v>1481</v>
      </c>
      <c r="C90">
        <v>-2.1522858586142601</v>
      </c>
      <c r="D90">
        <v>0.170001961199302</v>
      </c>
      <c r="E90">
        <v>2.6564408006635199E-8</v>
      </c>
      <c r="F90">
        <v>7.2100331651725503E-6</v>
      </c>
      <c r="G90" t="s">
        <v>31</v>
      </c>
      <c r="H90" t="s">
        <v>1966</v>
      </c>
      <c r="L90">
        <v>100</v>
      </c>
      <c r="M90">
        <v>0</v>
      </c>
      <c r="N90" t="s">
        <v>1967</v>
      </c>
      <c r="O90" t="s">
        <v>358</v>
      </c>
      <c r="P90">
        <v>69.19</v>
      </c>
      <c r="Q90">
        <v>0</v>
      </c>
      <c r="R90" t="s">
        <v>359</v>
      </c>
      <c r="S90" t="s">
        <v>360</v>
      </c>
      <c r="T90" t="s">
        <v>361</v>
      </c>
      <c r="U90">
        <v>732</v>
      </c>
      <c r="V90">
        <v>0</v>
      </c>
      <c r="W90" t="s">
        <v>362</v>
      </c>
      <c r="X90" t="s">
        <v>363</v>
      </c>
      <c r="Y90" t="s">
        <v>39</v>
      </c>
      <c r="Z90" t="s">
        <v>40</v>
      </c>
      <c r="AA90" t="s">
        <v>1968</v>
      </c>
      <c r="AC90" t="s">
        <v>365</v>
      </c>
      <c r="AD90" t="s">
        <v>44</v>
      </c>
      <c r="AE90" t="s">
        <v>1969</v>
      </c>
    </row>
    <row r="91" spans="1:31" x14ac:dyDescent="0.25">
      <c r="A91" t="s">
        <v>631</v>
      </c>
      <c r="B91" t="s">
        <v>1481</v>
      </c>
      <c r="C91">
        <v>-2.4688011616560601</v>
      </c>
      <c r="D91">
        <v>0.37181005824715102</v>
      </c>
      <c r="E91">
        <v>5.6314807721480299E-4</v>
      </c>
      <c r="F91">
        <v>5.2308604329879497E-3</v>
      </c>
      <c r="G91" t="s">
        <v>31</v>
      </c>
      <c r="H91" t="s">
        <v>631</v>
      </c>
      <c r="L91">
        <v>96.564999999999998</v>
      </c>
      <c r="M91">
        <v>3.9999999999999999E-171</v>
      </c>
      <c r="N91" t="s">
        <v>632</v>
      </c>
      <c r="O91" t="s">
        <v>633</v>
      </c>
      <c r="P91" t="s">
        <v>44</v>
      </c>
      <c r="Q91" t="s">
        <v>44</v>
      </c>
      <c r="R91" t="s">
        <v>44</v>
      </c>
      <c r="S91" t="s">
        <v>44</v>
      </c>
      <c r="T91" t="s">
        <v>634</v>
      </c>
      <c r="U91">
        <v>276</v>
      </c>
      <c r="V91">
        <v>1.9999999999999998E-93</v>
      </c>
      <c r="W91" t="s">
        <v>635</v>
      </c>
      <c r="X91" t="s">
        <v>636</v>
      </c>
      <c r="Y91" t="s">
        <v>246</v>
      </c>
      <c r="Z91" t="s">
        <v>247</v>
      </c>
      <c r="AA91" t="s">
        <v>637</v>
      </c>
      <c r="AB91" t="s">
        <v>638</v>
      </c>
      <c r="AD91" t="s">
        <v>639</v>
      </c>
      <c r="AE91" t="s">
        <v>640</v>
      </c>
    </row>
    <row r="92" spans="1:31" x14ac:dyDescent="0.25">
      <c r="A92" t="s">
        <v>1970</v>
      </c>
      <c r="B92" t="s">
        <v>1481</v>
      </c>
      <c r="C92">
        <v>-2.2210752033555301</v>
      </c>
      <c r="D92">
        <v>0.40091561595175401</v>
      </c>
      <c r="E92">
        <v>1.2779875838187001E-4</v>
      </c>
      <c r="F92">
        <v>1.8104513158214101E-3</v>
      </c>
      <c r="G92" t="s">
        <v>31</v>
      </c>
      <c r="H92" t="s">
        <v>1971</v>
      </c>
      <c r="L92">
        <v>100</v>
      </c>
      <c r="M92">
        <v>0</v>
      </c>
      <c r="N92" t="s">
        <v>1972</v>
      </c>
      <c r="O92" t="s">
        <v>1973</v>
      </c>
      <c r="P92">
        <v>68.349999999999994</v>
      </c>
      <c r="Q92">
        <v>0</v>
      </c>
      <c r="R92" t="s">
        <v>1974</v>
      </c>
      <c r="S92" t="s">
        <v>1975</v>
      </c>
      <c r="T92" t="s">
        <v>77</v>
      </c>
      <c r="U92">
        <v>761</v>
      </c>
      <c r="V92">
        <v>0</v>
      </c>
      <c r="W92" t="s">
        <v>78</v>
      </c>
      <c r="X92" t="s">
        <v>79</v>
      </c>
      <c r="Y92" t="s">
        <v>54</v>
      </c>
      <c r="Z92" t="s">
        <v>55</v>
      </c>
      <c r="AA92" t="s">
        <v>1976</v>
      </c>
      <c r="AB92" t="s">
        <v>81</v>
      </c>
      <c r="AC92" t="s">
        <v>82</v>
      </c>
      <c r="AD92" t="s">
        <v>44</v>
      </c>
      <c r="AE92" t="s">
        <v>1977</v>
      </c>
    </row>
    <row r="93" spans="1:31" x14ac:dyDescent="0.25">
      <c r="A93" t="s">
        <v>641</v>
      </c>
      <c r="B93" t="s">
        <v>1481</v>
      </c>
      <c r="C93">
        <v>-3.6050879801251399</v>
      </c>
      <c r="D93">
        <v>0.24442948516046201</v>
      </c>
      <c r="E93">
        <v>4.7129735669670903E-9</v>
      </c>
      <c r="F93">
        <v>3.0489796995899098E-6</v>
      </c>
      <c r="G93" t="s">
        <v>31</v>
      </c>
      <c r="H93" t="s">
        <v>642</v>
      </c>
      <c r="L93">
        <v>100</v>
      </c>
      <c r="M93">
        <v>5.0000000000000002E-109</v>
      </c>
      <c r="N93" t="s">
        <v>643</v>
      </c>
      <c r="O93" t="s">
        <v>644</v>
      </c>
      <c r="P93">
        <v>51.32</v>
      </c>
      <c r="Q93">
        <v>2.9999999999999999E-50</v>
      </c>
      <c r="R93" t="s">
        <v>645</v>
      </c>
      <c r="S93" t="s">
        <v>646</v>
      </c>
      <c r="T93" t="s">
        <v>647</v>
      </c>
      <c r="U93">
        <v>180</v>
      </c>
      <c r="V93">
        <v>9.0000000000000002E-59</v>
      </c>
      <c r="W93" t="s">
        <v>648</v>
      </c>
      <c r="X93" t="s">
        <v>649</v>
      </c>
      <c r="Y93" t="s">
        <v>518</v>
      </c>
      <c r="Z93" t="s">
        <v>519</v>
      </c>
      <c r="AA93" t="s">
        <v>650</v>
      </c>
      <c r="AB93" t="s">
        <v>44</v>
      </c>
      <c r="AC93" t="s">
        <v>44</v>
      </c>
      <c r="AD93" t="s">
        <v>44</v>
      </c>
      <c r="AE93" t="s">
        <v>651</v>
      </c>
    </row>
    <row r="94" spans="1:31" x14ac:dyDescent="0.25">
      <c r="A94" t="s">
        <v>652</v>
      </c>
      <c r="B94" t="s">
        <v>1481</v>
      </c>
      <c r="C94">
        <v>2.37211392855686</v>
      </c>
      <c r="D94">
        <v>0.28732348985901202</v>
      </c>
      <c r="E94">
        <v>8.9274583818799192E-6</v>
      </c>
      <c r="F94">
        <v>3.0397212679916699E-4</v>
      </c>
      <c r="G94" t="s">
        <v>85</v>
      </c>
      <c r="H94" t="s">
        <v>652</v>
      </c>
      <c r="L94">
        <v>89.343999999999994</v>
      </c>
      <c r="M94">
        <v>0</v>
      </c>
      <c r="N94" t="s">
        <v>653</v>
      </c>
      <c r="O94" t="s">
        <v>654</v>
      </c>
      <c r="P94">
        <v>50.21</v>
      </c>
      <c r="Q94">
        <v>2.0000000000000001E-161</v>
      </c>
      <c r="R94" t="s">
        <v>655</v>
      </c>
      <c r="S94" t="s">
        <v>656</v>
      </c>
      <c r="T94" t="s">
        <v>657</v>
      </c>
      <c r="U94">
        <v>269</v>
      </c>
      <c r="V94">
        <v>6.9999999999999996E-85</v>
      </c>
      <c r="W94" t="s">
        <v>658</v>
      </c>
      <c r="X94" t="s">
        <v>659</v>
      </c>
      <c r="Y94" t="s">
        <v>660</v>
      </c>
      <c r="Z94" t="s">
        <v>661</v>
      </c>
      <c r="AA94" t="s">
        <v>662</v>
      </c>
      <c r="AB94" t="s">
        <v>663</v>
      </c>
      <c r="AC94" t="s">
        <v>664</v>
      </c>
      <c r="AD94" t="s">
        <v>44</v>
      </c>
      <c r="AE94" t="s">
        <v>665</v>
      </c>
    </row>
    <row r="95" spans="1:31" x14ac:dyDescent="0.25">
      <c r="A95" t="s">
        <v>666</v>
      </c>
      <c r="B95" t="s">
        <v>1481</v>
      </c>
      <c r="C95">
        <v>-5.9494319185449802</v>
      </c>
      <c r="D95">
        <v>0.50008255724370199</v>
      </c>
      <c r="E95">
        <v>5.3236454355953797E-8</v>
      </c>
      <c r="F95">
        <v>1.07626365222953E-5</v>
      </c>
      <c r="G95" t="s">
        <v>31</v>
      </c>
      <c r="H95" t="s">
        <v>666</v>
      </c>
      <c r="L95">
        <v>100</v>
      </c>
      <c r="M95">
        <v>4E-116</v>
      </c>
      <c r="N95" t="s">
        <v>667</v>
      </c>
      <c r="O95" t="s">
        <v>668</v>
      </c>
      <c r="P95" t="s">
        <v>44</v>
      </c>
      <c r="Q95" t="s">
        <v>44</v>
      </c>
      <c r="R95" t="s">
        <v>44</v>
      </c>
      <c r="S95" t="s">
        <v>44</v>
      </c>
      <c r="T95" t="s">
        <v>44</v>
      </c>
      <c r="U95" t="s">
        <v>44</v>
      </c>
      <c r="V95" t="s">
        <v>44</v>
      </c>
      <c r="W95" t="s">
        <v>44</v>
      </c>
      <c r="X95" t="s">
        <v>44</v>
      </c>
      <c r="Y95" t="s">
        <v>44</v>
      </c>
      <c r="Z95" t="s">
        <v>44</v>
      </c>
      <c r="AA95" t="s">
        <v>44</v>
      </c>
      <c r="AB95" t="s">
        <v>44</v>
      </c>
      <c r="AC95" t="s">
        <v>44</v>
      </c>
      <c r="AD95" t="s">
        <v>44</v>
      </c>
      <c r="AE95" t="s">
        <v>669</v>
      </c>
    </row>
    <row r="96" spans="1:31" x14ac:dyDescent="0.25">
      <c r="A96" t="s">
        <v>670</v>
      </c>
      <c r="B96" t="s">
        <v>1481</v>
      </c>
      <c r="C96">
        <v>-2.43117219036847</v>
      </c>
      <c r="D96">
        <v>0.249119756145951</v>
      </c>
      <c r="E96">
        <v>4.6581579127291698E-7</v>
      </c>
      <c r="F96">
        <v>4.4755212262498798E-5</v>
      </c>
      <c r="G96" t="s">
        <v>31</v>
      </c>
      <c r="H96" t="s">
        <v>670</v>
      </c>
      <c r="L96">
        <v>100</v>
      </c>
      <c r="M96">
        <v>6E-176</v>
      </c>
      <c r="N96" t="s">
        <v>671</v>
      </c>
      <c r="O96" t="s">
        <v>672</v>
      </c>
      <c r="P96" t="s">
        <v>44</v>
      </c>
      <c r="Q96" t="s">
        <v>44</v>
      </c>
      <c r="R96" t="s">
        <v>44</v>
      </c>
      <c r="S96" t="s">
        <v>44</v>
      </c>
      <c r="T96" t="s">
        <v>44</v>
      </c>
      <c r="U96" t="s">
        <v>44</v>
      </c>
      <c r="V96" t="s">
        <v>44</v>
      </c>
      <c r="W96" t="s">
        <v>44</v>
      </c>
      <c r="X96" t="s">
        <v>44</v>
      </c>
      <c r="Y96" t="s">
        <v>44</v>
      </c>
      <c r="Z96" t="s">
        <v>44</v>
      </c>
      <c r="AA96" t="s">
        <v>44</v>
      </c>
      <c r="AB96" t="s">
        <v>44</v>
      </c>
      <c r="AC96" t="s">
        <v>44</v>
      </c>
      <c r="AD96" t="s">
        <v>44</v>
      </c>
      <c r="AE96" t="s">
        <v>673</v>
      </c>
    </row>
    <row r="97" spans="1:31" x14ac:dyDescent="0.25">
      <c r="A97" t="s">
        <v>674</v>
      </c>
      <c r="B97" t="s">
        <v>1481</v>
      </c>
      <c r="C97">
        <v>-5.7307773515011</v>
      </c>
      <c r="D97">
        <v>0.60488776546571699</v>
      </c>
      <c r="E97">
        <v>7.8748918516558005E-5</v>
      </c>
      <c r="F97">
        <v>1.3221098707347401E-3</v>
      </c>
      <c r="G97" t="s">
        <v>31</v>
      </c>
      <c r="H97" t="s">
        <v>674</v>
      </c>
      <c r="L97">
        <v>99.537999999999997</v>
      </c>
      <c r="M97">
        <v>0</v>
      </c>
      <c r="N97" t="s">
        <v>675</v>
      </c>
      <c r="O97" t="s">
        <v>524</v>
      </c>
      <c r="P97">
        <v>74.72</v>
      </c>
      <c r="Q97">
        <v>0</v>
      </c>
      <c r="R97" t="s">
        <v>525</v>
      </c>
      <c r="S97" t="s">
        <v>526</v>
      </c>
      <c r="T97" t="s">
        <v>527</v>
      </c>
      <c r="U97">
        <v>645</v>
      </c>
      <c r="V97">
        <v>0</v>
      </c>
      <c r="W97" t="s">
        <v>528</v>
      </c>
      <c r="X97" t="s">
        <v>529</v>
      </c>
      <c r="Y97" t="s">
        <v>54</v>
      </c>
      <c r="Z97" t="s">
        <v>55</v>
      </c>
      <c r="AA97" t="s">
        <v>676</v>
      </c>
      <c r="AC97" t="s">
        <v>531</v>
      </c>
      <c r="AD97" t="s">
        <v>455</v>
      </c>
      <c r="AE97" t="s">
        <v>677</v>
      </c>
    </row>
    <row r="98" spans="1:31" x14ac:dyDescent="0.25">
      <c r="A98" t="s">
        <v>685</v>
      </c>
      <c r="B98" t="s">
        <v>1481</v>
      </c>
      <c r="C98">
        <v>-3.6191764149084702</v>
      </c>
      <c r="D98">
        <v>0.31231120265492801</v>
      </c>
      <c r="E98">
        <v>7.1278401403418496E-8</v>
      </c>
      <c r="F98">
        <v>1.2576101949432199E-5</v>
      </c>
      <c r="G98" t="s">
        <v>31</v>
      </c>
      <c r="H98" t="s">
        <v>685</v>
      </c>
      <c r="L98">
        <v>100</v>
      </c>
      <c r="M98">
        <v>0</v>
      </c>
      <c r="N98" t="s">
        <v>686</v>
      </c>
      <c r="O98" t="s">
        <v>687</v>
      </c>
      <c r="P98">
        <v>53.64</v>
      </c>
      <c r="Q98">
        <v>3.0000000000000002E-97</v>
      </c>
      <c r="R98" t="s">
        <v>688</v>
      </c>
      <c r="S98" t="s">
        <v>689</v>
      </c>
      <c r="T98" t="s">
        <v>44</v>
      </c>
      <c r="U98" t="s">
        <v>44</v>
      </c>
      <c r="V98" t="s">
        <v>44</v>
      </c>
      <c r="W98" t="s">
        <v>44</v>
      </c>
      <c r="X98" t="s">
        <v>44</v>
      </c>
      <c r="Y98" t="s">
        <v>44</v>
      </c>
      <c r="Z98" t="s">
        <v>44</v>
      </c>
      <c r="AA98" t="s">
        <v>690</v>
      </c>
      <c r="AB98" t="s">
        <v>44</v>
      </c>
      <c r="AC98" t="s">
        <v>44</v>
      </c>
      <c r="AD98" t="s">
        <v>44</v>
      </c>
      <c r="AE98" t="s">
        <v>691</v>
      </c>
    </row>
    <row r="99" spans="1:31" x14ac:dyDescent="0.25">
      <c r="A99" t="s">
        <v>1978</v>
      </c>
      <c r="B99" t="s">
        <v>1481</v>
      </c>
      <c r="C99">
        <v>2.2178976333164302</v>
      </c>
      <c r="D99">
        <v>0.399037013203141</v>
      </c>
      <c r="E99">
        <v>1.2415246084596099E-4</v>
      </c>
      <c r="F99">
        <v>1.77695498532331E-3</v>
      </c>
      <c r="G99" t="s">
        <v>85</v>
      </c>
      <c r="H99" t="s">
        <v>1979</v>
      </c>
      <c r="L99">
        <v>99.805999999999997</v>
      </c>
      <c r="M99">
        <v>0</v>
      </c>
      <c r="N99" t="s">
        <v>1980</v>
      </c>
      <c r="O99" t="s">
        <v>1981</v>
      </c>
      <c r="P99">
        <v>79.84</v>
      </c>
      <c r="Q99">
        <v>0</v>
      </c>
      <c r="R99" t="s">
        <v>1982</v>
      </c>
      <c r="S99" t="s">
        <v>1983</v>
      </c>
      <c r="T99" t="s">
        <v>1984</v>
      </c>
      <c r="U99">
        <v>810</v>
      </c>
      <c r="V99">
        <v>0</v>
      </c>
      <c r="W99" t="s">
        <v>1985</v>
      </c>
      <c r="X99" t="s">
        <v>1986</v>
      </c>
      <c r="Y99" t="s">
        <v>700</v>
      </c>
      <c r="Z99" t="s">
        <v>701</v>
      </c>
      <c r="AA99" t="s">
        <v>1987</v>
      </c>
      <c r="AC99" t="s">
        <v>1988</v>
      </c>
      <c r="AD99" t="s">
        <v>44</v>
      </c>
      <c r="AE99" t="s">
        <v>1989</v>
      </c>
    </row>
    <row r="100" spans="1:31" x14ac:dyDescent="0.25">
      <c r="A100" t="s">
        <v>1990</v>
      </c>
      <c r="B100" t="s">
        <v>1481</v>
      </c>
      <c r="C100">
        <v>3.6629428146307998</v>
      </c>
      <c r="D100">
        <v>0.76853283154900798</v>
      </c>
      <c r="E100">
        <v>7.6145357291990102E-4</v>
      </c>
      <c r="F100">
        <v>6.4309360066272603E-3</v>
      </c>
      <c r="G100" t="s">
        <v>85</v>
      </c>
      <c r="H100" t="s">
        <v>1990</v>
      </c>
      <c r="L100">
        <v>100</v>
      </c>
      <c r="M100">
        <v>0</v>
      </c>
      <c r="N100" t="s">
        <v>1991</v>
      </c>
      <c r="O100" t="s">
        <v>1427</v>
      </c>
      <c r="P100">
        <v>27.21</v>
      </c>
      <c r="Q100">
        <v>7.0000000000000001E-12</v>
      </c>
      <c r="R100" t="s">
        <v>1428</v>
      </c>
      <c r="S100" t="s">
        <v>1429</v>
      </c>
      <c r="T100" t="s">
        <v>44</v>
      </c>
      <c r="U100" t="s">
        <v>44</v>
      </c>
      <c r="V100" t="s">
        <v>44</v>
      </c>
      <c r="W100" t="s">
        <v>44</v>
      </c>
      <c r="X100" t="s">
        <v>44</v>
      </c>
      <c r="Y100" t="s">
        <v>44</v>
      </c>
      <c r="Z100" t="s">
        <v>44</v>
      </c>
      <c r="AA100" t="s">
        <v>1992</v>
      </c>
      <c r="AB100" t="s">
        <v>44</v>
      </c>
      <c r="AC100" t="s">
        <v>44</v>
      </c>
      <c r="AD100" t="s">
        <v>44</v>
      </c>
      <c r="AE100" t="s">
        <v>1993</v>
      </c>
    </row>
    <row r="101" spans="1:31" x14ac:dyDescent="0.25">
      <c r="A101" t="s">
        <v>692</v>
      </c>
      <c r="B101" t="s">
        <v>1481</v>
      </c>
      <c r="C101">
        <v>-4.4207447909805397</v>
      </c>
      <c r="D101">
        <v>0.48994958196741101</v>
      </c>
      <c r="E101">
        <v>1.0749006247312601E-6</v>
      </c>
      <c r="F101">
        <v>7.7265449351052705E-5</v>
      </c>
      <c r="G101" t="s">
        <v>31</v>
      </c>
      <c r="H101" t="s">
        <v>692</v>
      </c>
      <c r="L101">
        <v>100</v>
      </c>
      <c r="M101">
        <v>0</v>
      </c>
      <c r="N101" t="s">
        <v>693</v>
      </c>
      <c r="O101" t="s">
        <v>694</v>
      </c>
      <c r="P101">
        <v>89.96</v>
      </c>
      <c r="Q101">
        <v>0</v>
      </c>
      <c r="R101" t="s">
        <v>695</v>
      </c>
      <c r="S101" t="s">
        <v>696</v>
      </c>
      <c r="T101" t="s">
        <v>697</v>
      </c>
      <c r="U101">
        <v>962</v>
      </c>
      <c r="V101">
        <v>0</v>
      </c>
      <c r="W101" t="s">
        <v>698</v>
      </c>
      <c r="X101" t="s">
        <v>699</v>
      </c>
      <c r="Y101" t="s">
        <v>700</v>
      </c>
      <c r="Z101" t="s">
        <v>701</v>
      </c>
      <c r="AA101" t="s">
        <v>702</v>
      </c>
      <c r="AB101" t="s">
        <v>703</v>
      </c>
      <c r="AC101" t="s">
        <v>704</v>
      </c>
      <c r="AD101" t="s">
        <v>44</v>
      </c>
      <c r="AE101" t="s">
        <v>705</v>
      </c>
    </row>
    <row r="102" spans="1:31" x14ac:dyDescent="0.25">
      <c r="A102" t="s">
        <v>1994</v>
      </c>
      <c r="B102" t="s">
        <v>1481</v>
      </c>
      <c r="C102">
        <v>-2.1525944532623802</v>
      </c>
      <c r="D102">
        <v>0.22561434394834901</v>
      </c>
      <c r="E102">
        <v>5.9355637116453895E-7</v>
      </c>
      <c r="F102">
        <v>5.2354407060972698E-5</v>
      </c>
      <c r="G102" t="s">
        <v>31</v>
      </c>
      <c r="H102" t="s">
        <v>1994</v>
      </c>
      <c r="L102">
        <v>100</v>
      </c>
      <c r="M102">
        <v>3.0000000000000001E-93</v>
      </c>
      <c r="N102" t="s">
        <v>1995</v>
      </c>
      <c r="O102" t="s">
        <v>1996</v>
      </c>
      <c r="P102">
        <v>65.930000000000007</v>
      </c>
      <c r="Q102">
        <v>1E-54</v>
      </c>
      <c r="R102" t="s">
        <v>1997</v>
      </c>
      <c r="S102" t="s">
        <v>1998</v>
      </c>
      <c r="T102" t="s">
        <v>1999</v>
      </c>
      <c r="U102">
        <v>140</v>
      </c>
      <c r="V102">
        <v>1.0000000000000001E-43</v>
      </c>
      <c r="W102" t="s">
        <v>2000</v>
      </c>
      <c r="X102" t="s">
        <v>2001</v>
      </c>
      <c r="Y102" t="s">
        <v>2002</v>
      </c>
      <c r="Z102" t="s">
        <v>2003</v>
      </c>
      <c r="AA102" t="s">
        <v>2004</v>
      </c>
      <c r="AB102" t="s">
        <v>1032</v>
      </c>
      <c r="AC102" t="s">
        <v>2005</v>
      </c>
      <c r="AD102" t="s">
        <v>44</v>
      </c>
      <c r="AE102" t="s">
        <v>2006</v>
      </c>
    </row>
    <row r="103" spans="1:31" x14ac:dyDescent="0.25">
      <c r="A103" t="s">
        <v>2007</v>
      </c>
      <c r="B103" t="s">
        <v>1481</v>
      </c>
      <c r="C103">
        <v>2.99959402132396</v>
      </c>
      <c r="D103">
        <v>0.64386097655855501</v>
      </c>
      <c r="E103">
        <v>8.9600451041338403E-4</v>
      </c>
      <c r="F103">
        <v>7.2336337512907498E-3</v>
      </c>
      <c r="G103" t="s">
        <v>85</v>
      </c>
      <c r="H103" t="s">
        <v>2007</v>
      </c>
      <c r="K103" t="s">
        <v>2008</v>
      </c>
      <c r="L103">
        <v>98.688999999999993</v>
      </c>
      <c r="M103">
        <v>0</v>
      </c>
      <c r="N103" t="s">
        <v>2009</v>
      </c>
      <c r="O103" t="s">
        <v>2010</v>
      </c>
      <c r="P103" t="s">
        <v>44</v>
      </c>
      <c r="Q103" t="s">
        <v>44</v>
      </c>
      <c r="R103" t="s">
        <v>44</v>
      </c>
      <c r="S103" t="s">
        <v>44</v>
      </c>
      <c r="T103" t="s">
        <v>2011</v>
      </c>
      <c r="U103">
        <v>299</v>
      </c>
      <c r="V103">
        <v>4.0000000000000002E-101</v>
      </c>
      <c r="W103" t="s">
        <v>2012</v>
      </c>
      <c r="X103" t="s">
        <v>2013</v>
      </c>
      <c r="Y103" t="s">
        <v>39</v>
      </c>
      <c r="Z103" t="s">
        <v>40</v>
      </c>
      <c r="AA103" t="s">
        <v>2014</v>
      </c>
      <c r="AB103" t="s">
        <v>42</v>
      </c>
      <c r="AC103" t="s">
        <v>2015</v>
      </c>
      <c r="AD103" t="s">
        <v>2016</v>
      </c>
      <c r="AE103" t="s">
        <v>2017</v>
      </c>
    </row>
    <row r="104" spans="1:31" x14ac:dyDescent="0.25">
      <c r="A104" t="s">
        <v>2018</v>
      </c>
      <c r="B104" t="s">
        <v>1481</v>
      </c>
      <c r="C104">
        <v>-9.9857239565215501</v>
      </c>
      <c r="D104">
        <v>1.21542727406733</v>
      </c>
      <c r="E104">
        <v>1.78831655071043E-5</v>
      </c>
      <c r="F104">
        <v>5.0155560139000105E-4</v>
      </c>
      <c r="G104" t="s">
        <v>31</v>
      </c>
      <c r="H104" t="s">
        <v>2018</v>
      </c>
      <c r="L104">
        <v>100</v>
      </c>
      <c r="M104">
        <v>2E-180</v>
      </c>
      <c r="N104" t="s">
        <v>2019</v>
      </c>
      <c r="O104" t="s">
        <v>1405</v>
      </c>
      <c r="P104">
        <v>31.39</v>
      </c>
      <c r="Q104">
        <v>3.0000000000000001E-6</v>
      </c>
      <c r="R104" t="s">
        <v>1406</v>
      </c>
      <c r="S104" t="s">
        <v>1407</v>
      </c>
      <c r="T104" t="s">
        <v>44</v>
      </c>
      <c r="U104" t="s">
        <v>44</v>
      </c>
      <c r="V104" t="s">
        <v>44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 t="s">
        <v>44</v>
      </c>
      <c r="AC104" t="s">
        <v>44</v>
      </c>
      <c r="AD104" t="s">
        <v>44</v>
      </c>
      <c r="AE104" t="s">
        <v>2020</v>
      </c>
    </row>
    <row r="105" spans="1:31" x14ac:dyDescent="0.25">
      <c r="A105" t="s">
        <v>706</v>
      </c>
      <c r="B105" t="s">
        <v>1481</v>
      </c>
      <c r="C105">
        <v>2.3353815694355302</v>
      </c>
      <c r="D105">
        <v>0.42762613356960399</v>
      </c>
      <c r="E105">
        <v>1.45007700610655E-4</v>
      </c>
      <c r="F105">
        <v>1.9847034227444302E-3</v>
      </c>
      <c r="G105" t="s">
        <v>85</v>
      </c>
      <c r="H105" t="s">
        <v>707</v>
      </c>
      <c r="L105">
        <v>99.028999999999996</v>
      </c>
      <c r="M105">
        <v>9.9999999999999994E-68</v>
      </c>
      <c r="N105" t="s">
        <v>708</v>
      </c>
      <c r="O105" t="s">
        <v>709</v>
      </c>
      <c r="P105">
        <v>100</v>
      </c>
      <c r="Q105">
        <v>2E-70</v>
      </c>
      <c r="R105" t="s">
        <v>710</v>
      </c>
      <c r="S105" t="s">
        <v>711</v>
      </c>
      <c r="T105" t="s">
        <v>712</v>
      </c>
      <c r="U105">
        <v>194</v>
      </c>
      <c r="V105">
        <v>9.9999999999999992E-66</v>
      </c>
      <c r="W105" t="s">
        <v>713</v>
      </c>
      <c r="X105" t="s">
        <v>714</v>
      </c>
      <c r="Y105" t="s">
        <v>181</v>
      </c>
      <c r="Z105" t="s">
        <v>182</v>
      </c>
      <c r="AA105" t="s">
        <v>715</v>
      </c>
      <c r="AB105" t="s">
        <v>716</v>
      </c>
      <c r="AC105" t="s">
        <v>717</v>
      </c>
      <c r="AD105" t="s">
        <v>718</v>
      </c>
      <c r="AE105" t="s">
        <v>719</v>
      </c>
    </row>
    <row r="106" spans="1:31" x14ac:dyDescent="0.25">
      <c r="A106" t="s">
        <v>2021</v>
      </c>
      <c r="B106" t="s">
        <v>1481</v>
      </c>
      <c r="C106">
        <v>-2.1490162178988199</v>
      </c>
      <c r="D106">
        <v>0.38820270976216498</v>
      </c>
      <c r="E106">
        <v>2.4898682499285802E-4</v>
      </c>
      <c r="F106">
        <v>2.8869103351985802E-3</v>
      </c>
      <c r="G106" t="s">
        <v>31</v>
      </c>
      <c r="H106" t="s">
        <v>2022</v>
      </c>
      <c r="L106">
        <v>100</v>
      </c>
      <c r="M106">
        <v>3E-162</v>
      </c>
      <c r="N106" t="s">
        <v>2023</v>
      </c>
      <c r="O106" t="s">
        <v>2024</v>
      </c>
      <c r="P106">
        <v>65.569999999999993</v>
      </c>
      <c r="Q106">
        <v>1E-107</v>
      </c>
      <c r="R106" t="s">
        <v>2025</v>
      </c>
      <c r="S106" t="s">
        <v>2026</v>
      </c>
      <c r="T106" t="s">
        <v>2027</v>
      </c>
      <c r="U106">
        <v>308</v>
      </c>
      <c r="V106">
        <v>2E-107</v>
      </c>
      <c r="W106" t="s">
        <v>2028</v>
      </c>
      <c r="X106" t="s">
        <v>2029</v>
      </c>
      <c r="Y106" t="s">
        <v>900</v>
      </c>
      <c r="Z106" t="s">
        <v>901</v>
      </c>
      <c r="AA106" t="s">
        <v>2030</v>
      </c>
      <c r="AB106" t="s">
        <v>2031</v>
      </c>
      <c r="AD106" t="s">
        <v>437</v>
      </c>
      <c r="AE106" t="s">
        <v>2032</v>
      </c>
    </row>
    <row r="107" spans="1:31" x14ac:dyDescent="0.25">
      <c r="A107" t="s">
        <v>2033</v>
      </c>
      <c r="B107" t="s">
        <v>1481</v>
      </c>
      <c r="C107">
        <v>2.4510486940836498</v>
      </c>
      <c r="D107">
        <v>0.34576628763869499</v>
      </c>
      <c r="E107">
        <v>1.2673522964856701E-5</v>
      </c>
      <c r="F107">
        <v>3.98006041588897E-4</v>
      </c>
      <c r="G107" t="s">
        <v>85</v>
      </c>
      <c r="H107" t="s">
        <v>2033</v>
      </c>
      <c r="L107">
        <v>95.652000000000001</v>
      </c>
      <c r="M107">
        <v>2.0000000000000002E-111</v>
      </c>
      <c r="N107" t="s">
        <v>2034</v>
      </c>
      <c r="O107" t="s">
        <v>2035</v>
      </c>
      <c r="P107">
        <v>64.290000000000006</v>
      </c>
      <c r="Q107">
        <v>9.9999999999999994E-68</v>
      </c>
      <c r="R107" t="s">
        <v>2036</v>
      </c>
      <c r="S107" t="s">
        <v>2037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44</v>
      </c>
      <c r="AB107" t="s">
        <v>44</v>
      </c>
      <c r="AC107" t="s">
        <v>44</v>
      </c>
      <c r="AD107" t="s">
        <v>44</v>
      </c>
      <c r="AE107" t="s">
        <v>2038</v>
      </c>
    </row>
    <row r="108" spans="1:31" x14ac:dyDescent="0.25">
      <c r="A108" t="s">
        <v>744</v>
      </c>
      <c r="B108" t="s">
        <v>1481</v>
      </c>
      <c r="C108">
        <v>-2.7910697170861001</v>
      </c>
      <c r="D108">
        <v>0.162691688990596</v>
      </c>
      <c r="E108">
        <v>8.2950890600841397E-10</v>
      </c>
      <c r="F108">
        <v>1.2081107309468E-6</v>
      </c>
      <c r="G108" t="s">
        <v>31</v>
      </c>
      <c r="H108" t="s">
        <v>744</v>
      </c>
      <c r="L108">
        <v>99.704999999999998</v>
      </c>
      <c r="M108">
        <v>0</v>
      </c>
      <c r="N108" t="s">
        <v>745</v>
      </c>
      <c r="O108" t="s">
        <v>746</v>
      </c>
      <c r="P108" t="s">
        <v>44</v>
      </c>
      <c r="Q108" t="s">
        <v>44</v>
      </c>
      <c r="R108" t="s">
        <v>44</v>
      </c>
      <c r="S108" t="s">
        <v>44</v>
      </c>
      <c r="T108" t="s">
        <v>475</v>
      </c>
      <c r="U108">
        <v>464</v>
      </c>
      <c r="V108">
        <v>4.9999999999999998E-165</v>
      </c>
      <c r="W108" t="s">
        <v>476</v>
      </c>
      <c r="X108" t="s">
        <v>477</v>
      </c>
      <c r="Y108" t="s">
        <v>478</v>
      </c>
      <c r="Z108" t="s">
        <v>479</v>
      </c>
      <c r="AA108" t="s">
        <v>747</v>
      </c>
      <c r="AC108" t="s">
        <v>481</v>
      </c>
      <c r="AD108" t="s">
        <v>44</v>
      </c>
      <c r="AE108" t="s">
        <v>748</v>
      </c>
    </row>
    <row r="109" spans="1:31" x14ac:dyDescent="0.25">
      <c r="A109" t="s">
        <v>749</v>
      </c>
      <c r="B109" t="s">
        <v>1481</v>
      </c>
      <c r="C109">
        <v>-3.2027084802323902</v>
      </c>
      <c r="D109">
        <v>0.30606269955140902</v>
      </c>
      <c r="E109">
        <v>2.1886630108269901E-7</v>
      </c>
      <c r="F109">
        <v>2.72292126372629E-5</v>
      </c>
      <c r="G109" t="s">
        <v>31</v>
      </c>
      <c r="H109" t="s">
        <v>750</v>
      </c>
      <c r="L109">
        <v>100</v>
      </c>
      <c r="M109">
        <v>5.0000000000000002E-109</v>
      </c>
      <c r="N109" t="s">
        <v>751</v>
      </c>
      <c r="O109" t="s">
        <v>752</v>
      </c>
      <c r="P109">
        <v>55.17</v>
      </c>
      <c r="Q109">
        <v>1.0000000000000001E-32</v>
      </c>
      <c r="R109" t="s">
        <v>753</v>
      </c>
      <c r="S109" t="s">
        <v>754</v>
      </c>
      <c r="T109" t="s">
        <v>44</v>
      </c>
      <c r="U109" t="s">
        <v>44</v>
      </c>
      <c r="V109" t="s">
        <v>44</v>
      </c>
      <c r="W109" t="s">
        <v>44</v>
      </c>
      <c r="X109" t="s">
        <v>44</v>
      </c>
      <c r="Y109" t="s">
        <v>44</v>
      </c>
      <c r="Z109" t="s">
        <v>44</v>
      </c>
      <c r="AA109" t="s">
        <v>755</v>
      </c>
      <c r="AC109" t="s">
        <v>501</v>
      </c>
      <c r="AD109" t="s">
        <v>158</v>
      </c>
      <c r="AE109" t="s">
        <v>756</v>
      </c>
    </row>
    <row r="110" spans="1:31" x14ac:dyDescent="0.25">
      <c r="A110" t="s">
        <v>2039</v>
      </c>
      <c r="B110" t="s">
        <v>1481</v>
      </c>
      <c r="C110">
        <v>-5.6313195570020804</v>
      </c>
      <c r="D110">
        <v>0.60486269710547802</v>
      </c>
      <c r="E110">
        <v>1.44365409782132E-5</v>
      </c>
      <c r="F110">
        <v>4.3024490954313502E-4</v>
      </c>
      <c r="G110" t="s">
        <v>31</v>
      </c>
      <c r="H110" t="s">
        <v>2039</v>
      </c>
      <c r="L110">
        <v>98.361000000000004</v>
      </c>
      <c r="M110">
        <v>2.0000000000000001E-173</v>
      </c>
      <c r="N110" t="s">
        <v>2040</v>
      </c>
      <c r="O110" t="s">
        <v>2041</v>
      </c>
      <c r="P110" t="s">
        <v>44</v>
      </c>
      <c r="Q110" t="s">
        <v>44</v>
      </c>
      <c r="R110" t="s">
        <v>44</v>
      </c>
      <c r="S110" t="s">
        <v>44</v>
      </c>
      <c r="T110" t="s">
        <v>44</v>
      </c>
      <c r="U110" t="s">
        <v>44</v>
      </c>
      <c r="V110" t="s">
        <v>44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C110" t="s">
        <v>925</v>
      </c>
      <c r="AD110" t="s">
        <v>44</v>
      </c>
      <c r="AE110" t="s">
        <v>2042</v>
      </c>
    </row>
    <row r="111" spans="1:31" x14ac:dyDescent="0.25">
      <c r="A111" t="s">
        <v>757</v>
      </c>
      <c r="B111" t="s">
        <v>1481</v>
      </c>
      <c r="C111">
        <v>-8.5733097232967399</v>
      </c>
      <c r="D111">
        <v>0.88562833482438397</v>
      </c>
      <c r="E111">
        <v>5.0807409524011902E-7</v>
      </c>
      <c r="F111">
        <v>4.6955724002001099E-5</v>
      </c>
      <c r="G111" t="s">
        <v>31</v>
      </c>
      <c r="H111" t="s">
        <v>757</v>
      </c>
      <c r="L111">
        <v>99.811999999999998</v>
      </c>
      <c r="M111">
        <v>0</v>
      </c>
      <c r="N111" t="s">
        <v>758</v>
      </c>
      <c r="O111" t="s">
        <v>759</v>
      </c>
      <c r="P111">
        <v>76.16</v>
      </c>
      <c r="Q111">
        <v>0</v>
      </c>
      <c r="R111" t="s">
        <v>760</v>
      </c>
      <c r="S111" t="s">
        <v>761</v>
      </c>
      <c r="T111" t="s">
        <v>762</v>
      </c>
      <c r="U111">
        <v>873</v>
      </c>
      <c r="V111">
        <v>0</v>
      </c>
      <c r="W111" t="s">
        <v>763</v>
      </c>
      <c r="X111" t="s">
        <v>764</v>
      </c>
      <c r="Y111" t="s">
        <v>409</v>
      </c>
      <c r="Z111" t="s">
        <v>410</v>
      </c>
      <c r="AA111" t="s">
        <v>765</v>
      </c>
      <c r="AC111" t="s">
        <v>378</v>
      </c>
      <c r="AD111" t="s">
        <v>44</v>
      </c>
      <c r="AE111" t="s">
        <v>766</v>
      </c>
    </row>
    <row r="112" spans="1:31" x14ac:dyDescent="0.25">
      <c r="A112" t="s">
        <v>2043</v>
      </c>
      <c r="B112" t="s">
        <v>1481</v>
      </c>
      <c r="C112">
        <v>-2.0936741688398599</v>
      </c>
      <c r="D112">
        <v>0.263564397310184</v>
      </c>
      <c r="E112">
        <v>4.0415652895475799E-6</v>
      </c>
      <c r="F112">
        <v>1.79083787989816E-4</v>
      </c>
      <c r="G112" t="s">
        <v>31</v>
      </c>
      <c r="H112" t="s">
        <v>2044</v>
      </c>
      <c r="K112" t="s">
        <v>2045</v>
      </c>
      <c r="L112">
        <v>100</v>
      </c>
      <c r="M112">
        <v>0</v>
      </c>
      <c r="N112" t="s">
        <v>2046</v>
      </c>
      <c r="O112" t="s">
        <v>2047</v>
      </c>
      <c r="P112">
        <v>88.75</v>
      </c>
      <c r="Q112">
        <v>0</v>
      </c>
      <c r="R112" t="s">
        <v>2048</v>
      </c>
      <c r="S112" t="s">
        <v>2049</v>
      </c>
      <c r="T112" t="s">
        <v>142</v>
      </c>
      <c r="U112">
        <v>892</v>
      </c>
      <c r="V112">
        <v>0</v>
      </c>
      <c r="W112" t="s">
        <v>143</v>
      </c>
      <c r="X112" t="s">
        <v>144</v>
      </c>
      <c r="Y112" t="s">
        <v>145</v>
      </c>
      <c r="Z112" t="s">
        <v>146</v>
      </c>
      <c r="AA112" t="s">
        <v>2050</v>
      </c>
      <c r="AC112" t="s">
        <v>148</v>
      </c>
      <c r="AD112" t="s">
        <v>44</v>
      </c>
      <c r="AE112" t="s">
        <v>2051</v>
      </c>
    </row>
    <row r="113" spans="1:31" x14ac:dyDescent="0.25">
      <c r="A113" t="s">
        <v>767</v>
      </c>
      <c r="B113" t="s">
        <v>1481</v>
      </c>
      <c r="C113">
        <v>-7.46896480492014</v>
      </c>
      <c r="D113">
        <v>0.695515069320917</v>
      </c>
      <c r="E113">
        <v>1.6493785848226099E-7</v>
      </c>
      <c r="F113">
        <v>2.1419529759943601E-5</v>
      </c>
      <c r="G113" t="s">
        <v>31</v>
      </c>
      <c r="H113" t="s">
        <v>767</v>
      </c>
      <c r="L113">
        <v>100</v>
      </c>
      <c r="M113">
        <v>0</v>
      </c>
      <c r="N113" t="s">
        <v>768</v>
      </c>
      <c r="O113" t="s">
        <v>769</v>
      </c>
      <c r="P113">
        <v>56.14</v>
      </c>
      <c r="Q113">
        <v>0</v>
      </c>
      <c r="R113" t="s">
        <v>770</v>
      </c>
      <c r="S113" t="s">
        <v>771</v>
      </c>
      <c r="T113" t="s">
        <v>772</v>
      </c>
      <c r="U113">
        <v>620</v>
      </c>
      <c r="V113">
        <v>0</v>
      </c>
      <c r="W113" t="s">
        <v>350</v>
      </c>
      <c r="X113" t="s">
        <v>351</v>
      </c>
      <c r="Y113" t="s">
        <v>39</v>
      </c>
      <c r="Z113" t="s">
        <v>40</v>
      </c>
      <c r="AA113" t="s">
        <v>773</v>
      </c>
      <c r="AB113" t="s">
        <v>774</v>
      </c>
      <c r="AC113" t="s">
        <v>354</v>
      </c>
      <c r="AD113" t="s">
        <v>44</v>
      </c>
      <c r="AE113" t="s">
        <v>775</v>
      </c>
    </row>
    <row r="114" spans="1:31" x14ac:dyDescent="0.25">
      <c r="A114" t="s">
        <v>776</v>
      </c>
      <c r="B114" t="s">
        <v>1481</v>
      </c>
      <c r="C114">
        <v>-3.1173615326906798</v>
      </c>
      <c r="D114">
        <v>0.31283832713951698</v>
      </c>
      <c r="E114">
        <v>3.7204829883563699E-7</v>
      </c>
      <c r="F114">
        <v>3.7221858190636402E-5</v>
      </c>
      <c r="G114" t="s">
        <v>31</v>
      </c>
      <c r="H114" t="s">
        <v>776</v>
      </c>
      <c r="L114">
        <v>100</v>
      </c>
      <c r="M114">
        <v>0</v>
      </c>
      <c r="N114" t="s">
        <v>777</v>
      </c>
      <c r="O114" t="s">
        <v>778</v>
      </c>
      <c r="P114">
        <v>86.62</v>
      </c>
      <c r="Q114">
        <v>0</v>
      </c>
      <c r="R114" t="s">
        <v>779</v>
      </c>
      <c r="S114" t="s">
        <v>780</v>
      </c>
      <c r="T114" t="s">
        <v>781</v>
      </c>
      <c r="U114">
        <v>764</v>
      </c>
      <c r="V114">
        <v>0</v>
      </c>
      <c r="W114" t="s">
        <v>782</v>
      </c>
      <c r="X114" t="s">
        <v>783</v>
      </c>
      <c r="Y114" t="s">
        <v>700</v>
      </c>
      <c r="Z114" t="s">
        <v>701</v>
      </c>
      <c r="AA114" t="s">
        <v>784</v>
      </c>
      <c r="AB114" t="s">
        <v>785</v>
      </c>
      <c r="AC114" t="s">
        <v>786</v>
      </c>
      <c r="AD114" t="s">
        <v>44</v>
      </c>
      <c r="AE114" t="s">
        <v>787</v>
      </c>
    </row>
    <row r="115" spans="1:31" x14ac:dyDescent="0.25">
      <c r="A115" t="s">
        <v>2052</v>
      </c>
      <c r="B115" t="s">
        <v>1481</v>
      </c>
      <c r="C115">
        <v>2.1859406212852202</v>
      </c>
      <c r="D115">
        <v>0.42053524109263901</v>
      </c>
      <c r="E115">
        <v>2.22633625719615E-4</v>
      </c>
      <c r="F115">
        <v>2.6772657728098498E-3</v>
      </c>
      <c r="G115" t="s">
        <v>85</v>
      </c>
      <c r="H115" t="s">
        <v>2053</v>
      </c>
      <c r="L115">
        <v>97.403000000000006</v>
      </c>
      <c r="M115">
        <v>0</v>
      </c>
      <c r="N115" t="s">
        <v>2054</v>
      </c>
      <c r="O115" t="s">
        <v>2055</v>
      </c>
      <c r="P115">
        <v>64.34</v>
      </c>
      <c r="Q115">
        <v>6E-175</v>
      </c>
      <c r="R115" t="s">
        <v>2056</v>
      </c>
      <c r="S115" t="s">
        <v>2057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2058</v>
      </c>
      <c r="AB115" t="s">
        <v>81</v>
      </c>
      <c r="AC115" t="s">
        <v>297</v>
      </c>
      <c r="AD115" t="s">
        <v>158</v>
      </c>
      <c r="AE115" t="s">
        <v>2059</v>
      </c>
    </row>
    <row r="116" spans="1:31" x14ac:dyDescent="0.25">
      <c r="A116" t="s">
        <v>2060</v>
      </c>
      <c r="B116" t="s">
        <v>1481</v>
      </c>
      <c r="C116">
        <v>3.2577367171726399</v>
      </c>
      <c r="D116">
        <v>0.53445885995616005</v>
      </c>
      <c r="E116">
        <v>7.7882190254730004E-5</v>
      </c>
      <c r="F116">
        <v>1.3098245653932401E-3</v>
      </c>
      <c r="G116" t="s">
        <v>85</v>
      </c>
      <c r="H116" t="s">
        <v>2060</v>
      </c>
      <c r="L116">
        <v>99.665999999999997</v>
      </c>
      <c r="M116">
        <v>0</v>
      </c>
      <c r="N116" t="s">
        <v>2061</v>
      </c>
      <c r="O116" t="s">
        <v>2062</v>
      </c>
      <c r="P116">
        <v>76.98</v>
      </c>
      <c r="Q116">
        <v>2.9999999999999998E-165</v>
      </c>
      <c r="R116" t="s">
        <v>2063</v>
      </c>
      <c r="S116" t="s">
        <v>2064</v>
      </c>
      <c r="T116" t="s">
        <v>2065</v>
      </c>
      <c r="U116">
        <v>447</v>
      </c>
      <c r="V116">
        <v>9.0000000000000005E-160</v>
      </c>
      <c r="W116" t="s">
        <v>2066</v>
      </c>
      <c r="X116" t="s">
        <v>2067</v>
      </c>
      <c r="Y116" t="s">
        <v>68</v>
      </c>
      <c r="Z116" t="s">
        <v>69</v>
      </c>
      <c r="AA116" t="s">
        <v>2068</v>
      </c>
      <c r="AB116" t="s">
        <v>81</v>
      </c>
      <c r="AC116" t="s">
        <v>2069</v>
      </c>
      <c r="AD116" t="s">
        <v>44</v>
      </c>
      <c r="AE116" t="s">
        <v>2070</v>
      </c>
    </row>
    <row r="117" spans="1:31" x14ac:dyDescent="0.25">
      <c r="A117" t="s">
        <v>2071</v>
      </c>
      <c r="B117" t="s">
        <v>1481</v>
      </c>
      <c r="C117">
        <v>-2.0990465204420499</v>
      </c>
      <c r="D117">
        <v>0.109342716149557</v>
      </c>
      <c r="E117">
        <v>2.24940732707068E-10</v>
      </c>
      <c r="F117">
        <v>7.2760829006313099E-7</v>
      </c>
      <c r="G117" t="s">
        <v>31</v>
      </c>
      <c r="H117" t="s">
        <v>2072</v>
      </c>
      <c r="L117">
        <v>100</v>
      </c>
      <c r="M117">
        <v>0</v>
      </c>
      <c r="N117" t="s">
        <v>2073</v>
      </c>
      <c r="O117" t="s">
        <v>2074</v>
      </c>
      <c r="P117">
        <v>80.56</v>
      </c>
      <c r="Q117">
        <v>0</v>
      </c>
      <c r="R117" t="s">
        <v>2075</v>
      </c>
      <c r="S117" t="s">
        <v>2076</v>
      </c>
      <c r="T117" t="s">
        <v>2077</v>
      </c>
      <c r="U117">
        <v>598</v>
      </c>
      <c r="V117">
        <v>0</v>
      </c>
      <c r="W117" t="s">
        <v>2078</v>
      </c>
      <c r="X117" t="s">
        <v>2079</v>
      </c>
      <c r="Y117" t="s">
        <v>39</v>
      </c>
      <c r="Z117" t="s">
        <v>40</v>
      </c>
      <c r="AA117" t="s">
        <v>2080</v>
      </c>
      <c r="AC117" t="s">
        <v>43</v>
      </c>
      <c r="AD117" t="s">
        <v>44</v>
      </c>
      <c r="AE117" t="s">
        <v>2081</v>
      </c>
    </row>
    <row r="118" spans="1:31" x14ac:dyDescent="0.25">
      <c r="A118" t="s">
        <v>2082</v>
      </c>
      <c r="B118" t="s">
        <v>1481</v>
      </c>
      <c r="C118">
        <v>3.34598704055007</v>
      </c>
      <c r="D118">
        <v>0.29565969667769498</v>
      </c>
      <c r="E118">
        <v>9.2644206972636298E-8</v>
      </c>
      <c r="F118">
        <v>1.46651624902575E-5</v>
      </c>
      <c r="G118" t="s">
        <v>85</v>
      </c>
      <c r="H118" t="s">
        <v>2082</v>
      </c>
      <c r="L118">
        <v>100</v>
      </c>
      <c r="M118">
        <v>0</v>
      </c>
      <c r="N118" t="s">
        <v>2083</v>
      </c>
      <c r="O118" t="s">
        <v>2084</v>
      </c>
      <c r="P118">
        <v>85.67</v>
      </c>
      <c r="Q118">
        <v>0</v>
      </c>
      <c r="R118" t="s">
        <v>2085</v>
      </c>
      <c r="S118" t="s">
        <v>2086</v>
      </c>
      <c r="T118" t="s">
        <v>2087</v>
      </c>
      <c r="U118">
        <v>633</v>
      </c>
      <c r="V118">
        <v>0</v>
      </c>
      <c r="W118" t="s">
        <v>2088</v>
      </c>
      <c r="X118" t="s">
        <v>2089</v>
      </c>
      <c r="Y118" t="s">
        <v>700</v>
      </c>
      <c r="Z118" t="s">
        <v>701</v>
      </c>
      <c r="AA118" t="s">
        <v>2090</v>
      </c>
      <c r="AB118" t="s">
        <v>2091</v>
      </c>
      <c r="AC118" t="s">
        <v>2092</v>
      </c>
      <c r="AD118" t="s">
        <v>44</v>
      </c>
      <c r="AE118" t="s">
        <v>2093</v>
      </c>
    </row>
    <row r="119" spans="1:31" x14ac:dyDescent="0.25">
      <c r="A119" t="s">
        <v>834</v>
      </c>
      <c r="B119" t="s">
        <v>1481</v>
      </c>
      <c r="C119">
        <v>-3.7855951437911899</v>
      </c>
      <c r="D119">
        <v>0.28612649173606403</v>
      </c>
      <c r="E119">
        <v>1.6180882411731499E-8</v>
      </c>
      <c r="F119">
        <v>5.2339760974481001E-6</v>
      </c>
      <c r="G119" t="s">
        <v>31</v>
      </c>
      <c r="H119" t="s">
        <v>834</v>
      </c>
      <c r="K119" t="s">
        <v>835</v>
      </c>
      <c r="L119">
        <v>100</v>
      </c>
      <c r="M119">
        <v>3.0000000000000001E-94</v>
      </c>
      <c r="N119" t="s">
        <v>836</v>
      </c>
      <c r="O119" t="s">
        <v>837</v>
      </c>
      <c r="P119">
        <v>65.67</v>
      </c>
      <c r="Q119">
        <v>3.0000000000000001E-61</v>
      </c>
      <c r="R119" t="s">
        <v>838</v>
      </c>
      <c r="S119" t="s">
        <v>839</v>
      </c>
      <c r="T119" t="s">
        <v>840</v>
      </c>
      <c r="U119">
        <v>184</v>
      </c>
      <c r="V119">
        <v>6.0000000000000002E-61</v>
      </c>
      <c r="W119" t="s">
        <v>407</v>
      </c>
      <c r="X119" t="s">
        <v>408</v>
      </c>
      <c r="Y119" t="s">
        <v>409</v>
      </c>
      <c r="Z119" t="s">
        <v>410</v>
      </c>
      <c r="AA119" t="s">
        <v>841</v>
      </c>
      <c r="AC119" t="s">
        <v>412</v>
      </c>
      <c r="AD119" t="s">
        <v>158</v>
      </c>
      <c r="AE119" t="s">
        <v>842</v>
      </c>
    </row>
    <row r="120" spans="1:31" x14ac:dyDescent="0.25">
      <c r="A120" t="s">
        <v>2094</v>
      </c>
      <c r="B120" t="s">
        <v>1481</v>
      </c>
      <c r="C120">
        <v>-3.6173755899015299</v>
      </c>
      <c r="D120">
        <v>0.61951136664407902</v>
      </c>
      <c r="E120">
        <v>7.97230434084195E-5</v>
      </c>
      <c r="F120">
        <v>1.32926531483729E-3</v>
      </c>
      <c r="G120" t="s">
        <v>31</v>
      </c>
      <c r="H120" t="s">
        <v>2095</v>
      </c>
      <c r="L120">
        <v>100</v>
      </c>
      <c r="M120">
        <v>0</v>
      </c>
      <c r="N120" t="s">
        <v>2096</v>
      </c>
      <c r="O120" t="s">
        <v>2097</v>
      </c>
      <c r="P120">
        <v>87.92</v>
      </c>
      <c r="Q120">
        <v>0</v>
      </c>
      <c r="R120" t="s">
        <v>2048</v>
      </c>
      <c r="S120" t="s">
        <v>2049</v>
      </c>
      <c r="T120" t="s">
        <v>2098</v>
      </c>
      <c r="U120">
        <v>887</v>
      </c>
      <c r="V120">
        <v>0</v>
      </c>
      <c r="W120" t="s">
        <v>143</v>
      </c>
      <c r="X120" t="s">
        <v>144</v>
      </c>
      <c r="Y120" t="s">
        <v>145</v>
      </c>
      <c r="Z120" t="s">
        <v>146</v>
      </c>
      <c r="AA120" t="s">
        <v>2099</v>
      </c>
      <c r="AB120" t="s">
        <v>2100</v>
      </c>
      <c r="AC120" t="s">
        <v>148</v>
      </c>
      <c r="AD120" t="s">
        <v>2101</v>
      </c>
      <c r="AE120" t="s">
        <v>2102</v>
      </c>
    </row>
    <row r="121" spans="1:31" x14ac:dyDescent="0.25">
      <c r="A121" t="s">
        <v>2103</v>
      </c>
      <c r="B121" t="s">
        <v>1481</v>
      </c>
      <c r="C121">
        <v>2.0992224476885699</v>
      </c>
      <c r="D121">
        <v>0.314737993100348</v>
      </c>
      <c r="E121">
        <v>2.2939742915895101E-5</v>
      </c>
      <c r="F121">
        <v>5.9047019961762804E-4</v>
      </c>
      <c r="G121" t="s">
        <v>85</v>
      </c>
      <c r="H121" t="s">
        <v>2103</v>
      </c>
      <c r="L121">
        <v>99.765000000000001</v>
      </c>
      <c r="M121">
        <v>0</v>
      </c>
      <c r="N121" t="s">
        <v>2104</v>
      </c>
      <c r="O121" t="s">
        <v>2105</v>
      </c>
      <c r="P121">
        <v>50</v>
      </c>
      <c r="Q121">
        <v>1E-117</v>
      </c>
      <c r="R121" t="s">
        <v>2106</v>
      </c>
      <c r="S121" t="s">
        <v>2107</v>
      </c>
      <c r="T121" t="s">
        <v>2108</v>
      </c>
      <c r="U121">
        <v>350</v>
      </c>
      <c r="V121">
        <v>2.9999999999999999E-117</v>
      </c>
      <c r="W121" t="s">
        <v>350</v>
      </c>
      <c r="X121" t="s">
        <v>351</v>
      </c>
      <c r="Y121" t="s">
        <v>39</v>
      </c>
      <c r="Z121" t="s">
        <v>40</v>
      </c>
      <c r="AA121" t="s">
        <v>2109</v>
      </c>
      <c r="AC121" t="s">
        <v>354</v>
      </c>
      <c r="AD121" t="s">
        <v>44</v>
      </c>
      <c r="AE121" t="s">
        <v>2110</v>
      </c>
    </row>
    <row r="122" spans="1:31" x14ac:dyDescent="0.25">
      <c r="A122" t="s">
        <v>2111</v>
      </c>
      <c r="B122" t="s">
        <v>1481</v>
      </c>
      <c r="C122">
        <v>-2.5530879049620898</v>
      </c>
      <c r="D122">
        <v>0.56161063198710004</v>
      </c>
      <c r="E122">
        <v>1.0648087708648999E-3</v>
      </c>
      <c r="F122">
        <v>8.1579059364665901E-3</v>
      </c>
      <c r="G122" t="s">
        <v>31</v>
      </c>
      <c r="H122" t="s">
        <v>2112</v>
      </c>
      <c r="L122">
        <v>100</v>
      </c>
      <c r="M122">
        <v>0</v>
      </c>
      <c r="N122" t="s">
        <v>2113</v>
      </c>
      <c r="O122" t="s">
        <v>2114</v>
      </c>
      <c r="P122">
        <v>95.74</v>
      </c>
      <c r="Q122">
        <v>0</v>
      </c>
      <c r="R122" t="s">
        <v>2115</v>
      </c>
      <c r="S122" t="s">
        <v>2116</v>
      </c>
      <c r="T122" t="s">
        <v>2117</v>
      </c>
      <c r="U122">
        <v>615</v>
      </c>
      <c r="V122">
        <v>0</v>
      </c>
      <c r="W122" t="s">
        <v>2118</v>
      </c>
      <c r="X122" t="s">
        <v>2119</v>
      </c>
      <c r="Y122" t="s">
        <v>145</v>
      </c>
      <c r="Z122" t="s">
        <v>146</v>
      </c>
      <c r="AA122" t="s">
        <v>2120</v>
      </c>
      <c r="AC122" t="s">
        <v>2121</v>
      </c>
      <c r="AD122" t="s">
        <v>44</v>
      </c>
      <c r="AE122" t="s">
        <v>2122</v>
      </c>
    </row>
    <row r="123" spans="1:31" x14ac:dyDescent="0.25">
      <c r="A123" t="s">
        <v>2123</v>
      </c>
      <c r="B123" t="s">
        <v>1481</v>
      </c>
      <c r="C123">
        <v>-2.79822756275443</v>
      </c>
      <c r="D123">
        <v>0.60889524303059706</v>
      </c>
      <c r="E123">
        <v>6.1561503233331595E-4</v>
      </c>
      <c r="F123">
        <v>5.5506800070236704E-3</v>
      </c>
      <c r="G123" t="s">
        <v>31</v>
      </c>
      <c r="H123" t="s">
        <v>2123</v>
      </c>
      <c r="L123">
        <v>100</v>
      </c>
      <c r="M123">
        <v>6.0000000000000005E-116</v>
      </c>
      <c r="N123" t="s">
        <v>2124</v>
      </c>
      <c r="O123" t="s">
        <v>2125</v>
      </c>
      <c r="P123" t="s">
        <v>44</v>
      </c>
      <c r="Q123" t="s">
        <v>44</v>
      </c>
      <c r="R123" t="s">
        <v>44</v>
      </c>
      <c r="S123" t="s">
        <v>44</v>
      </c>
      <c r="T123" t="s">
        <v>44</v>
      </c>
      <c r="U123" t="s">
        <v>44</v>
      </c>
      <c r="V123" t="s">
        <v>44</v>
      </c>
      <c r="W123" t="s">
        <v>44</v>
      </c>
      <c r="X123" t="s">
        <v>44</v>
      </c>
      <c r="Y123" t="s">
        <v>44</v>
      </c>
      <c r="Z123" t="s">
        <v>44</v>
      </c>
      <c r="AA123" t="s">
        <v>44</v>
      </c>
      <c r="AB123" t="s">
        <v>44</v>
      </c>
      <c r="AC123" t="s">
        <v>44</v>
      </c>
      <c r="AD123" t="s">
        <v>44</v>
      </c>
      <c r="AE123" t="s">
        <v>2126</v>
      </c>
    </row>
    <row r="124" spans="1:31" x14ac:dyDescent="0.25">
      <c r="A124" t="s">
        <v>871</v>
      </c>
      <c r="B124" t="s">
        <v>1481</v>
      </c>
      <c r="C124">
        <v>-4.3659787506130803</v>
      </c>
      <c r="D124">
        <v>0.93453206204741501</v>
      </c>
      <c r="E124">
        <v>1.1655667165007E-3</v>
      </c>
      <c r="F124">
        <v>8.6738185712597997E-3</v>
      </c>
      <c r="G124" t="s">
        <v>31</v>
      </c>
      <c r="H124" t="s">
        <v>872</v>
      </c>
      <c r="L124">
        <v>99.680999999999997</v>
      </c>
      <c r="M124">
        <v>0</v>
      </c>
      <c r="N124" t="s">
        <v>873</v>
      </c>
      <c r="O124" t="s">
        <v>874</v>
      </c>
      <c r="P124">
        <v>38.28</v>
      </c>
      <c r="Q124">
        <v>6.0000000000000001E-28</v>
      </c>
      <c r="R124" t="s">
        <v>875</v>
      </c>
      <c r="S124" t="s">
        <v>876</v>
      </c>
      <c r="T124" t="s">
        <v>877</v>
      </c>
      <c r="U124">
        <v>456</v>
      </c>
      <c r="V124">
        <v>3.9999999999999998E-157</v>
      </c>
      <c r="W124" t="s">
        <v>878</v>
      </c>
      <c r="X124" t="s">
        <v>879</v>
      </c>
      <c r="Y124" t="s">
        <v>518</v>
      </c>
      <c r="Z124" t="s">
        <v>519</v>
      </c>
      <c r="AA124" t="s">
        <v>880</v>
      </c>
      <c r="AC124" t="s">
        <v>881</v>
      </c>
      <c r="AD124" t="s">
        <v>44</v>
      </c>
      <c r="AE124" t="s">
        <v>882</v>
      </c>
    </row>
    <row r="125" spans="1:31" x14ac:dyDescent="0.25">
      <c r="A125" t="s">
        <v>2127</v>
      </c>
      <c r="B125" t="s">
        <v>1481</v>
      </c>
      <c r="C125">
        <v>2.3749896218991302</v>
      </c>
      <c r="D125">
        <v>0.286708568807724</v>
      </c>
      <c r="E125">
        <v>2.6272186084419502E-6</v>
      </c>
      <c r="F125">
        <v>1.3633438169155399E-4</v>
      </c>
      <c r="G125" t="s">
        <v>85</v>
      </c>
      <c r="H125" t="s">
        <v>2127</v>
      </c>
      <c r="L125">
        <v>100</v>
      </c>
      <c r="M125">
        <v>0</v>
      </c>
      <c r="N125" t="s">
        <v>2128</v>
      </c>
      <c r="O125" t="s">
        <v>2129</v>
      </c>
      <c r="P125">
        <v>67.510000000000005</v>
      </c>
      <c r="Q125">
        <v>2.0000000000000001E-158</v>
      </c>
      <c r="R125" t="s">
        <v>2130</v>
      </c>
      <c r="S125" t="s">
        <v>2131</v>
      </c>
      <c r="T125" t="s">
        <v>44</v>
      </c>
      <c r="U125" t="s">
        <v>44</v>
      </c>
      <c r="V125" t="s">
        <v>44</v>
      </c>
      <c r="W125" t="s">
        <v>44</v>
      </c>
      <c r="X125" t="s">
        <v>44</v>
      </c>
      <c r="Y125" t="s">
        <v>44</v>
      </c>
      <c r="Z125" t="s">
        <v>44</v>
      </c>
      <c r="AA125" t="s">
        <v>2132</v>
      </c>
      <c r="AB125" t="s">
        <v>225</v>
      </c>
      <c r="AC125" t="s">
        <v>112</v>
      </c>
      <c r="AD125" t="s">
        <v>113</v>
      </c>
      <c r="AE125" t="s">
        <v>2133</v>
      </c>
    </row>
    <row r="126" spans="1:31" x14ac:dyDescent="0.25">
      <c r="A126" t="s">
        <v>883</v>
      </c>
      <c r="B126" t="s">
        <v>1481</v>
      </c>
      <c r="C126">
        <v>-2.5676553895651302</v>
      </c>
      <c r="D126">
        <v>0.27307523362188801</v>
      </c>
      <c r="E126">
        <v>6.9375953337669195E-7</v>
      </c>
      <c r="F126">
        <v>5.7540534289636102E-5</v>
      </c>
      <c r="G126" t="s">
        <v>31</v>
      </c>
      <c r="H126" t="s">
        <v>883</v>
      </c>
      <c r="L126">
        <v>100</v>
      </c>
      <c r="M126">
        <v>0</v>
      </c>
      <c r="N126" t="s">
        <v>884</v>
      </c>
      <c r="O126" t="s">
        <v>885</v>
      </c>
      <c r="P126">
        <v>70.989999999999995</v>
      </c>
      <c r="Q126">
        <v>6.0000000000000001E-122</v>
      </c>
      <c r="R126" t="s">
        <v>34</v>
      </c>
      <c r="S126" t="s">
        <v>35</v>
      </c>
      <c r="T126" t="s">
        <v>36</v>
      </c>
      <c r="U126">
        <v>348</v>
      </c>
      <c r="V126">
        <v>9.9999999999999998E-122</v>
      </c>
      <c r="W126" t="s">
        <v>37</v>
      </c>
      <c r="X126" t="s">
        <v>38</v>
      </c>
      <c r="Y126" t="s">
        <v>39</v>
      </c>
      <c r="Z126" t="s">
        <v>40</v>
      </c>
      <c r="AA126" t="s">
        <v>886</v>
      </c>
      <c r="AB126" t="s">
        <v>42</v>
      </c>
      <c r="AC126" t="s">
        <v>43</v>
      </c>
      <c r="AD126" t="s">
        <v>44</v>
      </c>
      <c r="AE126" t="s">
        <v>887</v>
      </c>
    </row>
    <row r="127" spans="1:31" x14ac:dyDescent="0.25">
      <c r="A127" t="s">
        <v>2134</v>
      </c>
      <c r="B127" t="s">
        <v>1481</v>
      </c>
      <c r="C127">
        <v>2.4958639233472999</v>
      </c>
      <c r="D127">
        <v>0.41698927719473899</v>
      </c>
      <c r="E127">
        <v>6.3572954547952393E-5</v>
      </c>
      <c r="F127">
        <v>1.14242953876543E-3</v>
      </c>
      <c r="G127" t="s">
        <v>85</v>
      </c>
      <c r="H127" t="s">
        <v>2134</v>
      </c>
      <c r="L127">
        <v>100</v>
      </c>
      <c r="M127">
        <v>0</v>
      </c>
      <c r="N127" t="s">
        <v>2135</v>
      </c>
      <c r="O127" t="s">
        <v>2136</v>
      </c>
      <c r="P127">
        <v>29.12</v>
      </c>
      <c r="Q127">
        <v>6.9999999999999995E-29</v>
      </c>
      <c r="R127" t="s">
        <v>2137</v>
      </c>
      <c r="S127" t="s">
        <v>2138</v>
      </c>
      <c r="T127" t="s">
        <v>2139</v>
      </c>
      <c r="U127">
        <v>603</v>
      </c>
      <c r="V127">
        <v>0</v>
      </c>
      <c r="W127" t="s">
        <v>2140</v>
      </c>
      <c r="X127" t="s">
        <v>2141</v>
      </c>
      <c r="Y127" t="s">
        <v>409</v>
      </c>
      <c r="Z127" t="s">
        <v>410</v>
      </c>
      <c r="AA127" t="s">
        <v>2142</v>
      </c>
      <c r="AC127" t="s">
        <v>378</v>
      </c>
      <c r="AD127" t="s">
        <v>44</v>
      </c>
      <c r="AE127" t="s">
        <v>2143</v>
      </c>
    </row>
    <row r="128" spans="1:31" x14ac:dyDescent="0.25">
      <c r="A128" t="s">
        <v>888</v>
      </c>
      <c r="B128" t="s">
        <v>1481</v>
      </c>
      <c r="C128">
        <v>-4.5173342403690402</v>
      </c>
      <c r="D128">
        <v>0.26444218401469599</v>
      </c>
      <c r="E128">
        <v>8.7147311589319501E-10</v>
      </c>
      <c r="F128">
        <v>1.2081107309468E-6</v>
      </c>
      <c r="G128" t="s">
        <v>31</v>
      </c>
      <c r="H128" t="s">
        <v>888</v>
      </c>
      <c r="K128" t="s">
        <v>889</v>
      </c>
      <c r="L128">
        <v>100</v>
      </c>
      <c r="M128">
        <v>0</v>
      </c>
      <c r="N128" t="s">
        <v>890</v>
      </c>
      <c r="O128" t="s">
        <v>188</v>
      </c>
      <c r="P128">
        <v>88.19</v>
      </c>
      <c r="Q128">
        <v>0</v>
      </c>
      <c r="R128" t="s">
        <v>49</v>
      </c>
      <c r="S128" t="s">
        <v>50</v>
      </c>
      <c r="T128" t="s">
        <v>51</v>
      </c>
      <c r="U128">
        <v>1254</v>
      </c>
      <c r="V128">
        <v>0</v>
      </c>
      <c r="W128" t="s">
        <v>52</v>
      </c>
      <c r="X128" t="s">
        <v>53</v>
      </c>
      <c r="Y128" t="s">
        <v>54</v>
      </c>
      <c r="Z128" t="s">
        <v>55</v>
      </c>
      <c r="AA128" t="s">
        <v>891</v>
      </c>
      <c r="AB128" t="s">
        <v>57</v>
      </c>
      <c r="AC128" t="s">
        <v>58</v>
      </c>
      <c r="AD128" t="s">
        <v>44</v>
      </c>
      <c r="AE128" t="s">
        <v>892</v>
      </c>
    </row>
    <row r="129" spans="1:31" x14ac:dyDescent="0.25">
      <c r="A129" t="s">
        <v>893</v>
      </c>
      <c r="B129" t="s">
        <v>1481</v>
      </c>
      <c r="C129">
        <v>-2.5180390905182302</v>
      </c>
      <c r="D129">
        <v>0.235806262561398</v>
      </c>
      <c r="E129">
        <v>1.7542685659677199E-7</v>
      </c>
      <c r="F129">
        <v>2.2399239689672099E-5</v>
      </c>
      <c r="G129" t="s">
        <v>31</v>
      </c>
      <c r="H129" t="s">
        <v>894</v>
      </c>
      <c r="L129">
        <v>99.781000000000006</v>
      </c>
      <c r="M129">
        <v>0</v>
      </c>
      <c r="N129" t="s">
        <v>895</v>
      </c>
      <c r="O129" t="s">
        <v>896</v>
      </c>
      <c r="P129" t="s">
        <v>44</v>
      </c>
      <c r="Q129" t="s">
        <v>44</v>
      </c>
      <c r="R129" t="s">
        <v>44</v>
      </c>
      <c r="S129" t="s">
        <v>44</v>
      </c>
      <c r="T129" t="s">
        <v>897</v>
      </c>
      <c r="U129">
        <v>692</v>
      </c>
      <c r="V129">
        <v>0</v>
      </c>
      <c r="W129" t="s">
        <v>898</v>
      </c>
      <c r="X129" t="s">
        <v>899</v>
      </c>
      <c r="Y129" t="s">
        <v>900</v>
      </c>
      <c r="Z129" t="s">
        <v>901</v>
      </c>
      <c r="AA129" t="s">
        <v>902</v>
      </c>
      <c r="AB129" t="s">
        <v>903</v>
      </c>
      <c r="AC129" t="s">
        <v>44</v>
      </c>
      <c r="AD129" t="s">
        <v>44</v>
      </c>
      <c r="AE129" t="s">
        <v>904</v>
      </c>
    </row>
    <row r="130" spans="1:31" x14ac:dyDescent="0.25">
      <c r="A130" t="s">
        <v>2144</v>
      </c>
      <c r="B130" t="s">
        <v>1481</v>
      </c>
      <c r="C130">
        <v>2.1941190969290001</v>
      </c>
      <c r="D130">
        <v>0.155982182220884</v>
      </c>
      <c r="E130">
        <v>8.0848598926763804E-9</v>
      </c>
      <c r="F130">
        <v>3.71962525394761E-6</v>
      </c>
      <c r="G130" t="s">
        <v>85</v>
      </c>
      <c r="H130" t="s">
        <v>2144</v>
      </c>
      <c r="L130">
        <v>100</v>
      </c>
      <c r="M130">
        <v>0</v>
      </c>
      <c r="N130" t="s">
        <v>2145</v>
      </c>
      <c r="O130" t="s">
        <v>2146</v>
      </c>
      <c r="P130">
        <v>84.21</v>
      </c>
      <c r="Q130">
        <v>0</v>
      </c>
      <c r="R130" t="s">
        <v>2147</v>
      </c>
      <c r="S130" t="s">
        <v>2148</v>
      </c>
      <c r="T130" t="s">
        <v>2149</v>
      </c>
      <c r="U130">
        <v>574</v>
      </c>
      <c r="V130">
        <v>0</v>
      </c>
      <c r="W130" t="s">
        <v>2150</v>
      </c>
      <c r="X130" t="s">
        <v>2151</v>
      </c>
      <c r="Y130" t="s">
        <v>518</v>
      </c>
      <c r="Z130" t="s">
        <v>519</v>
      </c>
      <c r="AA130" t="s">
        <v>2152</v>
      </c>
      <c r="AB130" t="s">
        <v>2153</v>
      </c>
      <c r="AC130" t="s">
        <v>2154</v>
      </c>
      <c r="AD130" t="s">
        <v>2155</v>
      </c>
      <c r="AE130" t="s">
        <v>2156</v>
      </c>
    </row>
    <row r="131" spans="1:31" x14ac:dyDescent="0.25">
      <c r="A131" t="s">
        <v>905</v>
      </c>
      <c r="B131" t="s">
        <v>1481</v>
      </c>
      <c r="C131">
        <v>-3.1776405463277402</v>
      </c>
      <c r="D131">
        <v>0.260962214854361</v>
      </c>
      <c r="E131">
        <v>4.10865412803219E-8</v>
      </c>
      <c r="F131">
        <v>9.4929475377200798E-6</v>
      </c>
      <c r="G131" t="s">
        <v>31</v>
      </c>
      <c r="H131" t="s">
        <v>905</v>
      </c>
      <c r="K131" t="s">
        <v>906</v>
      </c>
      <c r="L131">
        <v>99.566999999999993</v>
      </c>
      <c r="M131">
        <v>3.0000000000000002E-174</v>
      </c>
      <c r="N131" t="s">
        <v>907</v>
      </c>
      <c r="O131" t="s">
        <v>908</v>
      </c>
      <c r="P131">
        <v>80.7</v>
      </c>
      <c r="Q131">
        <v>2.9999999999999998E-141</v>
      </c>
      <c r="R131" t="s">
        <v>63</v>
      </c>
      <c r="S131" t="s">
        <v>64</v>
      </c>
      <c r="T131" t="s">
        <v>65</v>
      </c>
      <c r="U131">
        <v>399</v>
      </c>
      <c r="V131">
        <v>4.9999999999999999E-141</v>
      </c>
      <c r="W131" t="s">
        <v>66</v>
      </c>
      <c r="X131" t="s">
        <v>67</v>
      </c>
      <c r="Y131" t="s">
        <v>68</v>
      </c>
      <c r="Z131" t="s">
        <v>69</v>
      </c>
      <c r="AA131" t="s">
        <v>909</v>
      </c>
      <c r="AB131" t="s">
        <v>44</v>
      </c>
      <c r="AC131" t="s">
        <v>44</v>
      </c>
      <c r="AD131" t="s">
        <v>44</v>
      </c>
      <c r="AE131" t="s">
        <v>910</v>
      </c>
    </row>
    <row r="132" spans="1:31" x14ac:dyDescent="0.25">
      <c r="A132" t="s">
        <v>911</v>
      </c>
      <c r="B132" t="s">
        <v>1481</v>
      </c>
      <c r="C132">
        <v>2.15201635927317</v>
      </c>
      <c r="D132">
        <v>0.43580150189592198</v>
      </c>
      <c r="E132">
        <v>3.4320170927304401E-4</v>
      </c>
      <c r="F132">
        <v>3.6477868420433999E-3</v>
      </c>
      <c r="G132" t="s">
        <v>85</v>
      </c>
      <c r="H132" t="s">
        <v>911</v>
      </c>
      <c r="L132">
        <v>100</v>
      </c>
      <c r="M132">
        <v>0</v>
      </c>
      <c r="N132" t="s">
        <v>912</v>
      </c>
      <c r="O132" t="s">
        <v>913</v>
      </c>
      <c r="P132">
        <v>40.840000000000003</v>
      </c>
      <c r="Q132">
        <v>2E-119</v>
      </c>
      <c r="R132" t="s">
        <v>914</v>
      </c>
      <c r="S132" t="s">
        <v>915</v>
      </c>
      <c r="T132" t="s">
        <v>44</v>
      </c>
      <c r="U132" t="s">
        <v>44</v>
      </c>
      <c r="V132" t="s">
        <v>44</v>
      </c>
      <c r="W132" t="s">
        <v>44</v>
      </c>
      <c r="X132" t="s">
        <v>44</v>
      </c>
      <c r="Y132" t="s">
        <v>44</v>
      </c>
      <c r="Z132" t="s">
        <v>44</v>
      </c>
      <c r="AA132" t="s">
        <v>916</v>
      </c>
      <c r="AB132" t="s">
        <v>81</v>
      </c>
      <c r="AC132" t="s">
        <v>917</v>
      </c>
      <c r="AD132" t="s">
        <v>44</v>
      </c>
      <c r="AE132" t="s">
        <v>918</v>
      </c>
    </row>
    <row r="133" spans="1:31" x14ac:dyDescent="0.25">
      <c r="A133" t="s">
        <v>919</v>
      </c>
      <c r="B133" t="s">
        <v>1481</v>
      </c>
      <c r="C133">
        <v>-2.1351427890000001</v>
      </c>
      <c r="D133">
        <v>0.410077766040087</v>
      </c>
      <c r="E133">
        <v>2.1947420116363899E-4</v>
      </c>
      <c r="F133">
        <v>2.6588984370685999E-3</v>
      </c>
      <c r="G133" t="s">
        <v>31</v>
      </c>
      <c r="H133" t="s">
        <v>919</v>
      </c>
      <c r="L133">
        <v>100</v>
      </c>
      <c r="M133">
        <v>8.0000000000000003E-166</v>
      </c>
      <c r="N133" t="s">
        <v>920</v>
      </c>
      <c r="O133" t="s">
        <v>921</v>
      </c>
      <c r="P133">
        <v>43.79</v>
      </c>
      <c r="Q133">
        <v>1.0000000000000001E-43</v>
      </c>
      <c r="R133" t="s">
        <v>922</v>
      </c>
      <c r="S133" t="s">
        <v>923</v>
      </c>
      <c r="T133" t="s">
        <v>44</v>
      </c>
      <c r="U133" t="s">
        <v>44</v>
      </c>
      <c r="V133" t="s">
        <v>44</v>
      </c>
      <c r="W133" t="s">
        <v>44</v>
      </c>
      <c r="X133" t="s">
        <v>44</v>
      </c>
      <c r="Y133" t="s">
        <v>44</v>
      </c>
      <c r="Z133" t="s">
        <v>44</v>
      </c>
      <c r="AA133" t="s">
        <v>924</v>
      </c>
      <c r="AC133" t="s">
        <v>925</v>
      </c>
      <c r="AD133" t="s">
        <v>44</v>
      </c>
      <c r="AE133" t="s">
        <v>926</v>
      </c>
    </row>
    <row r="134" spans="1:31" x14ac:dyDescent="0.25">
      <c r="A134" t="s">
        <v>2157</v>
      </c>
      <c r="B134" t="s">
        <v>1481</v>
      </c>
      <c r="C134">
        <v>-2.24182569169716</v>
      </c>
      <c r="D134">
        <v>0.41225248953938598</v>
      </c>
      <c r="E134">
        <v>1.5055099762650799E-4</v>
      </c>
      <c r="F134">
        <v>2.0390552909707901E-3</v>
      </c>
      <c r="G134" t="s">
        <v>31</v>
      </c>
      <c r="H134" t="s">
        <v>2158</v>
      </c>
      <c r="L134">
        <v>100</v>
      </c>
      <c r="M134">
        <v>0</v>
      </c>
      <c r="N134" t="s">
        <v>2159</v>
      </c>
      <c r="O134" t="s">
        <v>2160</v>
      </c>
      <c r="P134">
        <v>40.97</v>
      </c>
      <c r="Q134">
        <v>4.0000000000000001E-87</v>
      </c>
      <c r="R134" t="s">
        <v>2161</v>
      </c>
      <c r="S134" t="s">
        <v>2162</v>
      </c>
      <c r="T134" t="s">
        <v>2163</v>
      </c>
      <c r="U134">
        <v>565</v>
      </c>
      <c r="V134">
        <v>0</v>
      </c>
      <c r="W134" t="s">
        <v>2164</v>
      </c>
      <c r="X134" t="s">
        <v>2165</v>
      </c>
      <c r="Y134" t="s">
        <v>2166</v>
      </c>
      <c r="Z134" t="s">
        <v>2167</v>
      </c>
      <c r="AA134" t="s">
        <v>2168</v>
      </c>
      <c r="AB134" t="s">
        <v>1244</v>
      </c>
      <c r="AC134" t="s">
        <v>1836</v>
      </c>
      <c r="AD134" t="s">
        <v>44</v>
      </c>
      <c r="AE134" t="s">
        <v>2169</v>
      </c>
    </row>
    <row r="135" spans="1:31" x14ac:dyDescent="0.25">
      <c r="A135" t="s">
        <v>927</v>
      </c>
      <c r="B135" t="s">
        <v>1481</v>
      </c>
      <c r="C135">
        <v>-2.53504172800187</v>
      </c>
      <c r="D135">
        <v>0.15433732280693099</v>
      </c>
      <c r="E135">
        <v>1.37060141014445E-9</v>
      </c>
      <c r="F135">
        <v>1.3285595422987901E-6</v>
      </c>
      <c r="G135" t="s">
        <v>31</v>
      </c>
      <c r="H135" t="s">
        <v>927</v>
      </c>
      <c r="L135">
        <v>100</v>
      </c>
      <c r="M135">
        <v>0</v>
      </c>
      <c r="N135" t="s">
        <v>928</v>
      </c>
      <c r="O135" t="s">
        <v>929</v>
      </c>
      <c r="P135">
        <v>73.73</v>
      </c>
      <c r="Q135">
        <v>0</v>
      </c>
      <c r="R135" t="s">
        <v>256</v>
      </c>
      <c r="S135" t="s">
        <v>257</v>
      </c>
      <c r="T135" t="s">
        <v>258</v>
      </c>
      <c r="U135">
        <v>684</v>
      </c>
      <c r="V135">
        <v>0</v>
      </c>
      <c r="W135" t="s">
        <v>259</v>
      </c>
      <c r="X135" t="s">
        <v>260</v>
      </c>
      <c r="Y135" t="s">
        <v>39</v>
      </c>
      <c r="Z135" t="s">
        <v>40</v>
      </c>
      <c r="AA135" t="s">
        <v>930</v>
      </c>
      <c r="AB135" t="s">
        <v>262</v>
      </c>
      <c r="AC135" t="s">
        <v>263</v>
      </c>
      <c r="AD135" t="s">
        <v>264</v>
      </c>
      <c r="AE135" t="s">
        <v>931</v>
      </c>
    </row>
    <row r="136" spans="1:31" x14ac:dyDescent="0.25">
      <c r="A136" t="s">
        <v>2170</v>
      </c>
      <c r="B136" t="s">
        <v>1481</v>
      </c>
      <c r="C136">
        <v>2.3954772028527902</v>
      </c>
      <c r="D136">
        <v>0.25630609858603898</v>
      </c>
      <c r="E136">
        <v>3.33507536405264E-5</v>
      </c>
      <c r="F136">
        <v>7.6690927328831404E-4</v>
      </c>
      <c r="G136" t="s">
        <v>85</v>
      </c>
      <c r="H136" t="s">
        <v>2170</v>
      </c>
      <c r="L136">
        <v>100</v>
      </c>
      <c r="M136">
        <v>0</v>
      </c>
      <c r="N136" t="s">
        <v>2171</v>
      </c>
      <c r="O136" t="s">
        <v>2172</v>
      </c>
      <c r="P136">
        <v>66.87</v>
      </c>
      <c r="Q136">
        <v>5E-168</v>
      </c>
      <c r="R136" t="s">
        <v>2173</v>
      </c>
      <c r="S136" t="s">
        <v>2174</v>
      </c>
      <c r="T136" t="s">
        <v>2175</v>
      </c>
      <c r="U136">
        <v>484</v>
      </c>
      <c r="V136">
        <v>1E-172</v>
      </c>
      <c r="W136" t="s">
        <v>878</v>
      </c>
      <c r="X136" t="s">
        <v>879</v>
      </c>
      <c r="Y136" t="s">
        <v>518</v>
      </c>
      <c r="Z136" t="s">
        <v>519</v>
      </c>
      <c r="AA136" t="s">
        <v>2176</v>
      </c>
      <c r="AB136" t="s">
        <v>398</v>
      </c>
      <c r="AC136" t="s">
        <v>378</v>
      </c>
      <c r="AD136" t="s">
        <v>44</v>
      </c>
      <c r="AE136" t="s">
        <v>2177</v>
      </c>
    </row>
    <row r="137" spans="1:31" x14ac:dyDescent="0.25">
      <c r="A137" t="s">
        <v>939</v>
      </c>
      <c r="B137" t="s">
        <v>1481</v>
      </c>
      <c r="C137">
        <v>-3.61045324228306</v>
      </c>
      <c r="D137">
        <v>0.29357587490873099</v>
      </c>
      <c r="E137">
        <v>9.0352262782644704E-8</v>
      </c>
      <c r="F137">
        <v>1.46651624902575E-5</v>
      </c>
      <c r="G137" t="s">
        <v>31</v>
      </c>
      <c r="H137" t="s">
        <v>939</v>
      </c>
      <c r="L137">
        <v>99.090999999999994</v>
      </c>
      <c r="M137">
        <v>0</v>
      </c>
      <c r="N137" t="s">
        <v>940</v>
      </c>
      <c r="O137" t="s">
        <v>941</v>
      </c>
      <c r="P137">
        <v>66.45</v>
      </c>
      <c r="Q137">
        <v>5.9999999999999997E-144</v>
      </c>
      <c r="R137" t="s">
        <v>108</v>
      </c>
      <c r="S137" t="s">
        <v>109</v>
      </c>
      <c r="T137" t="s">
        <v>44</v>
      </c>
      <c r="U137" t="s">
        <v>44</v>
      </c>
      <c r="V137" t="s">
        <v>44</v>
      </c>
      <c r="W137" t="s">
        <v>44</v>
      </c>
      <c r="X137" t="s">
        <v>44</v>
      </c>
      <c r="Y137" t="s">
        <v>44</v>
      </c>
      <c r="Z137" t="s">
        <v>44</v>
      </c>
      <c r="AA137" t="s">
        <v>942</v>
      </c>
      <c r="AB137" t="s">
        <v>111</v>
      </c>
      <c r="AC137" t="s">
        <v>112</v>
      </c>
      <c r="AD137" t="s">
        <v>113</v>
      </c>
      <c r="AE137" t="s">
        <v>943</v>
      </c>
    </row>
    <row r="138" spans="1:31" x14ac:dyDescent="0.25">
      <c r="A138" t="s">
        <v>956</v>
      </c>
      <c r="B138" t="s">
        <v>1481</v>
      </c>
      <c r="C138">
        <v>-4.8391453643582301</v>
      </c>
      <c r="D138">
        <v>0.38026952313513201</v>
      </c>
      <c r="E138">
        <v>2.5075587384293398E-8</v>
      </c>
      <c r="F138">
        <v>7.1568676463877401E-6</v>
      </c>
      <c r="G138" t="s">
        <v>31</v>
      </c>
      <c r="H138" t="s">
        <v>956</v>
      </c>
      <c r="L138">
        <v>100</v>
      </c>
      <c r="M138">
        <v>0</v>
      </c>
      <c r="N138" t="s">
        <v>957</v>
      </c>
      <c r="O138" t="s">
        <v>958</v>
      </c>
      <c r="P138">
        <v>88.54</v>
      </c>
      <c r="Q138">
        <v>0</v>
      </c>
      <c r="R138" t="s">
        <v>140</v>
      </c>
      <c r="S138" t="s">
        <v>141</v>
      </c>
      <c r="T138" t="s">
        <v>142</v>
      </c>
      <c r="U138">
        <v>899</v>
      </c>
      <c r="V138">
        <v>0</v>
      </c>
      <c r="W138" t="s">
        <v>143</v>
      </c>
      <c r="X138" t="s">
        <v>144</v>
      </c>
      <c r="Y138" t="s">
        <v>145</v>
      </c>
      <c r="Z138" t="s">
        <v>146</v>
      </c>
      <c r="AA138" t="s">
        <v>959</v>
      </c>
      <c r="AC138" t="s">
        <v>148</v>
      </c>
      <c r="AD138" t="s">
        <v>44</v>
      </c>
      <c r="AE138" t="s">
        <v>960</v>
      </c>
    </row>
    <row r="139" spans="1:31" x14ac:dyDescent="0.25">
      <c r="A139" t="s">
        <v>2178</v>
      </c>
      <c r="B139" t="s">
        <v>1481</v>
      </c>
      <c r="C139">
        <v>2.4647227007538199</v>
      </c>
      <c r="D139">
        <v>0.362776301632321</v>
      </c>
      <c r="E139">
        <v>1.9191208650681801E-5</v>
      </c>
      <c r="F139">
        <v>5.2906672939266001E-4</v>
      </c>
      <c r="G139" t="s">
        <v>85</v>
      </c>
      <c r="H139" t="s">
        <v>2178</v>
      </c>
      <c r="L139">
        <v>67.308000000000007</v>
      </c>
      <c r="M139">
        <v>8.0000000000000005E-152</v>
      </c>
      <c r="N139" t="s">
        <v>2179</v>
      </c>
      <c r="O139" t="s">
        <v>2180</v>
      </c>
      <c r="P139">
        <v>64.86</v>
      </c>
      <c r="Q139">
        <v>3.0000000000000002E-146</v>
      </c>
      <c r="R139" t="s">
        <v>2181</v>
      </c>
      <c r="S139" t="s">
        <v>2182</v>
      </c>
      <c r="T139" t="s">
        <v>44</v>
      </c>
      <c r="U139" t="s">
        <v>44</v>
      </c>
      <c r="V139" t="s">
        <v>44</v>
      </c>
      <c r="W139" t="s">
        <v>44</v>
      </c>
      <c r="X139" t="s">
        <v>44</v>
      </c>
      <c r="Y139" t="s">
        <v>44</v>
      </c>
      <c r="Z139" t="s">
        <v>44</v>
      </c>
      <c r="AA139" t="s">
        <v>44</v>
      </c>
      <c r="AB139" t="s">
        <v>1376</v>
      </c>
      <c r="AC139" t="s">
        <v>44</v>
      </c>
      <c r="AD139" t="s">
        <v>44</v>
      </c>
      <c r="AE139" t="s">
        <v>2183</v>
      </c>
    </row>
    <row r="140" spans="1:31" x14ac:dyDescent="0.25">
      <c r="A140" t="s">
        <v>961</v>
      </c>
      <c r="B140" t="s">
        <v>1481</v>
      </c>
      <c r="C140">
        <v>-5.5023656937684704</v>
      </c>
      <c r="D140">
        <v>0.67570755779971203</v>
      </c>
      <c r="E140">
        <v>3.13427218712192E-6</v>
      </c>
      <c r="F140">
        <v>1.528390819288E-4</v>
      </c>
      <c r="G140" t="s">
        <v>31</v>
      </c>
      <c r="H140" t="s">
        <v>961</v>
      </c>
      <c r="L140">
        <v>99.507000000000005</v>
      </c>
      <c r="M140">
        <v>0</v>
      </c>
      <c r="N140" t="s">
        <v>962</v>
      </c>
      <c r="O140" t="s">
        <v>963</v>
      </c>
      <c r="P140">
        <v>84.87</v>
      </c>
      <c r="Q140">
        <v>0</v>
      </c>
      <c r="R140" t="s">
        <v>964</v>
      </c>
      <c r="S140" t="s">
        <v>965</v>
      </c>
      <c r="T140" t="s">
        <v>44</v>
      </c>
      <c r="U140" t="s">
        <v>44</v>
      </c>
      <c r="V140" t="s">
        <v>44</v>
      </c>
      <c r="W140" t="s">
        <v>44</v>
      </c>
      <c r="X140" t="s">
        <v>44</v>
      </c>
      <c r="Y140" t="s">
        <v>44</v>
      </c>
      <c r="Z140" t="s">
        <v>44</v>
      </c>
      <c r="AA140" t="s">
        <v>966</v>
      </c>
      <c r="AB140" t="s">
        <v>967</v>
      </c>
      <c r="AC140" t="s">
        <v>968</v>
      </c>
      <c r="AD140" t="s">
        <v>44</v>
      </c>
      <c r="AE140" t="s">
        <v>969</v>
      </c>
    </row>
    <row r="141" spans="1:31" x14ac:dyDescent="0.25">
      <c r="A141" t="s">
        <v>970</v>
      </c>
      <c r="B141" t="s">
        <v>1481</v>
      </c>
      <c r="C141">
        <v>-2.24841398446351</v>
      </c>
      <c r="D141">
        <v>0.433279040473945</v>
      </c>
      <c r="E141">
        <v>2.2584722718255201E-4</v>
      </c>
      <c r="F141">
        <v>2.7023692880141599E-3</v>
      </c>
      <c r="G141" t="s">
        <v>31</v>
      </c>
      <c r="H141" t="s">
        <v>970</v>
      </c>
      <c r="K141" t="s">
        <v>971</v>
      </c>
      <c r="L141">
        <v>99.855000000000004</v>
      </c>
      <c r="M141">
        <v>0</v>
      </c>
      <c r="N141" t="s">
        <v>972</v>
      </c>
      <c r="O141" t="s">
        <v>973</v>
      </c>
      <c r="P141">
        <v>36.299999999999997</v>
      </c>
      <c r="Q141">
        <v>1E-25</v>
      </c>
      <c r="R141" t="s">
        <v>974</v>
      </c>
      <c r="S141" t="s">
        <v>975</v>
      </c>
      <c r="T141" t="s">
        <v>44</v>
      </c>
      <c r="U141" t="s">
        <v>44</v>
      </c>
      <c r="V141" t="s">
        <v>44</v>
      </c>
      <c r="W141" t="s">
        <v>44</v>
      </c>
      <c r="X141" t="s">
        <v>44</v>
      </c>
      <c r="Y141" t="s">
        <v>44</v>
      </c>
      <c r="Z141" t="s">
        <v>44</v>
      </c>
      <c r="AA141" t="s">
        <v>44</v>
      </c>
      <c r="AB141" t="s">
        <v>44</v>
      </c>
      <c r="AC141" t="s">
        <v>44</v>
      </c>
      <c r="AD141" t="s">
        <v>44</v>
      </c>
      <c r="AE141" t="s">
        <v>976</v>
      </c>
    </row>
    <row r="142" spans="1:31" x14ac:dyDescent="0.25">
      <c r="A142" t="s">
        <v>977</v>
      </c>
      <c r="B142" t="s">
        <v>1481</v>
      </c>
      <c r="C142">
        <v>-5.13581836405932</v>
      </c>
      <c r="D142">
        <v>0.35695719647674401</v>
      </c>
      <c r="E142">
        <v>1.7657582951358098E-8</v>
      </c>
      <c r="F142">
        <v>5.5273930632251301E-6</v>
      </c>
      <c r="G142" t="s">
        <v>31</v>
      </c>
      <c r="H142" t="s">
        <v>977</v>
      </c>
      <c r="L142">
        <v>100</v>
      </c>
      <c r="M142">
        <v>0</v>
      </c>
      <c r="N142" t="s">
        <v>978</v>
      </c>
      <c r="O142" t="s">
        <v>979</v>
      </c>
      <c r="P142">
        <v>79.2</v>
      </c>
      <c r="Q142">
        <v>0</v>
      </c>
      <c r="R142" t="s">
        <v>980</v>
      </c>
      <c r="S142" t="s">
        <v>981</v>
      </c>
      <c r="T142" t="s">
        <v>982</v>
      </c>
      <c r="U142">
        <v>733</v>
      </c>
      <c r="V142">
        <v>0</v>
      </c>
      <c r="W142" t="s">
        <v>763</v>
      </c>
      <c r="X142" t="s">
        <v>764</v>
      </c>
      <c r="Y142" t="s">
        <v>409</v>
      </c>
      <c r="Z142" t="s">
        <v>410</v>
      </c>
      <c r="AA142" t="s">
        <v>983</v>
      </c>
      <c r="AC142" t="s">
        <v>378</v>
      </c>
      <c r="AD142" t="s">
        <v>44</v>
      </c>
      <c r="AE142" t="s">
        <v>984</v>
      </c>
    </row>
    <row r="143" spans="1:31" x14ac:dyDescent="0.25">
      <c r="A143" t="s">
        <v>2184</v>
      </c>
      <c r="B143" t="s">
        <v>1481</v>
      </c>
      <c r="C143">
        <v>2.3187990530136098</v>
      </c>
      <c r="D143">
        <v>0.33862732476482799</v>
      </c>
      <c r="E143">
        <v>4.47135879850791E-5</v>
      </c>
      <c r="F143">
        <v>9.27676116892138E-4</v>
      </c>
      <c r="G143" t="s">
        <v>85</v>
      </c>
      <c r="H143" t="s">
        <v>2184</v>
      </c>
      <c r="L143">
        <v>100</v>
      </c>
      <c r="M143">
        <v>0</v>
      </c>
      <c r="N143" t="s">
        <v>2185</v>
      </c>
      <c r="O143" t="s">
        <v>2186</v>
      </c>
      <c r="P143">
        <v>84.01</v>
      </c>
      <c r="Q143">
        <v>3.0000000000000002E-174</v>
      </c>
      <c r="R143" t="s">
        <v>2187</v>
      </c>
      <c r="S143" t="s">
        <v>2188</v>
      </c>
      <c r="T143" t="s">
        <v>44</v>
      </c>
      <c r="U143" t="s">
        <v>44</v>
      </c>
      <c r="V143" t="s">
        <v>44</v>
      </c>
      <c r="W143" t="s">
        <v>44</v>
      </c>
      <c r="X143" t="s">
        <v>44</v>
      </c>
      <c r="Y143" t="s">
        <v>44</v>
      </c>
      <c r="Z143" t="s">
        <v>44</v>
      </c>
      <c r="AA143" t="s">
        <v>2189</v>
      </c>
      <c r="AB143" t="s">
        <v>44</v>
      </c>
      <c r="AC143" t="s">
        <v>44</v>
      </c>
      <c r="AD143" t="s">
        <v>44</v>
      </c>
      <c r="AE143" t="s">
        <v>2190</v>
      </c>
    </row>
    <row r="144" spans="1:31" x14ac:dyDescent="0.25">
      <c r="A144" t="s">
        <v>985</v>
      </c>
      <c r="B144" t="s">
        <v>1481</v>
      </c>
      <c r="C144">
        <v>2.4817699573993699</v>
      </c>
      <c r="D144">
        <v>0.29172598476630701</v>
      </c>
      <c r="E144">
        <v>1.9929302466081801E-6</v>
      </c>
      <c r="F144">
        <v>1.13761147724034E-4</v>
      </c>
      <c r="G144" t="s">
        <v>85</v>
      </c>
      <c r="H144" t="s">
        <v>985</v>
      </c>
      <c r="L144">
        <v>100</v>
      </c>
      <c r="M144">
        <v>2.0000000000000002E-111</v>
      </c>
      <c r="N144" t="s">
        <v>986</v>
      </c>
      <c r="O144" t="s">
        <v>987</v>
      </c>
      <c r="P144" t="s">
        <v>44</v>
      </c>
      <c r="Q144" t="s">
        <v>44</v>
      </c>
      <c r="R144" t="s">
        <v>44</v>
      </c>
      <c r="S144" t="s">
        <v>44</v>
      </c>
      <c r="T144" t="s">
        <v>44</v>
      </c>
      <c r="U144" t="s">
        <v>44</v>
      </c>
      <c r="V144" t="s">
        <v>44</v>
      </c>
      <c r="W144" t="s">
        <v>44</v>
      </c>
      <c r="X144" t="s">
        <v>44</v>
      </c>
      <c r="Y144" t="s">
        <v>44</v>
      </c>
      <c r="Z144" t="s">
        <v>44</v>
      </c>
      <c r="AA144" t="s">
        <v>44</v>
      </c>
      <c r="AC144" t="s">
        <v>988</v>
      </c>
      <c r="AD144" t="s">
        <v>989</v>
      </c>
      <c r="AE144" t="s">
        <v>990</v>
      </c>
    </row>
    <row r="145" spans="1:31" x14ac:dyDescent="0.25">
      <c r="A145" t="s">
        <v>991</v>
      </c>
      <c r="B145" t="s">
        <v>1481</v>
      </c>
      <c r="C145">
        <v>-5.0398867279555803</v>
      </c>
      <c r="D145">
        <v>0.359622057444479</v>
      </c>
      <c r="E145">
        <v>8.4327860250255104E-9</v>
      </c>
      <c r="F145">
        <v>3.71962525394761E-6</v>
      </c>
      <c r="G145" t="s">
        <v>31</v>
      </c>
      <c r="H145" t="s">
        <v>991</v>
      </c>
      <c r="K145" t="s">
        <v>992</v>
      </c>
      <c r="L145">
        <v>100</v>
      </c>
      <c r="M145">
        <v>0</v>
      </c>
      <c r="N145" t="s">
        <v>993</v>
      </c>
      <c r="O145" t="s">
        <v>994</v>
      </c>
      <c r="P145">
        <v>78.8</v>
      </c>
      <c r="Q145">
        <v>1E-153</v>
      </c>
      <c r="R145" t="s">
        <v>995</v>
      </c>
      <c r="S145" t="s">
        <v>996</v>
      </c>
      <c r="T145" t="s">
        <v>44</v>
      </c>
      <c r="U145" t="s">
        <v>44</v>
      </c>
      <c r="V145" t="s">
        <v>44</v>
      </c>
      <c r="W145" t="s">
        <v>44</v>
      </c>
      <c r="X145" t="s">
        <v>44</v>
      </c>
      <c r="Y145" t="s">
        <v>44</v>
      </c>
      <c r="Z145" t="s">
        <v>44</v>
      </c>
      <c r="AA145" t="s">
        <v>44</v>
      </c>
      <c r="AB145" t="s">
        <v>44</v>
      </c>
      <c r="AC145" t="s">
        <v>44</v>
      </c>
      <c r="AD145" t="s">
        <v>44</v>
      </c>
      <c r="AE145" t="s">
        <v>997</v>
      </c>
    </row>
    <row r="146" spans="1:31" x14ac:dyDescent="0.25">
      <c r="A146" t="s">
        <v>2191</v>
      </c>
      <c r="B146" t="s">
        <v>1481</v>
      </c>
      <c r="C146">
        <v>2.2370011832563601</v>
      </c>
      <c r="D146">
        <v>0.49425474040478201</v>
      </c>
      <c r="E146">
        <v>6.94512287779947E-4</v>
      </c>
      <c r="F146">
        <v>6.0336143604445896E-3</v>
      </c>
      <c r="G146" t="s">
        <v>85</v>
      </c>
      <c r="H146" t="s">
        <v>2191</v>
      </c>
      <c r="L146">
        <v>99.298000000000002</v>
      </c>
      <c r="M146">
        <v>0</v>
      </c>
      <c r="N146" t="s">
        <v>2192</v>
      </c>
      <c r="O146" t="s">
        <v>2193</v>
      </c>
      <c r="P146">
        <v>59.86</v>
      </c>
      <c r="Q146">
        <v>3.0000000000000001E-100</v>
      </c>
      <c r="R146" t="s">
        <v>2194</v>
      </c>
      <c r="S146" t="s">
        <v>2195</v>
      </c>
      <c r="T146" t="s">
        <v>44</v>
      </c>
      <c r="U146" t="s">
        <v>44</v>
      </c>
      <c r="V146" t="s">
        <v>44</v>
      </c>
      <c r="W146" t="s">
        <v>44</v>
      </c>
      <c r="X146" t="s">
        <v>44</v>
      </c>
      <c r="Y146" t="s">
        <v>44</v>
      </c>
      <c r="Z146" t="s">
        <v>44</v>
      </c>
      <c r="AA146" t="s">
        <v>2196</v>
      </c>
      <c r="AB146" t="s">
        <v>44</v>
      </c>
      <c r="AC146" t="s">
        <v>44</v>
      </c>
      <c r="AD146" t="s">
        <v>44</v>
      </c>
      <c r="AE146" t="s">
        <v>2197</v>
      </c>
    </row>
    <row r="147" spans="1:31" x14ac:dyDescent="0.25">
      <c r="A147" t="s">
        <v>2198</v>
      </c>
      <c r="B147" t="s">
        <v>1481</v>
      </c>
      <c r="C147">
        <v>2.8316119921963798</v>
      </c>
      <c r="D147">
        <v>0.42670339972013699</v>
      </c>
      <c r="E147">
        <v>5.8099857136673101E-5</v>
      </c>
      <c r="F147">
        <v>1.08007857021892E-3</v>
      </c>
      <c r="G147" t="s">
        <v>85</v>
      </c>
      <c r="H147" t="s">
        <v>2198</v>
      </c>
      <c r="L147">
        <v>100</v>
      </c>
      <c r="M147">
        <v>0</v>
      </c>
      <c r="N147" t="s">
        <v>2199</v>
      </c>
      <c r="O147" t="s">
        <v>2200</v>
      </c>
      <c r="P147">
        <v>66.510000000000005</v>
      </c>
      <c r="Q147">
        <v>0</v>
      </c>
      <c r="R147" t="s">
        <v>2201</v>
      </c>
      <c r="S147" t="s">
        <v>2202</v>
      </c>
      <c r="T147" t="s">
        <v>2203</v>
      </c>
      <c r="U147">
        <v>913</v>
      </c>
      <c r="V147">
        <v>0</v>
      </c>
      <c r="W147" t="s">
        <v>2204</v>
      </c>
      <c r="X147" t="s">
        <v>2205</v>
      </c>
      <c r="Y147" t="s">
        <v>1862</v>
      </c>
      <c r="Z147" t="s">
        <v>1863</v>
      </c>
      <c r="AA147" t="s">
        <v>2206</v>
      </c>
      <c r="AB147" t="s">
        <v>2207</v>
      </c>
      <c r="AC147" t="s">
        <v>312</v>
      </c>
      <c r="AD147" t="s">
        <v>1260</v>
      </c>
      <c r="AE147" t="s">
        <v>2208</v>
      </c>
    </row>
    <row r="148" spans="1:31" x14ac:dyDescent="0.25">
      <c r="A148" t="s">
        <v>998</v>
      </c>
      <c r="B148" t="s">
        <v>1481</v>
      </c>
      <c r="C148">
        <v>-3.8454194808170201</v>
      </c>
      <c r="D148">
        <v>0.39659617570403499</v>
      </c>
      <c r="E148">
        <v>4.9938056068121697E-7</v>
      </c>
      <c r="F148">
        <v>4.6596047700485901E-5</v>
      </c>
      <c r="G148" t="s">
        <v>31</v>
      </c>
      <c r="H148" t="s">
        <v>999</v>
      </c>
      <c r="L148">
        <v>100</v>
      </c>
      <c r="M148">
        <v>0</v>
      </c>
      <c r="N148" t="s">
        <v>1000</v>
      </c>
      <c r="O148" t="s">
        <v>1001</v>
      </c>
      <c r="P148">
        <v>61.46</v>
      </c>
      <c r="Q148">
        <v>0</v>
      </c>
      <c r="R148" t="s">
        <v>1002</v>
      </c>
      <c r="S148" t="s">
        <v>1003</v>
      </c>
      <c r="T148" t="s">
        <v>1004</v>
      </c>
      <c r="U148">
        <v>700</v>
      </c>
      <c r="V148">
        <v>0</v>
      </c>
      <c r="W148" t="s">
        <v>1005</v>
      </c>
      <c r="X148" t="s">
        <v>1006</v>
      </c>
      <c r="Y148" t="s">
        <v>54</v>
      </c>
      <c r="Z148" t="s">
        <v>55</v>
      </c>
      <c r="AA148" t="s">
        <v>1007</v>
      </c>
      <c r="AB148" t="s">
        <v>81</v>
      </c>
      <c r="AC148" t="s">
        <v>1008</v>
      </c>
      <c r="AD148" t="s">
        <v>158</v>
      </c>
      <c r="AE148" t="s">
        <v>1009</v>
      </c>
    </row>
    <row r="149" spans="1:31" x14ac:dyDescent="0.25">
      <c r="A149" t="s">
        <v>1010</v>
      </c>
      <c r="B149" t="s">
        <v>1481</v>
      </c>
      <c r="C149">
        <v>-3.5413524003852599</v>
      </c>
      <c r="D149">
        <v>0.31179214662659699</v>
      </c>
      <c r="E149">
        <v>8.9012879067595905E-8</v>
      </c>
      <c r="F149">
        <v>1.46651624902575E-5</v>
      </c>
      <c r="G149" t="s">
        <v>31</v>
      </c>
      <c r="H149" t="s">
        <v>1010</v>
      </c>
      <c r="L149">
        <v>99.370999999999995</v>
      </c>
      <c r="M149">
        <v>0</v>
      </c>
      <c r="N149" t="s">
        <v>1011</v>
      </c>
      <c r="O149" t="s">
        <v>1012</v>
      </c>
      <c r="P149">
        <v>30.77</v>
      </c>
      <c r="Q149">
        <v>1.9999999999999999E-28</v>
      </c>
      <c r="R149" t="s">
        <v>1013</v>
      </c>
      <c r="S149" t="s">
        <v>1014</v>
      </c>
      <c r="T149" t="s">
        <v>44</v>
      </c>
      <c r="U149" t="s">
        <v>44</v>
      </c>
      <c r="V149" t="s">
        <v>44</v>
      </c>
      <c r="W149" t="s">
        <v>44</v>
      </c>
      <c r="X149" t="s">
        <v>44</v>
      </c>
      <c r="Y149" t="s">
        <v>44</v>
      </c>
      <c r="Z149" t="s">
        <v>44</v>
      </c>
      <c r="AA149" t="s">
        <v>1015</v>
      </c>
      <c r="AB149" t="s">
        <v>44</v>
      </c>
      <c r="AC149" t="s">
        <v>44</v>
      </c>
      <c r="AD149" t="s">
        <v>44</v>
      </c>
      <c r="AE149" t="s">
        <v>1016</v>
      </c>
    </row>
    <row r="150" spans="1:31" x14ac:dyDescent="0.25">
      <c r="A150" t="s">
        <v>2209</v>
      </c>
      <c r="B150" t="s">
        <v>1481</v>
      </c>
      <c r="C150">
        <v>2.14895670509916</v>
      </c>
      <c r="D150">
        <v>0.35849514626120998</v>
      </c>
      <c r="E150">
        <v>6.2705795319528703E-5</v>
      </c>
      <c r="F150">
        <v>1.1388846889806301E-3</v>
      </c>
      <c r="G150" t="s">
        <v>85</v>
      </c>
      <c r="H150" t="s">
        <v>2209</v>
      </c>
      <c r="L150">
        <v>99.697000000000003</v>
      </c>
      <c r="M150">
        <v>0</v>
      </c>
      <c r="N150" t="s">
        <v>2210</v>
      </c>
      <c r="O150" t="s">
        <v>2211</v>
      </c>
      <c r="P150">
        <v>80.47</v>
      </c>
      <c r="Q150">
        <v>0</v>
      </c>
      <c r="R150" t="s">
        <v>2212</v>
      </c>
      <c r="S150" t="s">
        <v>2213</v>
      </c>
      <c r="T150" t="s">
        <v>44</v>
      </c>
      <c r="U150" t="s">
        <v>44</v>
      </c>
      <c r="V150" t="s">
        <v>44</v>
      </c>
      <c r="W150" t="s">
        <v>44</v>
      </c>
      <c r="X150" t="s">
        <v>44</v>
      </c>
      <c r="Y150" t="s">
        <v>44</v>
      </c>
      <c r="Z150" t="s">
        <v>44</v>
      </c>
      <c r="AA150" t="s">
        <v>2214</v>
      </c>
      <c r="AB150" t="s">
        <v>225</v>
      </c>
      <c r="AC150" t="s">
        <v>112</v>
      </c>
      <c r="AD150" t="s">
        <v>113</v>
      </c>
      <c r="AE150" t="s">
        <v>2215</v>
      </c>
    </row>
    <row r="151" spans="1:31" x14ac:dyDescent="0.25">
      <c r="A151" t="s">
        <v>2216</v>
      </c>
      <c r="B151" t="s">
        <v>1481</v>
      </c>
      <c r="C151">
        <v>2.1423271714063898</v>
      </c>
      <c r="D151">
        <v>0.47951892278154901</v>
      </c>
      <c r="E151">
        <v>1.2017745756707199E-3</v>
      </c>
      <c r="F151">
        <v>8.8887351237108905E-3</v>
      </c>
      <c r="G151" t="s">
        <v>85</v>
      </c>
      <c r="H151" t="s">
        <v>2217</v>
      </c>
      <c r="L151">
        <v>100</v>
      </c>
      <c r="M151">
        <v>1E-172</v>
      </c>
      <c r="N151" t="s">
        <v>2218</v>
      </c>
      <c r="O151" t="s">
        <v>2219</v>
      </c>
      <c r="P151">
        <v>71.08</v>
      </c>
      <c r="Q151">
        <v>1.9999999999999999E-124</v>
      </c>
      <c r="R151" t="s">
        <v>2220</v>
      </c>
      <c r="S151" t="s">
        <v>2221</v>
      </c>
      <c r="T151" t="s">
        <v>2222</v>
      </c>
      <c r="U151">
        <v>352</v>
      </c>
      <c r="V151">
        <v>3.9999999999999997E-124</v>
      </c>
      <c r="W151" t="s">
        <v>2223</v>
      </c>
      <c r="X151" t="s">
        <v>2224</v>
      </c>
      <c r="Y151" t="s">
        <v>246</v>
      </c>
      <c r="Z151" t="s">
        <v>247</v>
      </c>
      <c r="AA151" t="s">
        <v>2225</v>
      </c>
      <c r="AB151" t="s">
        <v>2226</v>
      </c>
      <c r="AC151" t="s">
        <v>2227</v>
      </c>
      <c r="AD151" t="s">
        <v>1260</v>
      </c>
      <c r="AE151" t="s">
        <v>2228</v>
      </c>
    </row>
    <row r="152" spans="1:31" x14ac:dyDescent="0.25">
      <c r="A152" t="s">
        <v>1022</v>
      </c>
      <c r="B152" t="s">
        <v>1481</v>
      </c>
      <c r="C152">
        <v>-3.0542868475380902</v>
      </c>
      <c r="D152">
        <v>0.27969872336395801</v>
      </c>
      <c r="E152">
        <v>3.0478381285448098E-7</v>
      </c>
      <c r="F152">
        <v>3.4795554352233898E-5</v>
      </c>
      <c r="G152" t="s">
        <v>31</v>
      </c>
      <c r="H152" t="s">
        <v>1022</v>
      </c>
      <c r="L152">
        <v>100</v>
      </c>
      <c r="M152">
        <v>0</v>
      </c>
      <c r="N152" t="s">
        <v>1023</v>
      </c>
      <c r="O152" t="s">
        <v>280</v>
      </c>
      <c r="P152">
        <v>78.11</v>
      </c>
      <c r="Q152">
        <v>0</v>
      </c>
      <c r="R152" t="s">
        <v>281</v>
      </c>
      <c r="S152" t="s">
        <v>282</v>
      </c>
      <c r="T152" t="s">
        <v>283</v>
      </c>
      <c r="U152">
        <v>775</v>
      </c>
      <c r="V152">
        <v>0</v>
      </c>
      <c r="W152" t="s">
        <v>284</v>
      </c>
      <c r="X152" t="s">
        <v>285</v>
      </c>
      <c r="Y152" t="s">
        <v>286</v>
      </c>
      <c r="Z152" t="s">
        <v>287</v>
      </c>
      <c r="AA152" t="s">
        <v>1024</v>
      </c>
      <c r="AC152" t="s">
        <v>289</v>
      </c>
      <c r="AD152" t="s">
        <v>44</v>
      </c>
      <c r="AE152" t="s">
        <v>1025</v>
      </c>
    </row>
    <row r="153" spans="1:31" x14ac:dyDescent="0.25">
      <c r="A153" t="s">
        <v>1026</v>
      </c>
      <c r="B153" t="s">
        <v>1481</v>
      </c>
      <c r="C153">
        <v>-2.4958147681352298</v>
      </c>
      <c r="D153">
        <v>0.35839075193963199</v>
      </c>
      <c r="E153">
        <v>1.50875724385102E-5</v>
      </c>
      <c r="F153">
        <v>4.4351549238815798E-4</v>
      </c>
      <c r="G153" t="s">
        <v>31</v>
      </c>
      <c r="H153" t="s">
        <v>1026</v>
      </c>
      <c r="L153">
        <v>92.069000000000003</v>
      </c>
      <c r="M153">
        <v>0</v>
      </c>
      <c r="N153" t="s">
        <v>1027</v>
      </c>
      <c r="O153" t="s">
        <v>1028</v>
      </c>
      <c r="P153">
        <v>63.13</v>
      </c>
      <c r="Q153">
        <v>3.0000000000000003E-67</v>
      </c>
      <c r="R153" t="s">
        <v>1029</v>
      </c>
      <c r="S153" t="s">
        <v>1030</v>
      </c>
      <c r="T153" t="s">
        <v>44</v>
      </c>
      <c r="U153" t="s">
        <v>44</v>
      </c>
      <c r="V153" t="s">
        <v>44</v>
      </c>
      <c r="W153" t="s">
        <v>44</v>
      </c>
      <c r="X153" t="s">
        <v>44</v>
      </c>
      <c r="Y153" t="s">
        <v>44</v>
      </c>
      <c r="Z153" t="s">
        <v>44</v>
      </c>
      <c r="AA153" t="s">
        <v>1031</v>
      </c>
      <c r="AB153" t="s">
        <v>1032</v>
      </c>
      <c r="AC153" t="s">
        <v>1033</v>
      </c>
      <c r="AD153" t="s">
        <v>1034</v>
      </c>
      <c r="AE153" t="s">
        <v>1035</v>
      </c>
    </row>
    <row r="154" spans="1:31" x14ac:dyDescent="0.25">
      <c r="A154" t="s">
        <v>2229</v>
      </c>
      <c r="B154" t="s">
        <v>1481</v>
      </c>
      <c r="C154">
        <v>2.3363320029763202</v>
      </c>
      <c r="D154">
        <v>0.39782661597837898</v>
      </c>
      <c r="E154">
        <v>1.07904665721303E-3</v>
      </c>
      <c r="F154">
        <v>8.1997406120558197E-3</v>
      </c>
      <c r="G154" t="s">
        <v>85</v>
      </c>
      <c r="H154" t="s">
        <v>2229</v>
      </c>
      <c r="L154">
        <v>98.073999999999998</v>
      </c>
      <c r="M154">
        <v>0</v>
      </c>
      <c r="N154" t="s">
        <v>2230</v>
      </c>
      <c r="O154" t="s">
        <v>2231</v>
      </c>
      <c r="P154">
        <v>69.489999999999995</v>
      </c>
      <c r="Q154">
        <v>0</v>
      </c>
      <c r="R154" t="s">
        <v>2232</v>
      </c>
      <c r="S154" t="s">
        <v>2233</v>
      </c>
      <c r="T154" t="s">
        <v>44</v>
      </c>
      <c r="U154" t="s">
        <v>44</v>
      </c>
      <c r="V154" t="s">
        <v>44</v>
      </c>
      <c r="W154" t="s">
        <v>44</v>
      </c>
      <c r="X154" t="s">
        <v>44</v>
      </c>
      <c r="Y154" t="s">
        <v>44</v>
      </c>
      <c r="Z154" t="s">
        <v>44</v>
      </c>
      <c r="AA154" t="s">
        <v>2234</v>
      </c>
      <c r="AC154" t="s">
        <v>2235</v>
      </c>
      <c r="AD154" t="s">
        <v>44</v>
      </c>
      <c r="AE154" t="s">
        <v>2236</v>
      </c>
    </row>
    <row r="155" spans="1:31" x14ac:dyDescent="0.25">
      <c r="A155" t="s">
        <v>1048</v>
      </c>
      <c r="B155" t="s">
        <v>1481</v>
      </c>
      <c r="C155">
        <v>-5.4158448750025201</v>
      </c>
      <c r="D155">
        <v>0.49504205072812002</v>
      </c>
      <c r="E155">
        <v>1.34529944073591E-7</v>
      </c>
      <c r="F155">
        <v>1.8649693961287602E-5</v>
      </c>
      <c r="G155" t="s">
        <v>31</v>
      </c>
      <c r="H155" t="s">
        <v>1048</v>
      </c>
      <c r="L155">
        <v>94.585999999999999</v>
      </c>
      <c r="M155">
        <v>0</v>
      </c>
      <c r="N155" t="s">
        <v>1049</v>
      </c>
      <c r="O155" t="s">
        <v>1050</v>
      </c>
      <c r="P155" t="s">
        <v>44</v>
      </c>
      <c r="Q155" t="s">
        <v>44</v>
      </c>
      <c r="R155" t="s">
        <v>44</v>
      </c>
      <c r="S155" t="s">
        <v>44</v>
      </c>
      <c r="T155" t="s">
        <v>194</v>
      </c>
      <c r="U155">
        <v>201</v>
      </c>
      <c r="V155">
        <v>1E-62</v>
      </c>
      <c r="W155" t="s">
        <v>195</v>
      </c>
      <c r="X155" t="s">
        <v>196</v>
      </c>
      <c r="Y155" t="s">
        <v>197</v>
      </c>
      <c r="Z155" t="s">
        <v>198</v>
      </c>
      <c r="AA155" t="s">
        <v>1051</v>
      </c>
      <c r="AC155" t="s">
        <v>200</v>
      </c>
      <c r="AD155" t="s">
        <v>44</v>
      </c>
      <c r="AE155" t="s">
        <v>1052</v>
      </c>
    </row>
    <row r="156" spans="1:31" x14ac:dyDescent="0.25">
      <c r="A156" t="s">
        <v>1053</v>
      </c>
      <c r="B156" t="s">
        <v>1481</v>
      </c>
      <c r="C156">
        <v>-2.8339027753250199</v>
      </c>
      <c r="D156">
        <v>0.57904697936030602</v>
      </c>
      <c r="E156">
        <v>3.6961989206174599E-4</v>
      </c>
      <c r="F156">
        <v>3.8279524360375402E-3</v>
      </c>
      <c r="G156" t="s">
        <v>31</v>
      </c>
      <c r="H156" t="s">
        <v>1053</v>
      </c>
      <c r="L156">
        <v>100</v>
      </c>
      <c r="M156">
        <v>9.9999999999999993E-89</v>
      </c>
      <c r="N156" t="s">
        <v>1054</v>
      </c>
      <c r="O156" t="s">
        <v>1055</v>
      </c>
      <c r="P156">
        <v>68.42</v>
      </c>
      <c r="Q156">
        <v>4.9999999999999999E-48</v>
      </c>
      <c r="R156" t="s">
        <v>1056</v>
      </c>
      <c r="S156" t="s">
        <v>1057</v>
      </c>
      <c r="T156" t="s">
        <v>44</v>
      </c>
      <c r="U156" t="s">
        <v>44</v>
      </c>
      <c r="V156" t="s">
        <v>44</v>
      </c>
      <c r="W156" t="s">
        <v>44</v>
      </c>
      <c r="X156" t="s">
        <v>44</v>
      </c>
      <c r="Y156" t="s">
        <v>44</v>
      </c>
      <c r="Z156" t="s">
        <v>44</v>
      </c>
      <c r="AA156" t="s">
        <v>1058</v>
      </c>
      <c r="AC156" t="s">
        <v>1059</v>
      </c>
      <c r="AD156" t="s">
        <v>1060</v>
      </c>
      <c r="AE156" t="s">
        <v>1061</v>
      </c>
    </row>
    <row r="157" spans="1:31" x14ac:dyDescent="0.25">
      <c r="A157" t="s">
        <v>2237</v>
      </c>
      <c r="B157" t="s">
        <v>1481</v>
      </c>
      <c r="C157">
        <v>2.0068358052277002</v>
      </c>
      <c r="D157">
        <v>0.45636863435265201</v>
      </c>
      <c r="E157">
        <v>8.6934585576336999E-4</v>
      </c>
      <c r="F157">
        <v>7.0713597521607297E-3</v>
      </c>
      <c r="G157" t="s">
        <v>85</v>
      </c>
      <c r="H157" t="s">
        <v>2237</v>
      </c>
      <c r="L157">
        <v>100</v>
      </c>
      <c r="M157">
        <v>0</v>
      </c>
      <c r="N157" t="s">
        <v>2238</v>
      </c>
      <c r="O157" t="s">
        <v>2239</v>
      </c>
      <c r="P157">
        <v>74.73</v>
      </c>
      <c r="Q157">
        <v>0</v>
      </c>
      <c r="R157" t="s">
        <v>2240</v>
      </c>
      <c r="S157" t="s">
        <v>2241</v>
      </c>
      <c r="T157" t="s">
        <v>2242</v>
      </c>
      <c r="U157">
        <v>535</v>
      </c>
      <c r="V157">
        <v>0</v>
      </c>
      <c r="W157" t="s">
        <v>2243</v>
      </c>
      <c r="X157" t="s">
        <v>2244</v>
      </c>
      <c r="Y157" t="s">
        <v>700</v>
      </c>
      <c r="Z157" t="s">
        <v>701</v>
      </c>
      <c r="AA157" t="s">
        <v>2245</v>
      </c>
      <c r="AB157" t="s">
        <v>2246</v>
      </c>
      <c r="AC157" t="s">
        <v>2247</v>
      </c>
      <c r="AD157" t="s">
        <v>44</v>
      </c>
      <c r="AE157" t="s">
        <v>2248</v>
      </c>
    </row>
    <row r="158" spans="1:31" x14ac:dyDescent="0.25">
      <c r="A158" t="s">
        <v>2249</v>
      </c>
      <c r="B158" t="s">
        <v>1481</v>
      </c>
      <c r="C158">
        <v>2.12325677165546</v>
      </c>
      <c r="D158">
        <v>0.261730902461774</v>
      </c>
      <c r="E158">
        <v>3.2586338978291E-6</v>
      </c>
      <c r="F158">
        <v>1.5577233174647099E-4</v>
      </c>
      <c r="G158" t="s">
        <v>85</v>
      </c>
      <c r="H158" t="s">
        <v>2249</v>
      </c>
      <c r="L158">
        <v>93.81</v>
      </c>
      <c r="M158">
        <v>0</v>
      </c>
      <c r="N158" t="s">
        <v>2250</v>
      </c>
      <c r="O158" t="s">
        <v>2251</v>
      </c>
      <c r="P158">
        <v>81.28</v>
      </c>
      <c r="Q158">
        <v>0</v>
      </c>
      <c r="R158" t="s">
        <v>2252</v>
      </c>
      <c r="S158" t="s">
        <v>2253</v>
      </c>
      <c r="T158" t="s">
        <v>2254</v>
      </c>
      <c r="U158">
        <v>1703</v>
      </c>
      <c r="V158">
        <v>0</v>
      </c>
      <c r="W158" t="s">
        <v>2255</v>
      </c>
      <c r="X158" t="s">
        <v>2256</v>
      </c>
      <c r="Y158" t="s">
        <v>700</v>
      </c>
      <c r="Z158" t="s">
        <v>701</v>
      </c>
      <c r="AA158" t="s">
        <v>2257</v>
      </c>
      <c r="AB158" t="s">
        <v>2258</v>
      </c>
      <c r="AC158" t="s">
        <v>2259</v>
      </c>
      <c r="AD158" t="s">
        <v>2260</v>
      </c>
      <c r="AE158" t="s">
        <v>2261</v>
      </c>
    </row>
    <row r="159" spans="1:31" x14ac:dyDescent="0.25">
      <c r="A159" t="s">
        <v>1062</v>
      </c>
      <c r="B159" t="s">
        <v>1481</v>
      </c>
      <c r="C159">
        <v>-4.7261537596275396</v>
      </c>
      <c r="D159">
        <v>0.36802396299617302</v>
      </c>
      <c r="E159">
        <v>2.2636655216956599E-8</v>
      </c>
      <c r="F159">
        <v>6.6565485522832297E-6</v>
      </c>
      <c r="G159" t="s">
        <v>31</v>
      </c>
      <c r="H159" t="s">
        <v>1062</v>
      </c>
      <c r="K159" t="s">
        <v>1063</v>
      </c>
      <c r="L159">
        <v>100</v>
      </c>
      <c r="M159">
        <v>0</v>
      </c>
      <c r="N159" t="s">
        <v>1064</v>
      </c>
      <c r="O159" t="s">
        <v>1065</v>
      </c>
      <c r="P159">
        <v>85.45</v>
      </c>
      <c r="Q159">
        <v>0</v>
      </c>
      <c r="R159" t="s">
        <v>212</v>
      </c>
      <c r="S159" t="s">
        <v>213</v>
      </c>
      <c r="T159" t="s">
        <v>44</v>
      </c>
      <c r="U159" t="s">
        <v>44</v>
      </c>
      <c r="V159" t="s">
        <v>44</v>
      </c>
      <c r="W159" t="s">
        <v>44</v>
      </c>
      <c r="X159" t="s">
        <v>44</v>
      </c>
      <c r="Y159" t="s">
        <v>44</v>
      </c>
      <c r="Z159" t="s">
        <v>44</v>
      </c>
      <c r="AA159" t="s">
        <v>1066</v>
      </c>
      <c r="AB159" t="s">
        <v>215</v>
      </c>
      <c r="AC159" t="s">
        <v>216</v>
      </c>
      <c r="AD159" t="s">
        <v>217</v>
      </c>
      <c r="AE159" t="s">
        <v>1067</v>
      </c>
    </row>
    <row r="160" spans="1:31" x14ac:dyDescent="0.25">
      <c r="A160" t="s">
        <v>2262</v>
      </c>
      <c r="B160" t="s">
        <v>1481</v>
      </c>
      <c r="C160">
        <v>-2.36464143624826</v>
      </c>
      <c r="D160">
        <v>0.49087153962971802</v>
      </c>
      <c r="E160">
        <v>4.21017550164215E-4</v>
      </c>
      <c r="F160">
        <v>4.1866089664760898E-3</v>
      </c>
      <c r="G160" t="s">
        <v>31</v>
      </c>
      <c r="H160" t="s">
        <v>2262</v>
      </c>
      <c r="L160">
        <v>98.802000000000007</v>
      </c>
      <c r="M160">
        <v>7.0000000000000004E-115</v>
      </c>
      <c r="N160" t="s">
        <v>2263</v>
      </c>
      <c r="O160" t="s">
        <v>2264</v>
      </c>
      <c r="P160">
        <v>80.36</v>
      </c>
      <c r="Q160">
        <v>2.0000000000000001E-89</v>
      </c>
      <c r="R160" t="s">
        <v>2265</v>
      </c>
      <c r="S160" t="s">
        <v>2266</v>
      </c>
      <c r="T160" t="s">
        <v>44</v>
      </c>
      <c r="U160" t="s">
        <v>44</v>
      </c>
      <c r="V160" t="s">
        <v>44</v>
      </c>
      <c r="W160" t="s">
        <v>44</v>
      </c>
      <c r="X160" t="s">
        <v>44</v>
      </c>
      <c r="Y160" t="s">
        <v>44</v>
      </c>
      <c r="Z160" t="s">
        <v>44</v>
      </c>
      <c r="AA160" t="s">
        <v>2267</v>
      </c>
      <c r="AB160" t="s">
        <v>398</v>
      </c>
      <c r="AC160" t="s">
        <v>2268</v>
      </c>
      <c r="AD160" t="s">
        <v>2269</v>
      </c>
      <c r="AE160" t="s">
        <v>2270</v>
      </c>
    </row>
    <row r="161" spans="1:31" x14ac:dyDescent="0.25">
      <c r="A161" t="s">
        <v>1072</v>
      </c>
      <c r="B161" t="s">
        <v>1481</v>
      </c>
      <c r="C161">
        <v>-8.2164094700276191</v>
      </c>
      <c r="D161">
        <v>1.2147899657886501</v>
      </c>
      <c r="E161">
        <v>8.2366577597525693E-5</v>
      </c>
      <c r="F161">
        <v>1.3662996051391301E-3</v>
      </c>
      <c r="G161" t="s">
        <v>31</v>
      </c>
      <c r="H161" t="s">
        <v>1072</v>
      </c>
      <c r="L161">
        <v>100</v>
      </c>
      <c r="M161">
        <v>6.0000000000000001E-179</v>
      </c>
      <c r="N161" t="s">
        <v>1073</v>
      </c>
      <c r="O161" t="s">
        <v>1074</v>
      </c>
      <c r="P161">
        <v>64.05</v>
      </c>
      <c r="Q161">
        <v>9.9999999999999999E-110</v>
      </c>
      <c r="R161" t="s">
        <v>1075</v>
      </c>
      <c r="S161" t="s">
        <v>1076</v>
      </c>
      <c r="T161" t="s">
        <v>44</v>
      </c>
      <c r="U161" t="s">
        <v>44</v>
      </c>
      <c r="V161" t="s">
        <v>44</v>
      </c>
      <c r="W161" t="s">
        <v>44</v>
      </c>
      <c r="X161" t="s">
        <v>44</v>
      </c>
      <c r="Y161" t="s">
        <v>44</v>
      </c>
      <c r="Z161" t="s">
        <v>44</v>
      </c>
      <c r="AA161" t="s">
        <v>1077</v>
      </c>
      <c r="AD161" t="s">
        <v>158</v>
      </c>
      <c r="AE161" t="s">
        <v>1078</v>
      </c>
    </row>
    <row r="162" spans="1:31" x14ac:dyDescent="0.25">
      <c r="A162" t="s">
        <v>2271</v>
      </c>
      <c r="B162" t="s">
        <v>1481</v>
      </c>
      <c r="C162">
        <v>-2.1527596102025202</v>
      </c>
      <c r="D162">
        <v>0.33407135805634403</v>
      </c>
      <c r="E162">
        <v>4.7813636410376503E-5</v>
      </c>
      <c r="F162">
        <v>9.5666706747689399E-4</v>
      </c>
      <c r="G162" t="s">
        <v>31</v>
      </c>
      <c r="H162" t="s">
        <v>2272</v>
      </c>
      <c r="L162">
        <v>99.834000000000003</v>
      </c>
      <c r="M162">
        <v>0</v>
      </c>
      <c r="N162" t="s">
        <v>2273</v>
      </c>
      <c r="O162" t="s">
        <v>2274</v>
      </c>
      <c r="P162">
        <v>56.18</v>
      </c>
      <c r="Q162">
        <v>0</v>
      </c>
      <c r="R162" t="s">
        <v>580</v>
      </c>
      <c r="S162" t="s">
        <v>581</v>
      </c>
      <c r="T162" t="s">
        <v>582</v>
      </c>
      <c r="U162">
        <v>594</v>
      </c>
      <c r="V162">
        <v>0</v>
      </c>
      <c r="W162" t="s">
        <v>583</v>
      </c>
      <c r="X162" t="s">
        <v>584</v>
      </c>
      <c r="Y162" t="s">
        <v>39</v>
      </c>
      <c r="Z162" t="s">
        <v>40</v>
      </c>
      <c r="AA162" t="s">
        <v>2275</v>
      </c>
      <c r="AC162" t="s">
        <v>43</v>
      </c>
      <c r="AD162" t="s">
        <v>44</v>
      </c>
      <c r="AE162" t="s">
        <v>2276</v>
      </c>
    </row>
    <row r="163" spans="1:31" x14ac:dyDescent="0.25">
      <c r="A163" t="s">
        <v>2277</v>
      </c>
      <c r="B163" t="s">
        <v>1481</v>
      </c>
      <c r="C163">
        <v>-2.4196662270376299</v>
      </c>
      <c r="D163">
        <v>0.33599150910887798</v>
      </c>
      <c r="E163">
        <v>1.08436613488472E-5</v>
      </c>
      <c r="F163">
        <v>3.5487277957514001E-4</v>
      </c>
      <c r="G163" t="s">
        <v>31</v>
      </c>
      <c r="H163" t="s">
        <v>2277</v>
      </c>
      <c r="L163">
        <v>83.7</v>
      </c>
      <c r="M163">
        <v>0</v>
      </c>
      <c r="N163" t="s">
        <v>2278</v>
      </c>
      <c r="O163" t="s">
        <v>2279</v>
      </c>
      <c r="P163">
        <v>69.739999999999995</v>
      </c>
      <c r="Q163">
        <v>0</v>
      </c>
      <c r="R163" t="s">
        <v>2280</v>
      </c>
      <c r="S163" t="s">
        <v>2281</v>
      </c>
      <c r="T163" t="s">
        <v>2282</v>
      </c>
      <c r="U163">
        <v>568</v>
      </c>
      <c r="V163">
        <v>0</v>
      </c>
      <c r="W163" t="s">
        <v>2283</v>
      </c>
      <c r="X163" t="s">
        <v>2284</v>
      </c>
      <c r="Y163" t="s">
        <v>1508</v>
      </c>
      <c r="Z163" t="s">
        <v>1509</v>
      </c>
      <c r="AA163" t="s">
        <v>2285</v>
      </c>
      <c r="AB163" t="s">
        <v>2286</v>
      </c>
      <c r="AC163" t="s">
        <v>2287</v>
      </c>
      <c r="AD163" t="s">
        <v>44</v>
      </c>
      <c r="AE163" t="s">
        <v>2288</v>
      </c>
    </row>
    <row r="164" spans="1:31" x14ac:dyDescent="0.25">
      <c r="A164" t="s">
        <v>1079</v>
      </c>
      <c r="B164" t="s">
        <v>1481</v>
      </c>
      <c r="C164">
        <v>-3.1935849017626499</v>
      </c>
      <c r="D164">
        <v>0.20252853576546601</v>
      </c>
      <c r="E164">
        <v>2.1919182024987499E-9</v>
      </c>
      <c r="F164">
        <v>1.7725311864206601E-6</v>
      </c>
      <c r="G164" t="s">
        <v>31</v>
      </c>
      <c r="H164" t="s">
        <v>1079</v>
      </c>
      <c r="L164">
        <v>98.585999999999999</v>
      </c>
      <c r="M164">
        <v>0</v>
      </c>
      <c r="N164" t="s">
        <v>1080</v>
      </c>
      <c r="O164" t="s">
        <v>1081</v>
      </c>
      <c r="P164">
        <v>73.78</v>
      </c>
      <c r="Q164">
        <v>0</v>
      </c>
      <c r="R164" t="s">
        <v>256</v>
      </c>
      <c r="S164" t="s">
        <v>257</v>
      </c>
      <c r="T164" t="s">
        <v>258</v>
      </c>
      <c r="U164">
        <v>676</v>
      </c>
      <c r="V164">
        <v>0</v>
      </c>
      <c r="W164" t="s">
        <v>259</v>
      </c>
      <c r="X164" t="s">
        <v>260</v>
      </c>
      <c r="Y164" t="s">
        <v>39</v>
      </c>
      <c r="Z164" t="s">
        <v>40</v>
      </c>
      <c r="AA164" t="s">
        <v>1082</v>
      </c>
      <c r="AB164" t="s">
        <v>262</v>
      </c>
      <c r="AC164" t="s">
        <v>263</v>
      </c>
      <c r="AD164" t="s">
        <v>264</v>
      </c>
      <c r="AE164" t="s">
        <v>1083</v>
      </c>
    </row>
    <row r="165" spans="1:31" x14ac:dyDescent="0.25">
      <c r="A165" t="s">
        <v>1084</v>
      </c>
      <c r="B165" t="s">
        <v>1481</v>
      </c>
      <c r="C165">
        <v>-3.0264146401494201</v>
      </c>
      <c r="D165">
        <v>0.331789696328737</v>
      </c>
      <c r="E165">
        <v>1.8380893516134501E-6</v>
      </c>
      <c r="F165">
        <v>1.08101933745799E-4</v>
      </c>
      <c r="G165" t="s">
        <v>31</v>
      </c>
      <c r="H165" t="s">
        <v>1085</v>
      </c>
      <c r="K165" t="s">
        <v>1086</v>
      </c>
      <c r="L165">
        <v>99.417000000000002</v>
      </c>
      <c r="M165">
        <v>0</v>
      </c>
      <c r="N165" t="s">
        <v>1087</v>
      </c>
      <c r="O165" t="s">
        <v>1088</v>
      </c>
      <c r="P165">
        <v>70.349999999999994</v>
      </c>
      <c r="Q165">
        <v>0</v>
      </c>
      <c r="R165" t="s">
        <v>270</v>
      </c>
      <c r="S165" t="s">
        <v>271</v>
      </c>
      <c r="T165" t="s">
        <v>272</v>
      </c>
      <c r="U165">
        <v>512</v>
      </c>
      <c r="V165">
        <v>0</v>
      </c>
      <c r="W165" t="s">
        <v>273</v>
      </c>
      <c r="X165" t="s">
        <v>274</v>
      </c>
      <c r="Y165" t="s">
        <v>68</v>
      </c>
      <c r="Z165" t="s">
        <v>69</v>
      </c>
      <c r="AA165" t="s">
        <v>1089</v>
      </c>
      <c r="AC165" t="s">
        <v>276</v>
      </c>
      <c r="AD165" t="s">
        <v>44</v>
      </c>
      <c r="AE165" t="s">
        <v>1090</v>
      </c>
    </row>
    <row r="166" spans="1:31" x14ac:dyDescent="0.25">
      <c r="A166" t="s">
        <v>2289</v>
      </c>
      <c r="B166" t="s">
        <v>1481</v>
      </c>
      <c r="C166">
        <v>-3.0116168384270399</v>
      </c>
      <c r="D166">
        <v>0.56922357692165604</v>
      </c>
      <c r="E166">
        <v>1.9121068070404601E-4</v>
      </c>
      <c r="F166">
        <v>2.4094997507528599E-3</v>
      </c>
      <c r="G166" t="s">
        <v>31</v>
      </c>
      <c r="H166" t="s">
        <v>2289</v>
      </c>
      <c r="L166">
        <v>100</v>
      </c>
      <c r="M166">
        <v>0</v>
      </c>
      <c r="N166" t="s">
        <v>2290</v>
      </c>
      <c r="O166" t="s">
        <v>2291</v>
      </c>
      <c r="P166">
        <v>57.63</v>
      </c>
      <c r="Q166">
        <v>4E-136</v>
      </c>
      <c r="R166" t="s">
        <v>2292</v>
      </c>
      <c r="S166" t="s">
        <v>2293</v>
      </c>
      <c r="T166" t="s">
        <v>2294</v>
      </c>
      <c r="U166">
        <v>389</v>
      </c>
      <c r="V166">
        <v>8.9999999999999994E-136</v>
      </c>
      <c r="W166" t="s">
        <v>2295</v>
      </c>
      <c r="X166" t="s">
        <v>2296</v>
      </c>
      <c r="Y166" t="s">
        <v>900</v>
      </c>
      <c r="Z166" t="s">
        <v>901</v>
      </c>
      <c r="AA166" t="s">
        <v>2297</v>
      </c>
      <c r="AC166" t="s">
        <v>2298</v>
      </c>
      <c r="AD166" t="s">
        <v>44</v>
      </c>
      <c r="AE166" t="s">
        <v>2299</v>
      </c>
    </row>
    <row r="167" spans="1:31" x14ac:dyDescent="0.25">
      <c r="A167" t="s">
        <v>2300</v>
      </c>
      <c r="B167" t="s">
        <v>1481</v>
      </c>
      <c r="C167">
        <v>-2.2030077968708199</v>
      </c>
      <c r="D167">
        <v>0.51127622557274</v>
      </c>
      <c r="E167">
        <v>1.2375310327668E-3</v>
      </c>
      <c r="F167">
        <v>9.0770983688352701E-3</v>
      </c>
      <c r="G167" t="s">
        <v>31</v>
      </c>
      <c r="H167" t="s">
        <v>2300</v>
      </c>
      <c r="L167">
        <v>97.049000000000007</v>
      </c>
      <c r="M167">
        <v>0</v>
      </c>
      <c r="N167" t="s">
        <v>2301</v>
      </c>
      <c r="O167" t="s">
        <v>2302</v>
      </c>
      <c r="P167">
        <v>44.69</v>
      </c>
      <c r="Q167">
        <v>2.0000000000000001E-89</v>
      </c>
      <c r="R167" t="s">
        <v>2303</v>
      </c>
      <c r="S167" t="s">
        <v>2304</v>
      </c>
      <c r="T167" t="s">
        <v>2305</v>
      </c>
      <c r="U167">
        <v>270</v>
      </c>
      <c r="V167">
        <v>2.9999999999999999E-89</v>
      </c>
      <c r="W167" t="s">
        <v>2295</v>
      </c>
      <c r="X167" t="s">
        <v>2296</v>
      </c>
      <c r="Y167" t="s">
        <v>900</v>
      </c>
      <c r="Z167" t="s">
        <v>901</v>
      </c>
      <c r="AA167" t="s">
        <v>2306</v>
      </c>
      <c r="AC167" t="s">
        <v>2298</v>
      </c>
      <c r="AD167" t="s">
        <v>44</v>
      </c>
      <c r="AE167" t="s">
        <v>2307</v>
      </c>
    </row>
    <row r="168" spans="1:31" x14ac:dyDescent="0.25">
      <c r="A168" t="s">
        <v>1091</v>
      </c>
      <c r="B168" t="s">
        <v>1481</v>
      </c>
      <c r="C168">
        <v>-2.1075824589552101</v>
      </c>
      <c r="D168">
        <v>0.37732006713029498</v>
      </c>
      <c r="E168">
        <v>1.18819386305313E-4</v>
      </c>
      <c r="F168">
        <v>1.73386966121317E-3</v>
      </c>
      <c r="G168" t="s">
        <v>31</v>
      </c>
      <c r="H168" t="s">
        <v>1091</v>
      </c>
      <c r="L168">
        <v>100</v>
      </c>
      <c r="M168">
        <v>3.0000000000000001E-120</v>
      </c>
      <c r="N168" t="s">
        <v>1092</v>
      </c>
      <c r="O168" t="s">
        <v>1093</v>
      </c>
      <c r="P168">
        <v>50.53</v>
      </c>
      <c r="Q168">
        <v>6.9999999999999998E-48</v>
      </c>
      <c r="R168" t="s">
        <v>1094</v>
      </c>
      <c r="S168" t="s">
        <v>1095</v>
      </c>
      <c r="T168" t="s">
        <v>44</v>
      </c>
      <c r="U168" t="s">
        <v>44</v>
      </c>
      <c r="V168" t="s">
        <v>44</v>
      </c>
      <c r="W168" t="s">
        <v>44</v>
      </c>
      <c r="X168" t="s">
        <v>44</v>
      </c>
      <c r="Y168" t="s">
        <v>44</v>
      </c>
      <c r="Z168" t="s">
        <v>44</v>
      </c>
      <c r="AA168" t="s">
        <v>1096</v>
      </c>
      <c r="AC168" t="s">
        <v>1059</v>
      </c>
      <c r="AD168" t="s">
        <v>158</v>
      </c>
      <c r="AE168" t="s">
        <v>1097</v>
      </c>
    </row>
    <row r="169" spans="1:31" x14ac:dyDescent="0.25">
      <c r="A169" t="s">
        <v>1098</v>
      </c>
      <c r="B169" t="s">
        <v>1481</v>
      </c>
      <c r="C169">
        <v>-4.8096286163657096</v>
      </c>
      <c r="D169">
        <v>0.351120473586923</v>
      </c>
      <c r="E169">
        <v>1.09268061265766E-8</v>
      </c>
      <c r="F169">
        <v>4.1288037365779697E-6</v>
      </c>
      <c r="G169" t="s">
        <v>31</v>
      </c>
      <c r="H169" t="s">
        <v>1099</v>
      </c>
      <c r="L169">
        <v>99.391999999999996</v>
      </c>
      <c r="M169">
        <v>0</v>
      </c>
      <c r="N169" t="s">
        <v>1100</v>
      </c>
      <c r="O169" t="s">
        <v>1101</v>
      </c>
      <c r="P169">
        <v>25.23</v>
      </c>
      <c r="Q169">
        <v>1E-8</v>
      </c>
      <c r="R169" t="s">
        <v>1102</v>
      </c>
      <c r="S169" t="s">
        <v>1103</v>
      </c>
      <c r="T169" t="s">
        <v>1104</v>
      </c>
      <c r="U169">
        <v>454</v>
      </c>
      <c r="V169">
        <v>4.0000000000000001E-161</v>
      </c>
      <c r="W169" t="s">
        <v>1105</v>
      </c>
      <c r="X169" t="s">
        <v>1106</v>
      </c>
      <c r="Y169" t="s">
        <v>54</v>
      </c>
      <c r="Z169" t="s">
        <v>55</v>
      </c>
      <c r="AA169" t="s">
        <v>1107</v>
      </c>
      <c r="AB169" t="s">
        <v>1108</v>
      </c>
      <c r="AC169" t="s">
        <v>1109</v>
      </c>
      <c r="AD169" t="s">
        <v>44</v>
      </c>
      <c r="AE169" t="s">
        <v>1110</v>
      </c>
    </row>
    <row r="170" spans="1:31" x14ac:dyDescent="0.25">
      <c r="A170" t="s">
        <v>2308</v>
      </c>
      <c r="B170" t="s">
        <v>1481</v>
      </c>
      <c r="C170">
        <v>2.4618394781660702</v>
      </c>
      <c r="D170">
        <v>0.321087184369936</v>
      </c>
      <c r="E170">
        <v>3.1030912894802801E-5</v>
      </c>
      <c r="F170">
        <v>7.2559994874979699E-4</v>
      </c>
      <c r="G170" t="s">
        <v>85</v>
      </c>
      <c r="H170" t="s">
        <v>2309</v>
      </c>
      <c r="L170">
        <v>99.742999999999995</v>
      </c>
      <c r="M170">
        <v>0</v>
      </c>
      <c r="N170" t="s">
        <v>2310</v>
      </c>
      <c r="O170" t="s">
        <v>2311</v>
      </c>
      <c r="P170">
        <v>62.1</v>
      </c>
      <c r="Q170">
        <v>0</v>
      </c>
      <c r="R170" t="s">
        <v>2312</v>
      </c>
      <c r="S170" t="s">
        <v>2313</v>
      </c>
      <c r="T170" t="s">
        <v>44</v>
      </c>
      <c r="U170" t="s">
        <v>44</v>
      </c>
      <c r="V170" t="s">
        <v>44</v>
      </c>
      <c r="W170" t="s">
        <v>44</v>
      </c>
      <c r="X170" t="s">
        <v>44</v>
      </c>
      <c r="Y170" t="s">
        <v>44</v>
      </c>
      <c r="Z170" t="s">
        <v>44</v>
      </c>
      <c r="AA170" t="s">
        <v>2314</v>
      </c>
      <c r="AC170" t="s">
        <v>1326</v>
      </c>
      <c r="AD170" t="s">
        <v>44</v>
      </c>
      <c r="AE170" t="s">
        <v>2315</v>
      </c>
    </row>
    <row r="171" spans="1:31" x14ac:dyDescent="0.25">
      <c r="A171" t="s">
        <v>1123</v>
      </c>
      <c r="B171" t="s">
        <v>1481</v>
      </c>
      <c r="C171">
        <v>-2.6029316227047699</v>
      </c>
      <c r="D171">
        <v>0.26918028749177703</v>
      </c>
      <c r="E171">
        <v>5.1410502033277805E-7</v>
      </c>
      <c r="F171">
        <v>4.7064859597257302E-5</v>
      </c>
      <c r="G171" t="s">
        <v>31</v>
      </c>
      <c r="H171" t="s">
        <v>1123</v>
      </c>
      <c r="L171">
        <v>100</v>
      </c>
      <c r="M171">
        <v>0</v>
      </c>
      <c r="N171" t="s">
        <v>1124</v>
      </c>
      <c r="O171" t="s">
        <v>358</v>
      </c>
      <c r="P171">
        <v>70.53</v>
      </c>
      <c r="Q171">
        <v>0</v>
      </c>
      <c r="R171" t="s">
        <v>359</v>
      </c>
      <c r="S171" t="s">
        <v>360</v>
      </c>
      <c r="T171" t="s">
        <v>361</v>
      </c>
      <c r="U171">
        <v>740</v>
      </c>
      <c r="V171">
        <v>0</v>
      </c>
      <c r="W171" t="s">
        <v>362</v>
      </c>
      <c r="X171" t="s">
        <v>363</v>
      </c>
      <c r="Y171" t="s">
        <v>39</v>
      </c>
      <c r="Z171" t="s">
        <v>40</v>
      </c>
      <c r="AA171" t="s">
        <v>1125</v>
      </c>
      <c r="AC171" t="s">
        <v>365</v>
      </c>
      <c r="AD171" t="s">
        <v>44</v>
      </c>
      <c r="AE171" t="s">
        <v>1126</v>
      </c>
    </row>
    <row r="172" spans="1:31" x14ac:dyDescent="0.25">
      <c r="A172" t="s">
        <v>1127</v>
      </c>
      <c r="B172" t="s">
        <v>1481</v>
      </c>
      <c r="C172">
        <v>-3.115157610497</v>
      </c>
      <c r="D172">
        <v>0.36510520355686599</v>
      </c>
      <c r="E172">
        <v>1.9328774549798298E-6</v>
      </c>
      <c r="F172">
        <v>1.11646683470978E-4</v>
      </c>
      <c r="G172" t="s">
        <v>31</v>
      </c>
      <c r="H172" t="s">
        <v>1127</v>
      </c>
      <c r="L172">
        <v>99.364999999999995</v>
      </c>
      <c r="M172">
        <v>0</v>
      </c>
      <c r="N172" t="s">
        <v>1128</v>
      </c>
      <c r="O172" t="s">
        <v>1129</v>
      </c>
      <c r="P172">
        <v>49.68</v>
      </c>
      <c r="Q172">
        <v>9.9999999999999993E-103</v>
      </c>
      <c r="R172" t="s">
        <v>1130</v>
      </c>
      <c r="S172" t="s">
        <v>1131</v>
      </c>
      <c r="T172" t="s">
        <v>1132</v>
      </c>
      <c r="U172">
        <v>303</v>
      </c>
      <c r="V172">
        <v>1.9999999999999999E-102</v>
      </c>
      <c r="W172" t="s">
        <v>1133</v>
      </c>
      <c r="X172" t="s">
        <v>1134</v>
      </c>
      <c r="Y172" t="s">
        <v>1135</v>
      </c>
      <c r="Z172" t="s">
        <v>1136</v>
      </c>
      <c r="AA172" t="s">
        <v>1137</v>
      </c>
      <c r="AB172" t="s">
        <v>44</v>
      </c>
      <c r="AC172" t="s">
        <v>44</v>
      </c>
      <c r="AD172" t="s">
        <v>44</v>
      </c>
      <c r="AE172" t="s">
        <v>1138</v>
      </c>
    </row>
    <row r="173" spans="1:31" x14ac:dyDescent="0.25">
      <c r="A173" t="s">
        <v>2316</v>
      </c>
      <c r="B173" t="s">
        <v>1481</v>
      </c>
      <c r="C173">
        <v>2.2201664714378699</v>
      </c>
      <c r="D173">
        <v>0.18051636225040599</v>
      </c>
      <c r="E173">
        <v>3.6744238984809399E-8</v>
      </c>
      <c r="F173">
        <v>8.6967340270387898E-6</v>
      </c>
      <c r="G173" t="s">
        <v>85</v>
      </c>
      <c r="H173" t="s">
        <v>2316</v>
      </c>
      <c r="L173">
        <v>100</v>
      </c>
      <c r="M173">
        <v>0</v>
      </c>
      <c r="N173" t="s">
        <v>2317</v>
      </c>
      <c r="O173" t="s">
        <v>2318</v>
      </c>
      <c r="P173">
        <v>33.33</v>
      </c>
      <c r="Q173">
        <v>2.0000000000000001E-54</v>
      </c>
      <c r="R173" t="s">
        <v>2319</v>
      </c>
      <c r="S173" t="s">
        <v>2320</v>
      </c>
      <c r="T173" t="s">
        <v>2321</v>
      </c>
      <c r="U173">
        <v>181</v>
      </c>
      <c r="V173">
        <v>4.0000000000000001E-54</v>
      </c>
      <c r="W173" t="s">
        <v>1347</v>
      </c>
      <c r="X173" t="s">
        <v>1348</v>
      </c>
      <c r="Y173" t="s">
        <v>1349</v>
      </c>
      <c r="Z173" t="s">
        <v>1350</v>
      </c>
      <c r="AA173" t="s">
        <v>2322</v>
      </c>
      <c r="AB173" t="s">
        <v>663</v>
      </c>
      <c r="AC173" t="s">
        <v>501</v>
      </c>
      <c r="AD173" t="s">
        <v>44</v>
      </c>
      <c r="AE173" t="s">
        <v>2323</v>
      </c>
    </row>
    <row r="174" spans="1:31" x14ac:dyDescent="0.25">
      <c r="A174" t="s">
        <v>2324</v>
      </c>
      <c r="B174" t="s">
        <v>1481</v>
      </c>
      <c r="C174">
        <v>3.0435572632189301</v>
      </c>
      <c r="D174">
        <v>0.63017886145991298</v>
      </c>
      <c r="E174">
        <v>4.1221375116196101E-4</v>
      </c>
      <c r="F174">
        <v>4.1209969926855597E-3</v>
      </c>
      <c r="G174" t="s">
        <v>85</v>
      </c>
      <c r="H174" t="s">
        <v>2324</v>
      </c>
      <c r="L174">
        <v>99.58</v>
      </c>
      <c r="M174">
        <v>6.0000000000000002E-177</v>
      </c>
      <c r="N174" t="s">
        <v>2325</v>
      </c>
      <c r="O174" t="s">
        <v>2326</v>
      </c>
      <c r="P174">
        <v>27.54</v>
      </c>
      <c r="Q174">
        <v>3.0000000000000003E-20</v>
      </c>
      <c r="R174" t="s">
        <v>2327</v>
      </c>
      <c r="S174" t="s">
        <v>2328</v>
      </c>
      <c r="T174" t="s">
        <v>2329</v>
      </c>
      <c r="U174">
        <v>85.9</v>
      </c>
      <c r="V174">
        <v>6.0000000000000006E-20</v>
      </c>
      <c r="W174" t="s">
        <v>2330</v>
      </c>
      <c r="X174" t="s">
        <v>2331</v>
      </c>
      <c r="Y174" t="s">
        <v>1820</v>
      </c>
      <c r="Z174" t="s">
        <v>1821</v>
      </c>
      <c r="AA174" t="s">
        <v>2332</v>
      </c>
      <c r="AC174" t="s">
        <v>2333</v>
      </c>
      <c r="AD174" t="s">
        <v>44</v>
      </c>
      <c r="AE174" t="s">
        <v>2334</v>
      </c>
    </row>
    <row r="175" spans="1:31" x14ac:dyDescent="0.25">
      <c r="A175" t="s">
        <v>1151</v>
      </c>
      <c r="B175" t="s">
        <v>1481</v>
      </c>
      <c r="C175">
        <v>2.2819586497965498</v>
      </c>
      <c r="D175">
        <v>0.19631654805242901</v>
      </c>
      <c r="E175">
        <v>1.0094668747573399E-6</v>
      </c>
      <c r="F175">
        <v>7.3653131974775896E-5</v>
      </c>
      <c r="G175" t="s">
        <v>85</v>
      </c>
      <c r="H175" t="s">
        <v>1152</v>
      </c>
      <c r="L175">
        <v>98.19</v>
      </c>
      <c r="M175">
        <v>3E-160</v>
      </c>
      <c r="N175" t="s">
        <v>1153</v>
      </c>
      <c r="O175" t="s">
        <v>1154</v>
      </c>
      <c r="P175" t="s">
        <v>44</v>
      </c>
      <c r="Q175" t="s">
        <v>44</v>
      </c>
      <c r="R175" t="s">
        <v>44</v>
      </c>
      <c r="S175" t="s">
        <v>44</v>
      </c>
      <c r="T175" t="s">
        <v>1155</v>
      </c>
      <c r="U175">
        <v>256</v>
      </c>
      <c r="V175">
        <v>4.0000000000000003E-86</v>
      </c>
      <c r="W175" t="s">
        <v>1156</v>
      </c>
      <c r="X175" t="s">
        <v>1157</v>
      </c>
      <c r="Y175" t="s">
        <v>518</v>
      </c>
      <c r="Z175" t="s">
        <v>519</v>
      </c>
      <c r="AA175" t="s">
        <v>1158</v>
      </c>
      <c r="AC175" t="s">
        <v>157</v>
      </c>
      <c r="AD175" t="s">
        <v>44</v>
      </c>
      <c r="AE175" t="s">
        <v>1159</v>
      </c>
    </row>
    <row r="176" spans="1:31" x14ac:dyDescent="0.25">
      <c r="A176" t="s">
        <v>2335</v>
      </c>
      <c r="B176" t="s">
        <v>1481</v>
      </c>
      <c r="C176">
        <v>-2.3454434662411101</v>
      </c>
      <c r="D176">
        <v>0.42228227768044602</v>
      </c>
      <c r="E176">
        <v>1.24931427022634E-4</v>
      </c>
      <c r="F176">
        <v>1.7847917890452499E-3</v>
      </c>
      <c r="G176" t="s">
        <v>31</v>
      </c>
      <c r="H176" t="s">
        <v>2335</v>
      </c>
      <c r="L176">
        <v>95.698999999999998</v>
      </c>
      <c r="M176">
        <v>0</v>
      </c>
      <c r="N176" t="s">
        <v>368</v>
      </c>
      <c r="O176" t="s">
        <v>369</v>
      </c>
      <c r="P176">
        <v>26.92</v>
      </c>
      <c r="Q176">
        <v>8.0000000000000002E-13</v>
      </c>
      <c r="R176" t="s">
        <v>370</v>
      </c>
      <c r="S176" t="s">
        <v>371</v>
      </c>
      <c r="T176" t="s">
        <v>372</v>
      </c>
      <c r="U176">
        <v>547</v>
      </c>
      <c r="V176">
        <v>0</v>
      </c>
      <c r="W176" t="s">
        <v>373</v>
      </c>
      <c r="X176" t="s">
        <v>374</v>
      </c>
      <c r="Y176" t="s">
        <v>375</v>
      </c>
      <c r="Z176" t="s">
        <v>376</v>
      </c>
      <c r="AA176" t="s">
        <v>2336</v>
      </c>
      <c r="AC176" t="s">
        <v>378</v>
      </c>
      <c r="AD176" t="s">
        <v>44</v>
      </c>
      <c r="AE176" t="s">
        <v>2337</v>
      </c>
    </row>
    <row r="177" spans="1:31" x14ac:dyDescent="0.25">
      <c r="A177" t="s">
        <v>2338</v>
      </c>
      <c r="B177" t="s">
        <v>1481</v>
      </c>
      <c r="C177">
        <v>-2.0647001138961798</v>
      </c>
      <c r="D177">
        <v>0.126599728541753</v>
      </c>
      <c r="E177">
        <v>1.4876941900610101E-9</v>
      </c>
      <c r="F177">
        <v>1.3285595422987901E-6</v>
      </c>
      <c r="G177" t="s">
        <v>31</v>
      </c>
      <c r="H177" t="s">
        <v>2338</v>
      </c>
      <c r="L177">
        <v>100</v>
      </c>
      <c r="M177">
        <v>0</v>
      </c>
      <c r="N177" t="s">
        <v>2339</v>
      </c>
      <c r="O177" t="s">
        <v>2340</v>
      </c>
      <c r="P177" t="s">
        <v>44</v>
      </c>
      <c r="Q177" t="s">
        <v>44</v>
      </c>
      <c r="R177" t="s">
        <v>44</v>
      </c>
      <c r="S177" t="s">
        <v>44</v>
      </c>
      <c r="T177" t="s">
        <v>2341</v>
      </c>
      <c r="U177">
        <v>422</v>
      </c>
      <c r="V177">
        <v>5E-151</v>
      </c>
      <c r="W177" t="s">
        <v>2342</v>
      </c>
      <c r="X177" t="s">
        <v>2343</v>
      </c>
      <c r="Y177" t="s">
        <v>518</v>
      </c>
      <c r="Z177" t="s">
        <v>519</v>
      </c>
      <c r="AA177" t="s">
        <v>2344</v>
      </c>
      <c r="AC177" t="s">
        <v>501</v>
      </c>
      <c r="AD177" t="s">
        <v>44</v>
      </c>
      <c r="AE177" t="s">
        <v>2345</v>
      </c>
    </row>
    <row r="178" spans="1:31" x14ac:dyDescent="0.25">
      <c r="A178" t="s">
        <v>2346</v>
      </c>
      <c r="B178" t="s">
        <v>1481</v>
      </c>
      <c r="C178">
        <v>-2.5968276131883199</v>
      </c>
      <c r="D178">
        <v>0.34960372838944898</v>
      </c>
      <c r="E178">
        <v>2.24148331531282E-5</v>
      </c>
      <c r="F178">
        <v>5.8003610911454902E-4</v>
      </c>
      <c r="G178" t="s">
        <v>31</v>
      </c>
      <c r="H178" t="s">
        <v>2346</v>
      </c>
      <c r="L178">
        <v>98.959000000000003</v>
      </c>
      <c r="M178">
        <v>0</v>
      </c>
      <c r="N178" t="s">
        <v>2347</v>
      </c>
      <c r="O178" t="s">
        <v>2348</v>
      </c>
      <c r="P178">
        <v>68.69</v>
      </c>
      <c r="Q178">
        <v>0</v>
      </c>
      <c r="R178" t="s">
        <v>2349</v>
      </c>
      <c r="S178" t="s">
        <v>2350</v>
      </c>
      <c r="T178" t="s">
        <v>2351</v>
      </c>
      <c r="U178">
        <v>6857</v>
      </c>
      <c r="V178">
        <v>0</v>
      </c>
      <c r="W178" t="s">
        <v>2352</v>
      </c>
      <c r="X178" t="s">
        <v>2353</v>
      </c>
      <c r="Y178" t="s">
        <v>123</v>
      </c>
      <c r="Z178" t="s">
        <v>124</v>
      </c>
      <c r="AA178" t="s">
        <v>2354</v>
      </c>
      <c r="AC178" t="s">
        <v>2355</v>
      </c>
      <c r="AD178" t="s">
        <v>44</v>
      </c>
      <c r="AE178" t="s">
        <v>2356</v>
      </c>
    </row>
    <row r="179" spans="1:31" x14ac:dyDescent="0.25">
      <c r="A179" t="s">
        <v>1160</v>
      </c>
      <c r="B179" t="s">
        <v>1481</v>
      </c>
      <c r="C179">
        <v>-3.42822731038116</v>
      </c>
      <c r="D179">
        <v>0.60970632416241799</v>
      </c>
      <c r="E179">
        <v>2.2061567653075499E-4</v>
      </c>
      <c r="F179">
        <v>2.66189444238495E-3</v>
      </c>
      <c r="G179" t="s">
        <v>31</v>
      </c>
      <c r="H179" t="s">
        <v>1161</v>
      </c>
      <c r="L179">
        <v>99.308999999999997</v>
      </c>
      <c r="M179">
        <v>0</v>
      </c>
      <c r="N179" t="s">
        <v>1162</v>
      </c>
      <c r="O179" t="s">
        <v>1163</v>
      </c>
      <c r="P179">
        <v>83.42</v>
      </c>
      <c r="Q179">
        <v>0</v>
      </c>
      <c r="R179" t="s">
        <v>1164</v>
      </c>
      <c r="S179" t="s">
        <v>1165</v>
      </c>
      <c r="T179" t="s">
        <v>1166</v>
      </c>
      <c r="U179">
        <v>925</v>
      </c>
      <c r="V179">
        <v>0</v>
      </c>
      <c r="W179" t="s">
        <v>1167</v>
      </c>
      <c r="X179" t="s">
        <v>1168</v>
      </c>
      <c r="Y179" t="s">
        <v>1169</v>
      </c>
      <c r="Z179" t="s">
        <v>1170</v>
      </c>
      <c r="AA179" t="s">
        <v>1171</v>
      </c>
      <c r="AC179" t="s">
        <v>1172</v>
      </c>
      <c r="AD179" t="s">
        <v>44</v>
      </c>
      <c r="AE179" t="s">
        <v>1173</v>
      </c>
    </row>
    <row r="180" spans="1:31" x14ac:dyDescent="0.25">
      <c r="A180" t="s">
        <v>2357</v>
      </c>
      <c r="B180" t="s">
        <v>1481</v>
      </c>
      <c r="C180">
        <v>-2.0958272695039102</v>
      </c>
      <c r="D180">
        <v>0.210344699369055</v>
      </c>
      <c r="E180">
        <v>3.7244905071176499E-7</v>
      </c>
      <c r="F180">
        <v>3.7221858190636402E-5</v>
      </c>
      <c r="G180" t="s">
        <v>31</v>
      </c>
      <c r="H180" t="s">
        <v>2357</v>
      </c>
      <c r="K180" t="s">
        <v>2358</v>
      </c>
      <c r="L180">
        <v>100</v>
      </c>
      <c r="M180">
        <v>0</v>
      </c>
      <c r="N180" t="s">
        <v>2359</v>
      </c>
      <c r="O180" t="s">
        <v>2360</v>
      </c>
      <c r="P180">
        <v>90.99</v>
      </c>
      <c r="Q180">
        <v>0</v>
      </c>
      <c r="R180" t="s">
        <v>2361</v>
      </c>
      <c r="S180" t="s">
        <v>2362</v>
      </c>
      <c r="T180" t="s">
        <v>2363</v>
      </c>
      <c r="U180">
        <v>614</v>
      </c>
      <c r="V180">
        <v>0</v>
      </c>
      <c r="W180" t="s">
        <v>2364</v>
      </c>
      <c r="X180" t="s">
        <v>2365</v>
      </c>
      <c r="Y180" t="s">
        <v>54</v>
      </c>
      <c r="Z180" t="s">
        <v>55</v>
      </c>
      <c r="AA180" t="s">
        <v>2366</v>
      </c>
      <c r="AB180" t="s">
        <v>2367</v>
      </c>
      <c r="AC180" t="s">
        <v>2368</v>
      </c>
      <c r="AD180" t="s">
        <v>44</v>
      </c>
      <c r="AE180" t="s">
        <v>2369</v>
      </c>
    </row>
    <row r="181" spans="1:31" x14ac:dyDescent="0.25">
      <c r="A181" t="s">
        <v>2370</v>
      </c>
      <c r="B181" t="s">
        <v>1481</v>
      </c>
      <c r="C181">
        <v>-2.2545271325737901</v>
      </c>
      <c r="D181">
        <v>0.36579734130846697</v>
      </c>
      <c r="E181">
        <v>4.8476011285103502E-5</v>
      </c>
      <c r="F181">
        <v>9.6062424396242902E-4</v>
      </c>
      <c r="G181" t="s">
        <v>31</v>
      </c>
      <c r="H181" t="s">
        <v>2370</v>
      </c>
      <c r="L181">
        <v>95.433000000000007</v>
      </c>
      <c r="M181">
        <v>0</v>
      </c>
      <c r="N181" t="s">
        <v>2371</v>
      </c>
      <c r="O181" t="s">
        <v>2372</v>
      </c>
      <c r="P181">
        <v>31.03</v>
      </c>
      <c r="Q181">
        <v>5.0000000000000002E-57</v>
      </c>
      <c r="R181" t="s">
        <v>2373</v>
      </c>
      <c r="S181" t="s">
        <v>2374</v>
      </c>
      <c r="T181" t="s">
        <v>44</v>
      </c>
      <c r="U181" t="s">
        <v>44</v>
      </c>
      <c r="V181" t="s">
        <v>44</v>
      </c>
      <c r="W181" t="s">
        <v>44</v>
      </c>
      <c r="X181" t="s">
        <v>44</v>
      </c>
      <c r="Y181" t="s">
        <v>44</v>
      </c>
      <c r="Z181" t="s">
        <v>44</v>
      </c>
      <c r="AA181" t="s">
        <v>2375</v>
      </c>
      <c r="AC181" t="s">
        <v>2376</v>
      </c>
      <c r="AD181" t="s">
        <v>44</v>
      </c>
      <c r="AE181" t="s">
        <v>2377</v>
      </c>
    </row>
    <row r="182" spans="1:31" x14ac:dyDescent="0.25">
      <c r="A182" t="s">
        <v>1186</v>
      </c>
      <c r="B182" t="s">
        <v>1481</v>
      </c>
      <c r="C182">
        <v>-4.0789037816789202</v>
      </c>
      <c r="D182">
        <v>0.287115673037174</v>
      </c>
      <c r="E182">
        <v>7.2239179083055702E-9</v>
      </c>
      <c r="F182">
        <v>3.71962525394761E-6</v>
      </c>
      <c r="G182" t="s">
        <v>31</v>
      </c>
      <c r="H182" t="s">
        <v>1186</v>
      </c>
      <c r="L182">
        <v>99.667000000000002</v>
      </c>
      <c r="M182">
        <v>0</v>
      </c>
      <c r="N182" t="s">
        <v>1187</v>
      </c>
      <c r="O182" t="s">
        <v>1188</v>
      </c>
      <c r="P182">
        <v>47.21</v>
      </c>
      <c r="Q182">
        <v>2E-79</v>
      </c>
      <c r="R182" t="s">
        <v>1189</v>
      </c>
      <c r="S182" t="s">
        <v>1190</v>
      </c>
      <c r="T182" t="s">
        <v>1191</v>
      </c>
      <c r="U182">
        <v>373</v>
      </c>
      <c r="V182">
        <v>9.0000000000000004E-131</v>
      </c>
      <c r="W182" t="s">
        <v>1192</v>
      </c>
      <c r="X182" t="s">
        <v>1193</v>
      </c>
      <c r="Y182" t="s">
        <v>518</v>
      </c>
      <c r="Z182" t="s">
        <v>519</v>
      </c>
      <c r="AA182" t="s">
        <v>1194</v>
      </c>
      <c r="AB182" t="s">
        <v>44</v>
      </c>
      <c r="AC182" t="s">
        <v>44</v>
      </c>
      <c r="AD182" t="s">
        <v>44</v>
      </c>
      <c r="AE182" t="s">
        <v>1195</v>
      </c>
    </row>
    <row r="183" spans="1:31" x14ac:dyDescent="0.25">
      <c r="A183" t="s">
        <v>2378</v>
      </c>
      <c r="B183" t="s">
        <v>1481</v>
      </c>
      <c r="C183">
        <v>2.3673788304276799</v>
      </c>
      <c r="D183">
        <v>0.30018413559266199</v>
      </c>
      <c r="E183">
        <v>7.4815667705507798E-6</v>
      </c>
      <c r="F183">
        <v>2.6713606080104802E-4</v>
      </c>
      <c r="G183" t="s">
        <v>85</v>
      </c>
      <c r="H183" t="s">
        <v>2378</v>
      </c>
      <c r="K183" t="s">
        <v>2379</v>
      </c>
      <c r="L183">
        <v>100</v>
      </c>
      <c r="M183">
        <v>0</v>
      </c>
      <c r="N183" t="s">
        <v>2380</v>
      </c>
      <c r="O183" t="s">
        <v>2381</v>
      </c>
      <c r="P183">
        <v>50.22</v>
      </c>
      <c r="Q183">
        <v>3.9999999999999999E-154</v>
      </c>
      <c r="R183" t="s">
        <v>2382</v>
      </c>
      <c r="S183" t="s">
        <v>2383</v>
      </c>
      <c r="T183" t="s">
        <v>2384</v>
      </c>
      <c r="U183">
        <v>450</v>
      </c>
      <c r="V183">
        <v>2E-155</v>
      </c>
      <c r="W183" t="s">
        <v>2385</v>
      </c>
      <c r="X183" t="s">
        <v>2386</v>
      </c>
      <c r="Y183" t="s">
        <v>1820</v>
      </c>
      <c r="Z183" t="s">
        <v>1821</v>
      </c>
      <c r="AA183" t="s">
        <v>2387</v>
      </c>
      <c r="AC183" t="s">
        <v>1823</v>
      </c>
      <c r="AD183" t="s">
        <v>2388</v>
      </c>
      <c r="AE183" t="s">
        <v>2389</v>
      </c>
    </row>
    <row r="184" spans="1:31" x14ac:dyDescent="0.25">
      <c r="A184" t="s">
        <v>1201</v>
      </c>
      <c r="B184" t="s">
        <v>1481</v>
      </c>
      <c r="C184">
        <v>-4.7430548561631296</v>
      </c>
      <c r="D184">
        <v>0.46967270457385502</v>
      </c>
      <c r="E184">
        <v>3.2206221467490097E-7</v>
      </c>
      <c r="F184">
        <v>3.5514678763695897E-5</v>
      </c>
      <c r="G184" t="s">
        <v>31</v>
      </c>
      <c r="H184" t="s">
        <v>1201</v>
      </c>
      <c r="L184">
        <v>100</v>
      </c>
      <c r="M184">
        <v>0</v>
      </c>
      <c r="N184" t="s">
        <v>1202</v>
      </c>
      <c r="O184" t="s">
        <v>450</v>
      </c>
      <c r="P184">
        <v>64.430000000000007</v>
      </c>
      <c r="Q184">
        <v>0</v>
      </c>
      <c r="R184" t="s">
        <v>451</v>
      </c>
      <c r="S184" t="s">
        <v>452</v>
      </c>
      <c r="T184" t="s">
        <v>44</v>
      </c>
      <c r="U184" t="s">
        <v>44</v>
      </c>
      <c r="V184" t="s">
        <v>44</v>
      </c>
      <c r="W184" t="s">
        <v>44</v>
      </c>
      <c r="X184" t="s">
        <v>44</v>
      </c>
      <c r="Y184" t="s">
        <v>44</v>
      </c>
      <c r="Z184" t="s">
        <v>44</v>
      </c>
      <c r="AA184" t="s">
        <v>1203</v>
      </c>
      <c r="AC184" t="s">
        <v>454</v>
      </c>
      <c r="AD184" t="s">
        <v>455</v>
      </c>
      <c r="AE184" t="s">
        <v>1204</v>
      </c>
    </row>
    <row r="185" spans="1:31" x14ac:dyDescent="0.25">
      <c r="A185" t="s">
        <v>1205</v>
      </c>
      <c r="B185" t="s">
        <v>1481</v>
      </c>
      <c r="C185">
        <v>-6.1476007712295004</v>
      </c>
      <c r="D185">
        <v>0.36325782551560498</v>
      </c>
      <c r="E185">
        <v>1.5073366110840401E-7</v>
      </c>
      <c r="F185">
        <v>2.0315547880499399E-5</v>
      </c>
      <c r="G185" t="s">
        <v>31</v>
      </c>
      <c r="H185" t="s">
        <v>1205</v>
      </c>
      <c r="L185">
        <v>88.542000000000002</v>
      </c>
      <c r="M185">
        <v>9.0000000000000003E-107</v>
      </c>
      <c r="N185" t="s">
        <v>1206</v>
      </c>
      <c r="O185" t="s">
        <v>1207</v>
      </c>
      <c r="P185">
        <v>30.53</v>
      </c>
      <c r="Q185">
        <v>3E-10</v>
      </c>
      <c r="R185" t="s">
        <v>1208</v>
      </c>
      <c r="S185" t="s">
        <v>1209</v>
      </c>
      <c r="T185" t="s">
        <v>44</v>
      </c>
      <c r="U185" t="s">
        <v>44</v>
      </c>
      <c r="V185" t="s">
        <v>44</v>
      </c>
      <c r="W185" t="s">
        <v>44</v>
      </c>
      <c r="X185" t="s">
        <v>44</v>
      </c>
      <c r="Y185" t="s">
        <v>44</v>
      </c>
      <c r="Z185" t="s">
        <v>44</v>
      </c>
      <c r="AA185" t="s">
        <v>44</v>
      </c>
      <c r="AB185" t="s">
        <v>44</v>
      </c>
      <c r="AC185" t="s">
        <v>44</v>
      </c>
      <c r="AD185" t="s">
        <v>44</v>
      </c>
      <c r="AE185" t="s">
        <v>1210</v>
      </c>
    </row>
    <row r="186" spans="1:31" x14ac:dyDescent="0.25">
      <c r="A186" t="s">
        <v>1211</v>
      </c>
      <c r="B186" t="s">
        <v>1481</v>
      </c>
      <c r="C186">
        <v>-2.0567683525626399</v>
      </c>
      <c r="D186">
        <v>0.39027238873526598</v>
      </c>
      <c r="E186">
        <v>1.9778193236374999E-4</v>
      </c>
      <c r="F186">
        <v>2.46376876977898E-3</v>
      </c>
      <c r="G186" t="s">
        <v>31</v>
      </c>
      <c r="H186" t="s">
        <v>1211</v>
      </c>
      <c r="K186" t="s">
        <v>1212</v>
      </c>
      <c r="L186">
        <v>100</v>
      </c>
      <c r="M186">
        <v>0</v>
      </c>
      <c r="N186" t="s">
        <v>1213</v>
      </c>
      <c r="O186" t="s">
        <v>1214</v>
      </c>
      <c r="P186">
        <v>83.1</v>
      </c>
      <c r="Q186">
        <v>0</v>
      </c>
      <c r="R186" t="s">
        <v>1215</v>
      </c>
      <c r="S186" t="s">
        <v>1216</v>
      </c>
      <c r="T186" t="s">
        <v>1217</v>
      </c>
      <c r="U186">
        <v>617</v>
      </c>
      <c r="V186">
        <v>0</v>
      </c>
      <c r="W186" t="s">
        <v>1218</v>
      </c>
      <c r="X186" t="s">
        <v>1219</v>
      </c>
      <c r="Y186" t="s">
        <v>409</v>
      </c>
      <c r="Z186" t="s">
        <v>410</v>
      </c>
      <c r="AA186" t="s">
        <v>1220</v>
      </c>
      <c r="AB186" t="s">
        <v>1221</v>
      </c>
      <c r="AC186" t="s">
        <v>1222</v>
      </c>
      <c r="AD186" t="s">
        <v>1223</v>
      </c>
      <c r="AE186" t="s">
        <v>1224</v>
      </c>
    </row>
    <row r="187" spans="1:31" x14ac:dyDescent="0.25">
      <c r="A187" t="s">
        <v>2390</v>
      </c>
      <c r="B187" t="s">
        <v>1481</v>
      </c>
      <c r="C187">
        <v>-3.4711561519023699</v>
      </c>
      <c r="D187">
        <v>0.65555522194789295</v>
      </c>
      <c r="E187">
        <v>1.8989029456362199E-4</v>
      </c>
      <c r="F187">
        <v>2.4059994936259299E-3</v>
      </c>
      <c r="G187" t="s">
        <v>31</v>
      </c>
      <c r="H187" t="s">
        <v>2390</v>
      </c>
      <c r="L187">
        <v>95.427000000000007</v>
      </c>
      <c r="M187">
        <v>0</v>
      </c>
      <c r="N187" t="s">
        <v>2391</v>
      </c>
      <c r="O187" t="s">
        <v>2392</v>
      </c>
      <c r="P187" t="s">
        <v>44</v>
      </c>
      <c r="Q187" t="s">
        <v>44</v>
      </c>
      <c r="R187" t="s">
        <v>44</v>
      </c>
      <c r="S187" t="s">
        <v>44</v>
      </c>
      <c r="T187" t="s">
        <v>44</v>
      </c>
      <c r="U187" t="s">
        <v>44</v>
      </c>
      <c r="V187" t="s">
        <v>44</v>
      </c>
      <c r="W187" t="s">
        <v>44</v>
      </c>
      <c r="X187" t="s">
        <v>44</v>
      </c>
      <c r="Y187" t="s">
        <v>44</v>
      </c>
      <c r="Z187" t="s">
        <v>44</v>
      </c>
      <c r="AA187" t="s">
        <v>2393</v>
      </c>
      <c r="AD187" t="s">
        <v>158</v>
      </c>
      <c r="AE187" t="s">
        <v>2394</v>
      </c>
    </row>
    <row r="188" spans="1:31" x14ac:dyDescent="0.25">
      <c r="A188" t="s">
        <v>2395</v>
      </c>
      <c r="B188" t="s">
        <v>1481</v>
      </c>
      <c r="C188">
        <v>2.18998191866869</v>
      </c>
      <c r="D188">
        <v>0.40872297246188899</v>
      </c>
      <c r="E188">
        <v>1.7133573022487501E-4</v>
      </c>
      <c r="F188">
        <v>2.2468134136516102E-3</v>
      </c>
      <c r="G188" t="s">
        <v>85</v>
      </c>
      <c r="H188" t="s">
        <v>2395</v>
      </c>
      <c r="L188">
        <v>100</v>
      </c>
      <c r="M188">
        <v>7.0000000000000006E-83</v>
      </c>
      <c r="N188" t="s">
        <v>2396</v>
      </c>
      <c r="O188" t="s">
        <v>2397</v>
      </c>
      <c r="P188">
        <v>44.9</v>
      </c>
      <c r="Q188">
        <v>1.9999999999999999E-7</v>
      </c>
      <c r="R188" t="s">
        <v>2398</v>
      </c>
      <c r="S188" t="s">
        <v>2399</v>
      </c>
      <c r="T188" t="s">
        <v>2400</v>
      </c>
      <c r="U188">
        <v>122</v>
      </c>
      <c r="V188">
        <v>1.9999999999999999E-36</v>
      </c>
      <c r="W188" t="s">
        <v>2401</v>
      </c>
      <c r="X188" t="s">
        <v>2402</v>
      </c>
      <c r="Y188" t="s">
        <v>246</v>
      </c>
      <c r="Z188" t="s">
        <v>247</v>
      </c>
      <c r="AA188" t="s">
        <v>2403</v>
      </c>
      <c r="AB188" t="s">
        <v>44</v>
      </c>
      <c r="AC188" t="s">
        <v>44</v>
      </c>
      <c r="AD188" t="s">
        <v>44</v>
      </c>
      <c r="AE188" t="s">
        <v>2404</v>
      </c>
    </row>
    <row r="189" spans="1:31" x14ac:dyDescent="0.25">
      <c r="A189" t="s">
        <v>2405</v>
      </c>
      <c r="B189" t="s">
        <v>1481</v>
      </c>
      <c r="C189">
        <v>2.47293354787899</v>
      </c>
      <c r="D189">
        <v>0.32757207117791498</v>
      </c>
      <c r="E189">
        <v>6.77297489071194E-6</v>
      </c>
      <c r="F189">
        <v>2.5181972543857702E-4</v>
      </c>
      <c r="G189" t="s">
        <v>85</v>
      </c>
      <c r="H189" t="s">
        <v>2405</v>
      </c>
      <c r="L189">
        <v>100</v>
      </c>
      <c r="M189">
        <v>0</v>
      </c>
      <c r="N189" t="s">
        <v>2406</v>
      </c>
      <c r="O189" t="s">
        <v>2407</v>
      </c>
      <c r="P189">
        <v>39.479999999999997</v>
      </c>
      <c r="Q189">
        <v>5.0000000000000002E-55</v>
      </c>
      <c r="R189" t="s">
        <v>2408</v>
      </c>
      <c r="S189" t="s">
        <v>2409</v>
      </c>
      <c r="T189" t="s">
        <v>2410</v>
      </c>
      <c r="U189">
        <v>62.8</v>
      </c>
      <c r="V189">
        <v>6.0000000000000003E-12</v>
      </c>
      <c r="W189" t="s">
        <v>2411</v>
      </c>
      <c r="X189" t="s">
        <v>2412</v>
      </c>
      <c r="Y189" t="s">
        <v>181</v>
      </c>
      <c r="Z189" t="s">
        <v>182</v>
      </c>
      <c r="AA189" t="s">
        <v>2413</v>
      </c>
      <c r="AB189" t="s">
        <v>716</v>
      </c>
      <c r="AC189" t="s">
        <v>1491</v>
      </c>
      <c r="AD189" t="s">
        <v>1492</v>
      </c>
      <c r="AE189" t="s">
        <v>2414</v>
      </c>
    </row>
    <row r="190" spans="1:31" x14ac:dyDescent="0.25">
      <c r="A190" t="s">
        <v>1225</v>
      </c>
      <c r="B190" t="s">
        <v>1481</v>
      </c>
      <c r="C190">
        <v>-5.1354511011741497</v>
      </c>
      <c r="D190">
        <v>0.540827733580861</v>
      </c>
      <c r="E190">
        <v>6.2468890549283195E-7</v>
      </c>
      <c r="F190">
        <v>5.3645850786747299E-5</v>
      </c>
      <c r="G190" t="s">
        <v>31</v>
      </c>
      <c r="H190" t="s">
        <v>1225</v>
      </c>
      <c r="L190">
        <v>100</v>
      </c>
      <c r="M190">
        <v>0</v>
      </c>
      <c r="N190" t="s">
        <v>1226</v>
      </c>
      <c r="O190" t="s">
        <v>1227</v>
      </c>
      <c r="P190">
        <v>68.19</v>
      </c>
      <c r="Q190">
        <v>0</v>
      </c>
      <c r="R190" t="s">
        <v>493</v>
      </c>
      <c r="S190" t="s">
        <v>494</v>
      </c>
      <c r="T190" t="s">
        <v>495</v>
      </c>
      <c r="U190">
        <v>53.5</v>
      </c>
      <c r="V190">
        <v>4.9999999999999998E-7</v>
      </c>
      <c r="W190" t="s">
        <v>496</v>
      </c>
      <c r="X190" t="s">
        <v>497</v>
      </c>
      <c r="Y190" t="s">
        <v>498</v>
      </c>
      <c r="Z190" t="s">
        <v>499</v>
      </c>
      <c r="AA190" t="s">
        <v>1228</v>
      </c>
      <c r="AC190" t="s">
        <v>501</v>
      </c>
      <c r="AD190" t="s">
        <v>44</v>
      </c>
      <c r="AE190" t="s">
        <v>1229</v>
      </c>
    </row>
    <row r="191" spans="1:31" x14ac:dyDescent="0.25">
      <c r="A191" t="s">
        <v>2415</v>
      </c>
      <c r="B191" t="s">
        <v>1481</v>
      </c>
      <c r="C191">
        <v>2.2737734223822001</v>
      </c>
      <c r="D191">
        <v>0.29286070040476703</v>
      </c>
      <c r="E191">
        <v>5.1017650095630504E-6</v>
      </c>
      <c r="F191">
        <v>2.0457656054876001E-4</v>
      </c>
      <c r="G191" t="s">
        <v>85</v>
      </c>
      <c r="H191" t="s">
        <v>2415</v>
      </c>
      <c r="L191">
        <v>98.658000000000001</v>
      </c>
      <c r="M191">
        <v>3E-102</v>
      </c>
      <c r="N191" t="s">
        <v>2416</v>
      </c>
      <c r="O191" t="s">
        <v>2417</v>
      </c>
      <c r="P191">
        <v>34.29</v>
      </c>
      <c r="Q191">
        <v>2.9999999999999997E-8</v>
      </c>
      <c r="R191" t="s">
        <v>2418</v>
      </c>
      <c r="S191" t="s">
        <v>2419</v>
      </c>
      <c r="T191" t="s">
        <v>2400</v>
      </c>
      <c r="U191">
        <v>135</v>
      </c>
      <c r="V191">
        <v>4E-41</v>
      </c>
      <c r="W191" t="s">
        <v>2401</v>
      </c>
      <c r="X191" t="s">
        <v>2402</v>
      </c>
      <c r="Y191" t="s">
        <v>246</v>
      </c>
      <c r="Z191" t="s">
        <v>247</v>
      </c>
      <c r="AA191" t="s">
        <v>2420</v>
      </c>
      <c r="AB191" t="s">
        <v>44</v>
      </c>
      <c r="AC191" t="s">
        <v>44</v>
      </c>
      <c r="AD191" t="s">
        <v>44</v>
      </c>
      <c r="AE191" t="s">
        <v>2421</v>
      </c>
    </row>
    <row r="192" spans="1:31" x14ac:dyDescent="0.25">
      <c r="A192" t="s">
        <v>2422</v>
      </c>
      <c r="B192" t="s">
        <v>1481</v>
      </c>
      <c r="C192">
        <v>-3.3223122114623198</v>
      </c>
      <c r="D192">
        <v>0.25797369016134603</v>
      </c>
      <c r="E192">
        <v>1.34766668189457E-5</v>
      </c>
      <c r="F192">
        <v>4.1648909175493202E-4</v>
      </c>
      <c r="G192" t="s">
        <v>31</v>
      </c>
      <c r="H192" t="s">
        <v>2422</v>
      </c>
      <c r="L192">
        <v>93.269000000000005</v>
      </c>
      <c r="M192">
        <v>0</v>
      </c>
      <c r="N192" t="s">
        <v>2423</v>
      </c>
      <c r="O192" t="s">
        <v>2424</v>
      </c>
      <c r="P192">
        <v>32.020000000000003</v>
      </c>
      <c r="Q192">
        <v>6E-57</v>
      </c>
      <c r="R192" t="s">
        <v>2425</v>
      </c>
      <c r="S192" t="s">
        <v>2426</v>
      </c>
      <c r="T192" t="s">
        <v>44</v>
      </c>
      <c r="U192" t="s">
        <v>44</v>
      </c>
      <c r="V192" t="s">
        <v>44</v>
      </c>
      <c r="W192" t="s">
        <v>44</v>
      </c>
      <c r="X192" t="s">
        <v>44</v>
      </c>
      <c r="Y192" t="s">
        <v>44</v>
      </c>
      <c r="Z192" t="s">
        <v>44</v>
      </c>
      <c r="AA192" t="s">
        <v>2427</v>
      </c>
      <c r="AC192" t="s">
        <v>2428</v>
      </c>
      <c r="AD192" t="s">
        <v>44</v>
      </c>
      <c r="AE192" t="s">
        <v>2429</v>
      </c>
    </row>
    <row r="193" spans="1:31" x14ac:dyDescent="0.25">
      <c r="A193" t="s">
        <v>1235</v>
      </c>
      <c r="B193" t="s">
        <v>1481</v>
      </c>
      <c r="C193">
        <v>-4.6528815878362701</v>
      </c>
      <c r="D193">
        <v>0.251245867410611</v>
      </c>
      <c r="E193">
        <v>1.59878179895045E-6</v>
      </c>
      <c r="F193">
        <v>9.9452426775738605E-5</v>
      </c>
      <c r="G193" t="s">
        <v>31</v>
      </c>
      <c r="H193" t="s">
        <v>1235</v>
      </c>
      <c r="L193">
        <v>100</v>
      </c>
      <c r="M193">
        <v>0</v>
      </c>
      <c r="N193" t="s">
        <v>1236</v>
      </c>
      <c r="O193" t="s">
        <v>1237</v>
      </c>
      <c r="P193">
        <v>71.03</v>
      </c>
      <c r="Q193">
        <v>0</v>
      </c>
      <c r="R193" t="s">
        <v>1238</v>
      </c>
      <c r="S193" t="s">
        <v>1239</v>
      </c>
      <c r="T193" t="s">
        <v>1240</v>
      </c>
      <c r="U193">
        <v>568</v>
      </c>
      <c r="V193">
        <v>0</v>
      </c>
      <c r="W193" t="s">
        <v>1241</v>
      </c>
      <c r="X193" t="s">
        <v>1242</v>
      </c>
      <c r="Y193" t="s">
        <v>54</v>
      </c>
      <c r="Z193" t="s">
        <v>55</v>
      </c>
      <c r="AA193" t="s">
        <v>1243</v>
      </c>
      <c r="AB193" t="s">
        <v>1244</v>
      </c>
      <c r="AC193" t="s">
        <v>1245</v>
      </c>
      <c r="AD193" t="s">
        <v>1246</v>
      </c>
      <c r="AE193" t="s">
        <v>1247</v>
      </c>
    </row>
    <row r="194" spans="1:31" x14ac:dyDescent="0.25">
      <c r="A194" t="s">
        <v>1248</v>
      </c>
      <c r="B194" t="s">
        <v>1481</v>
      </c>
      <c r="C194">
        <v>-3.6278128374344298</v>
      </c>
      <c r="D194">
        <v>0.28264386369785499</v>
      </c>
      <c r="E194">
        <v>5.8080054765596902E-8</v>
      </c>
      <c r="F194">
        <v>1.1272177028907001E-5</v>
      </c>
      <c r="G194" t="s">
        <v>31</v>
      </c>
      <c r="H194" t="s">
        <v>1248</v>
      </c>
      <c r="L194">
        <v>100</v>
      </c>
      <c r="M194">
        <v>3.0000000000000002E-126</v>
      </c>
      <c r="N194" t="s">
        <v>1249</v>
      </c>
      <c r="O194" t="s">
        <v>1250</v>
      </c>
      <c r="P194">
        <v>46.41</v>
      </c>
      <c r="Q194">
        <v>9.0000000000000002E-39</v>
      </c>
      <c r="R194" t="s">
        <v>1251</v>
      </c>
      <c r="S194" t="s">
        <v>1252</v>
      </c>
      <c r="T194" t="s">
        <v>1253</v>
      </c>
      <c r="U194">
        <v>140</v>
      </c>
      <c r="V194">
        <v>1.9999999999999999E-38</v>
      </c>
      <c r="W194" t="s">
        <v>1254</v>
      </c>
      <c r="X194" t="s">
        <v>1255</v>
      </c>
      <c r="Y194" t="s">
        <v>1256</v>
      </c>
      <c r="Z194" t="s">
        <v>1257</v>
      </c>
      <c r="AA194" t="s">
        <v>1258</v>
      </c>
      <c r="AB194" t="s">
        <v>1259</v>
      </c>
      <c r="AD194" t="s">
        <v>1260</v>
      </c>
      <c r="AE194" t="s">
        <v>1261</v>
      </c>
    </row>
    <row r="195" spans="1:31" x14ac:dyDescent="0.25">
      <c r="A195" t="s">
        <v>1262</v>
      </c>
      <c r="B195" t="s">
        <v>1481</v>
      </c>
      <c r="C195">
        <v>-3.17206788216017</v>
      </c>
      <c r="D195">
        <v>0.224236603013302</v>
      </c>
      <c r="E195">
        <v>7.5825865586409707E-9</v>
      </c>
      <c r="F195">
        <v>3.71962525394761E-6</v>
      </c>
      <c r="G195" t="s">
        <v>31</v>
      </c>
      <c r="H195" t="s">
        <v>1262</v>
      </c>
      <c r="L195">
        <v>100</v>
      </c>
      <c r="M195">
        <v>0</v>
      </c>
      <c r="N195" t="s">
        <v>1263</v>
      </c>
      <c r="O195" t="s">
        <v>1264</v>
      </c>
      <c r="P195">
        <v>85.55</v>
      </c>
      <c r="Q195">
        <v>0</v>
      </c>
      <c r="R195" t="s">
        <v>418</v>
      </c>
      <c r="S195" t="s">
        <v>419</v>
      </c>
      <c r="T195" t="s">
        <v>420</v>
      </c>
      <c r="U195">
        <v>912</v>
      </c>
      <c r="V195">
        <v>0</v>
      </c>
      <c r="W195" t="s">
        <v>421</v>
      </c>
      <c r="X195" t="s">
        <v>422</v>
      </c>
      <c r="Y195" t="s">
        <v>54</v>
      </c>
      <c r="Z195" t="s">
        <v>55</v>
      </c>
      <c r="AA195" t="s">
        <v>1265</v>
      </c>
      <c r="AB195" t="s">
        <v>424</v>
      </c>
      <c r="AC195" t="s">
        <v>425</v>
      </c>
      <c r="AD195" t="s">
        <v>44</v>
      </c>
      <c r="AE195" t="s">
        <v>1266</v>
      </c>
    </row>
    <row r="196" spans="1:31" x14ac:dyDescent="0.25">
      <c r="A196" t="s">
        <v>1272</v>
      </c>
      <c r="B196" t="s">
        <v>1481</v>
      </c>
      <c r="C196">
        <v>-2.9743283453642602</v>
      </c>
      <c r="D196">
        <v>0.60111764070663498</v>
      </c>
      <c r="E196">
        <v>3.3751519962055298E-4</v>
      </c>
      <c r="F196">
        <v>3.6133213877550599E-3</v>
      </c>
      <c r="G196" t="s">
        <v>31</v>
      </c>
      <c r="H196" t="s">
        <v>1272</v>
      </c>
      <c r="L196">
        <v>99.798000000000002</v>
      </c>
      <c r="M196">
        <v>0</v>
      </c>
      <c r="N196" t="s">
        <v>1273</v>
      </c>
      <c r="O196" t="s">
        <v>535</v>
      </c>
      <c r="P196">
        <v>74.45</v>
      </c>
      <c r="Q196">
        <v>0</v>
      </c>
      <c r="R196" t="s">
        <v>536</v>
      </c>
      <c r="S196" t="s">
        <v>537</v>
      </c>
      <c r="T196" t="s">
        <v>538</v>
      </c>
      <c r="U196">
        <v>735</v>
      </c>
      <c r="V196">
        <v>0</v>
      </c>
      <c r="W196" t="s">
        <v>336</v>
      </c>
      <c r="X196" t="s">
        <v>337</v>
      </c>
      <c r="Y196" t="s">
        <v>54</v>
      </c>
      <c r="Z196" t="s">
        <v>55</v>
      </c>
      <c r="AA196" t="s">
        <v>1274</v>
      </c>
      <c r="AB196" t="s">
        <v>339</v>
      </c>
      <c r="AC196" t="s">
        <v>340</v>
      </c>
      <c r="AD196" t="s">
        <v>341</v>
      </c>
      <c r="AE196" t="s">
        <v>1275</v>
      </c>
    </row>
    <row r="197" spans="1:31" x14ac:dyDescent="0.25">
      <c r="A197" t="s">
        <v>1276</v>
      </c>
      <c r="B197" t="s">
        <v>1481</v>
      </c>
      <c r="C197">
        <v>-2.38673640050275</v>
      </c>
      <c r="D197">
        <v>0.52833106953841802</v>
      </c>
      <c r="E197">
        <v>7.0485878495141197E-4</v>
      </c>
      <c r="F197">
        <v>6.1034366440830996E-3</v>
      </c>
      <c r="G197" t="s">
        <v>31</v>
      </c>
      <c r="H197" t="s">
        <v>1277</v>
      </c>
      <c r="L197">
        <v>100</v>
      </c>
      <c r="M197">
        <v>0</v>
      </c>
      <c r="N197" t="s">
        <v>1278</v>
      </c>
      <c r="O197" t="s">
        <v>1279</v>
      </c>
      <c r="P197">
        <v>44.59</v>
      </c>
      <c r="Q197">
        <v>0</v>
      </c>
      <c r="R197" t="s">
        <v>1280</v>
      </c>
      <c r="S197" t="s">
        <v>1281</v>
      </c>
      <c r="T197" t="s">
        <v>44</v>
      </c>
      <c r="U197" t="s">
        <v>44</v>
      </c>
      <c r="V197" t="s">
        <v>44</v>
      </c>
      <c r="W197" t="s">
        <v>44</v>
      </c>
      <c r="X197" t="s">
        <v>44</v>
      </c>
      <c r="Y197" t="s">
        <v>44</v>
      </c>
      <c r="Z197" t="s">
        <v>44</v>
      </c>
      <c r="AA197" t="s">
        <v>44</v>
      </c>
      <c r="AB197" t="s">
        <v>44</v>
      </c>
      <c r="AC197" t="s">
        <v>44</v>
      </c>
      <c r="AD197" t="s">
        <v>44</v>
      </c>
      <c r="AE197" t="s">
        <v>1282</v>
      </c>
    </row>
    <row r="198" spans="1:31" x14ac:dyDescent="0.25">
      <c r="A198" t="s">
        <v>1283</v>
      </c>
      <c r="B198" t="s">
        <v>1481</v>
      </c>
      <c r="C198">
        <v>-2.7266885308536901</v>
      </c>
      <c r="D198">
        <v>0.48693112421574902</v>
      </c>
      <c r="E198">
        <v>1.16186573005939E-4</v>
      </c>
      <c r="F198">
        <v>1.7057102941749299E-3</v>
      </c>
      <c r="G198" t="s">
        <v>31</v>
      </c>
      <c r="H198" t="s">
        <v>1283</v>
      </c>
      <c r="L198">
        <v>99.721000000000004</v>
      </c>
      <c r="M198">
        <v>0</v>
      </c>
      <c r="N198" t="s">
        <v>1284</v>
      </c>
      <c r="O198" t="s">
        <v>1285</v>
      </c>
      <c r="P198">
        <v>68.89</v>
      </c>
      <c r="Q198">
        <v>0</v>
      </c>
      <c r="R198" t="s">
        <v>544</v>
      </c>
      <c r="S198" t="s">
        <v>545</v>
      </c>
      <c r="T198" t="s">
        <v>546</v>
      </c>
      <c r="U198">
        <v>536</v>
      </c>
      <c r="V198">
        <v>0</v>
      </c>
      <c r="W198" t="s">
        <v>547</v>
      </c>
      <c r="X198" t="s">
        <v>548</v>
      </c>
      <c r="Y198" t="s">
        <v>518</v>
      </c>
      <c r="Z198" t="s">
        <v>519</v>
      </c>
      <c r="AA198" t="s">
        <v>1286</v>
      </c>
      <c r="AB198" t="s">
        <v>550</v>
      </c>
      <c r="AC198" t="s">
        <v>551</v>
      </c>
      <c r="AD198" t="s">
        <v>44</v>
      </c>
      <c r="AE198" t="s">
        <v>1287</v>
      </c>
    </row>
    <row r="199" spans="1:31" x14ac:dyDescent="0.25">
      <c r="A199" t="s">
        <v>1288</v>
      </c>
      <c r="B199" t="s">
        <v>1481</v>
      </c>
      <c r="C199">
        <v>-2.9308806796035198</v>
      </c>
      <c r="D199">
        <v>0.19349668945516499</v>
      </c>
      <c r="E199">
        <v>3.4763105727364502E-9</v>
      </c>
      <c r="F199">
        <v>2.40957984270247E-6</v>
      </c>
      <c r="G199" t="s">
        <v>31</v>
      </c>
      <c r="H199" t="s">
        <v>1288</v>
      </c>
      <c r="L199">
        <v>100</v>
      </c>
      <c r="M199">
        <v>0</v>
      </c>
      <c r="N199" t="s">
        <v>1289</v>
      </c>
      <c r="O199" t="s">
        <v>1290</v>
      </c>
      <c r="P199">
        <v>80.94</v>
      </c>
      <c r="Q199">
        <v>0</v>
      </c>
      <c r="R199" t="s">
        <v>1291</v>
      </c>
      <c r="S199" t="s">
        <v>1292</v>
      </c>
      <c r="T199" t="s">
        <v>1293</v>
      </c>
      <c r="U199">
        <v>546</v>
      </c>
      <c r="V199">
        <v>0</v>
      </c>
      <c r="W199" t="s">
        <v>1294</v>
      </c>
      <c r="X199" t="s">
        <v>1295</v>
      </c>
      <c r="Y199" t="s">
        <v>54</v>
      </c>
      <c r="Z199" t="s">
        <v>55</v>
      </c>
      <c r="AA199" t="s">
        <v>1296</v>
      </c>
      <c r="AC199" t="s">
        <v>1297</v>
      </c>
      <c r="AD199" t="s">
        <v>44</v>
      </c>
      <c r="AE199" t="s">
        <v>1298</v>
      </c>
    </row>
    <row r="200" spans="1:31" x14ac:dyDescent="0.25">
      <c r="A200" t="s">
        <v>1299</v>
      </c>
      <c r="B200" t="s">
        <v>1481</v>
      </c>
      <c r="C200">
        <v>-2.7261996899828</v>
      </c>
      <c r="D200">
        <v>0.27987956605203301</v>
      </c>
      <c r="E200">
        <v>4.7537956193721698E-7</v>
      </c>
      <c r="F200">
        <v>4.5226306559203502E-5</v>
      </c>
      <c r="G200" t="s">
        <v>31</v>
      </c>
      <c r="H200" t="s">
        <v>1299</v>
      </c>
      <c r="L200">
        <v>97.760999999999996</v>
      </c>
      <c r="M200">
        <v>9.9999999999999996E-95</v>
      </c>
      <c r="N200" t="s">
        <v>1300</v>
      </c>
      <c r="O200" t="s">
        <v>1301</v>
      </c>
      <c r="P200">
        <v>79.7</v>
      </c>
      <c r="Q200">
        <v>9.9999999999999993E-78</v>
      </c>
      <c r="R200" t="s">
        <v>1302</v>
      </c>
      <c r="S200" t="s">
        <v>1303</v>
      </c>
      <c r="T200" t="s">
        <v>406</v>
      </c>
      <c r="U200">
        <v>225</v>
      </c>
      <c r="V200">
        <v>3.0000000000000002E-77</v>
      </c>
      <c r="W200" t="s">
        <v>407</v>
      </c>
      <c r="X200" t="s">
        <v>408</v>
      </c>
      <c r="Y200" t="s">
        <v>409</v>
      </c>
      <c r="Z200" t="s">
        <v>410</v>
      </c>
      <c r="AA200" t="s">
        <v>1304</v>
      </c>
      <c r="AC200" t="s">
        <v>412</v>
      </c>
      <c r="AD200" t="s">
        <v>158</v>
      </c>
      <c r="AE200" t="s">
        <v>1305</v>
      </c>
    </row>
    <row r="201" spans="1:31" x14ac:dyDescent="0.25">
      <c r="A201" t="s">
        <v>2430</v>
      </c>
      <c r="B201" t="s">
        <v>1481</v>
      </c>
      <c r="C201">
        <v>-2.5815819814477399</v>
      </c>
      <c r="D201">
        <v>0.21341732855341899</v>
      </c>
      <c r="E201">
        <v>4.4232218776585302E-8</v>
      </c>
      <c r="F201">
        <v>9.5384322446218692E-6</v>
      </c>
      <c r="G201" t="s">
        <v>31</v>
      </c>
      <c r="H201" t="s">
        <v>2430</v>
      </c>
      <c r="L201">
        <v>99.823999999999998</v>
      </c>
      <c r="M201">
        <v>0</v>
      </c>
      <c r="N201" t="s">
        <v>2431</v>
      </c>
      <c r="O201" t="s">
        <v>2274</v>
      </c>
      <c r="P201">
        <v>73.88</v>
      </c>
      <c r="Q201">
        <v>0</v>
      </c>
      <c r="R201" t="s">
        <v>580</v>
      </c>
      <c r="S201" t="s">
        <v>581</v>
      </c>
      <c r="T201" t="s">
        <v>582</v>
      </c>
      <c r="U201">
        <v>846</v>
      </c>
      <c r="V201">
        <v>0</v>
      </c>
      <c r="W201" t="s">
        <v>583</v>
      </c>
      <c r="X201" t="s">
        <v>584</v>
      </c>
      <c r="Y201" t="s">
        <v>39</v>
      </c>
      <c r="Z201" t="s">
        <v>40</v>
      </c>
      <c r="AA201" t="s">
        <v>2432</v>
      </c>
      <c r="AC201" t="s">
        <v>43</v>
      </c>
      <c r="AD201" t="s">
        <v>44</v>
      </c>
      <c r="AE201" t="s">
        <v>2433</v>
      </c>
    </row>
    <row r="202" spans="1:31" x14ac:dyDescent="0.25">
      <c r="A202" t="s">
        <v>1306</v>
      </c>
      <c r="B202" t="s">
        <v>1481</v>
      </c>
      <c r="C202">
        <v>-2.2093071596120599</v>
      </c>
      <c r="D202">
        <v>0.14245068785503801</v>
      </c>
      <c r="E202">
        <v>2.6514168638413999E-9</v>
      </c>
      <c r="F202">
        <v>1.9791807112859198E-6</v>
      </c>
      <c r="G202" t="s">
        <v>31</v>
      </c>
      <c r="H202" t="s">
        <v>1306</v>
      </c>
      <c r="L202">
        <v>100</v>
      </c>
      <c r="M202">
        <v>0</v>
      </c>
      <c r="N202" t="s">
        <v>1307</v>
      </c>
      <c r="O202" t="s">
        <v>1308</v>
      </c>
      <c r="P202">
        <v>84.22</v>
      </c>
      <c r="Q202">
        <v>0</v>
      </c>
      <c r="R202" t="s">
        <v>1309</v>
      </c>
      <c r="S202" t="s">
        <v>1310</v>
      </c>
      <c r="T202" t="s">
        <v>1311</v>
      </c>
      <c r="U202">
        <v>914</v>
      </c>
      <c r="V202">
        <v>0</v>
      </c>
      <c r="W202" t="s">
        <v>1312</v>
      </c>
      <c r="X202" t="s">
        <v>1313</v>
      </c>
      <c r="Y202" t="s">
        <v>409</v>
      </c>
      <c r="Z202" t="s">
        <v>410</v>
      </c>
      <c r="AA202" t="s">
        <v>1314</v>
      </c>
      <c r="AB202" t="s">
        <v>262</v>
      </c>
      <c r="AC202" t="s">
        <v>1315</v>
      </c>
      <c r="AD202" t="s">
        <v>341</v>
      </c>
      <c r="AE202" t="s">
        <v>1316</v>
      </c>
    </row>
    <row r="203" spans="1:31" x14ac:dyDescent="0.25">
      <c r="A203" t="s">
        <v>2434</v>
      </c>
      <c r="B203" t="s">
        <v>1481</v>
      </c>
      <c r="C203">
        <v>2.11296996866737</v>
      </c>
      <c r="D203">
        <v>0.26930322046310701</v>
      </c>
      <c r="E203">
        <v>4.5847832050860396E-6</v>
      </c>
      <c r="F203">
        <v>1.93064942383851E-4</v>
      </c>
      <c r="G203" t="s">
        <v>85</v>
      </c>
      <c r="H203" t="s">
        <v>2434</v>
      </c>
      <c r="L203">
        <v>93.495999999999995</v>
      </c>
      <c r="M203">
        <v>8.0000000000000003E-166</v>
      </c>
      <c r="N203" t="s">
        <v>2435</v>
      </c>
      <c r="O203" t="s">
        <v>2436</v>
      </c>
      <c r="P203">
        <v>66.930000000000007</v>
      </c>
      <c r="Q203">
        <v>5.0000000000000004E-112</v>
      </c>
      <c r="R203" t="s">
        <v>2437</v>
      </c>
      <c r="S203" t="s">
        <v>2438</v>
      </c>
      <c r="T203" t="s">
        <v>2439</v>
      </c>
      <c r="U203">
        <v>315</v>
      </c>
      <c r="V203">
        <v>2.0000000000000001E-108</v>
      </c>
      <c r="W203" t="s">
        <v>2223</v>
      </c>
      <c r="X203" t="s">
        <v>2224</v>
      </c>
      <c r="Y203" t="s">
        <v>246</v>
      </c>
      <c r="Z203" t="s">
        <v>247</v>
      </c>
      <c r="AA203" t="s">
        <v>2440</v>
      </c>
      <c r="AB203" t="s">
        <v>2441</v>
      </c>
      <c r="AC203" t="s">
        <v>2227</v>
      </c>
      <c r="AD203" t="s">
        <v>1260</v>
      </c>
      <c r="AE203" t="s">
        <v>2442</v>
      </c>
    </row>
    <row r="204" spans="1:31" x14ac:dyDescent="0.25">
      <c r="A204" t="s">
        <v>1317</v>
      </c>
      <c r="B204" t="s">
        <v>1481</v>
      </c>
      <c r="C204">
        <v>-5.9801057643921096</v>
      </c>
      <c r="D204">
        <v>0.549972650412069</v>
      </c>
      <c r="E204">
        <v>1.43873410074491E-7</v>
      </c>
      <c r="F204">
        <v>1.9664050300885398E-5</v>
      </c>
      <c r="G204" t="s">
        <v>31</v>
      </c>
      <c r="H204" t="s">
        <v>1317</v>
      </c>
      <c r="L204">
        <v>100</v>
      </c>
      <c r="M204">
        <v>0</v>
      </c>
      <c r="N204" t="s">
        <v>1318</v>
      </c>
      <c r="O204" t="s">
        <v>1319</v>
      </c>
      <c r="P204">
        <v>68.010000000000005</v>
      </c>
      <c r="Q204">
        <v>0</v>
      </c>
      <c r="R204" t="s">
        <v>1320</v>
      </c>
      <c r="S204" t="s">
        <v>1321</v>
      </c>
      <c r="T204" t="s">
        <v>1322</v>
      </c>
      <c r="U204">
        <v>53.9</v>
      </c>
      <c r="V204">
        <v>4.9999999999999998E-7</v>
      </c>
      <c r="W204" t="s">
        <v>1323</v>
      </c>
      <c r="X204" t="s">
        <v>1324</v>
      </c>
      <c r="Y204" t="s">
        <v>39</v>
      </c>
      <c r="Z204" t="s">
        <v>40</v>
      </c>
      <c r="AA204" t="s">
        <v>1325</v>
      </c>
      <c r="AC204" t="s">
        <v>1326</v>
      </c>
      <c r="AD204" t="s">
        <v>44</v>
      </c>
      <c r="AE204" t="s">
        <v>1327</v>
      </c>
    </row>
    <row r="205" spans="1:31" x14ac:dyDescent="0.25">
      <c r="A205" t="s">
        <v>1341</v>
      </c>
      <c r="B205" t="s">
        <v>1481</v>
      </c>
      <c r="C205">
        <v>-2.1574868097838098</v>
      </c>
      <c r="D205">
        <v>0.13242954382872699</v>
      </c>
      <c r="E205">
        <v>1.50599288595288E-9</v>
      </c>
      <c r="F205">
        <v>1.3285595422987901E-6</v>
      </c>
      <c r="G205" t="s">
        <v>31</v>
      </c>
      <c r="H205" t="s">
        <v>1341</v>
      </c>
      <c r="L205">
        <v>100</v>
      </c>
      <c r="M205">
        <v>0</v>
      </c>
      <c r="N205" t="s">
        <v>1342</v>
      </c>
      <c r="O205" t="s">
        <v>1343</v>
      </c>
      <c r="P205">
        <v>65.84</v>
      </c>
      <c r="Q205">
        <v>7.0000000000000004E-161</v>
      </c>
      <c r="R205" t="s">
        <v>1344</v>
      </c>
      <c r="S205" t="s">
        <v>1345</v>
      </c>
      <c r="T205" t="s">
        <v>1346</v>
      </c>
      <c r="U205">
        <v>452</v>
      </c>
      <c r="V205">
        <v>9.9999999999999999E-161</v>
      </c>
      <c r="W205" t="s">
        <v>1347</v>
      </c>
      <c r="X205" t="s">
        <v>1348</v>
      </c>
      <c r="Y205" t="s">
        <v>1349</v>
      </c>
      <c r="Z205" t="s">
        <v>1350</v>
      </c>
      <c r="AA205" t="s">
        <v>1351</v>
      </c>
      <c r="AB205" t="s">
        <v>663</v>
      </c>
      <c r="AC205" t="s">
        <v>501</v>
      </c>
      <c r="AD205" t="s">
        <v>44</v>
      </c>
      <c r="AE205" t="s">
        <v>1352</v>
      </c>
    </row>
    <row r="206" spans="1:31" x14ac:dyDescent="0.25">
      <c r="A206" t="s">
        <v>1359</v>
      </c>
      <c r="B206" t="s">
        <v>1481</v>
      </c>
      <c r="C206">
        <v>-3.1272435491191</v>
      </c>
      <c r="D206">
        <v>0.220629239695743</v>
      </c>
      <c r="E206">
        <v>5.9725631817997303E-7</v>
      </c>
      <c r="F206">
        <v>5.2354407060972698E-5</v>
      </c>
      <c r="G206" t="s">
        <v>31</v>
      </c>
      <c r="H206" t="s">
        <v>1359</v>
      </c>
      <c r="L206">
        <v>93.706000000000003</v>
      </c>
      <c r="M206">
        <v>0</v>
      </c>
      <c r="N206" t="s">
        <v>1360</v>
      </c>
      <c r="O206" t="s">
        <v>1361</v>
      </c>
      <c r="P206">
        <v>73.680000000000007</v>
      </c>
      <c r="Q206">
        <v>8.9999999999999994E-154</v>
      </c>
      <c r="R206" t="s">
        <v>1362</v>
      </c>
      <c r="S206" t="s">
        <v>1363</v>
      </c>
      <c r="T206" t="s">
        <v>1364</v>
      </c>
      <c r="U206">
        <v>430</v>
      </c>
      <c r="V206">
        <v>2.0000000000000001E-153</v>
      </c>
      <c r="W206" t="s">
        <v>1365</v>
      </c>
      <c r="X206" t="s">
        <v>1366</v>
      </c>
      <c r="Y206" t="s">
        <v>700</v>
      </c>
      <c r="Z206" t="s">
        <v>701</v>
      </c>
      <c r="AA206" t="s">
        <v>1367</v>
      </c>
      <c r="AC206" t="s">
        <v>1368</v>
      </c>
      <c r="AD206" t="s">
        <v>158</v>
      </c>
      <c r="AE206" t="s">
        <v>1369</v>
      </c>
    </row>
    <row r="207" spans="1:31" x14ac:dyDescent="0.25">
      <c r="A207" t="s">
        <v>1370</v>
      </c>
      <c r="B207" t="s">
        <v>1481</v>
      </c>
      <c r="C207">
        <v>-2.1035803925199299</v>
      </c>
      <c r="D207">
        <v>0.46125081370476201</v>
      </c>
      <c r="E207">
        <v>6.54044889733862E-4</v>
      </c>
      <c r="F207">
        <v>5.7752813434344902E-3</v>
      </c>
      <c r="G207" t="s">
        <v>31</v>
      </c>
      <c r="H207" t="s">
        <v>1370</v>
      </c>
      <c r="L207">
        <v>100</v>
      </c>
      <c r="M207">
        <v>4.0000000000000002E-115</v>
      </c>
      <c r="N207" t="s">
        <v>1371</v>
      </c>
      <c r="O207" t="s">
        <v>1372</v>
      </c>
      <c r="P207">
        <v>48.75</v>
      </c>
      <c r="Q207">
        <v>9.9999999999999997E-49</v>
      </c>
      <c r="R207" t="s">
        <v>1373</v>
      </c>
      <c r="S207" t="s">
        <v>1374</v>
      </c>
      <c r="T207" t="s">
        <v>44</v>
      </c>
      <c r="U207" t="s">
        <v>44</v>
      </c>
      <c r="V207" t="s">
        <v>44</v>
      </c>
      <c r="W207" t="s">
        <v>44</v>
      </c>
      <c r="X207" t="s">
        <v>44</v>
      </c>
      <c r="Y207" t="s">
        <v>44</v>
      </c>
      <c r="Z207" t="s">
        <v>44</v>
      </c>
      <c r="AA207" t="s">
        <v>1375</v>
      </c>
      <c r="AB207" t="s">
        <v>1376</v>
      </c>
      <c r="AC207" t="s">
        <v>44</v>
      </c>
      <c r="AD207" t="s">
        <v>44</v>
      </c>
      <c r="AE207" t="s">
        <v>1377</v>
      </c>
    </row>
    <row r="208" spans="1:31" x14ac:dyDescent="0.25">
      <c r="A208" t="s">
        <v>2443</v>
      </c>
      <c r="B208" t="s">
        <v>1481</v>
      </c>
      <c r="C208">
        <v>2.1210577028544702</v>
      </c>
      <c r="D208">
        <v>0.30911421956931701</v>
      </c>
      <c r="E208">
        <v>1.7429702674265401E-5</v>
      </c>
      <c r="F208">
        <v>4.9184011900484798E-4</v>
      </c>
      <c r="G208" t="s">
        <v>85</v>
      </c>
      <c r="H208" t="s">
        <v>2443</v>
      </c>
      <c r="L208">
        <v>99.757000000000005</v>
      </c>
      <c r="M208">
        <v>0</v>
      </c>
      <c r="N208" t="s">
        <v>2444</v>
      </c>
      <c r="O208" t="s">
        <v>2445</v>
      </c>
      <c r="P208">
        <v>62.6</v>
      </c>
      <c r="Q208">
        <v>1.0000000000000001E-152</v>
      </c>
      <c r="R208" t="s">
        <v>2446</v>
      </c>
      <c r="S208" t="s">
        <v>2447</v>
      </c>
      <c r="T208" t="s">
        <v>2448</v>
      </c>
      <c r="U208">
        <v>437</v>
      </c>
      <c r="V208">
        <v>2.0000000000000001E-152</v>
      </c>
      <c r="W208" t="s">
        <v>2449</v>
      </c>
      <c r="X208" t="s">
        <v>2450</v>
      </c>
      <c r="Y208" t="s">
        <v>123</v>
      </c>
      <c r="Z208" t="s">
        <v>124</v>
      </c>
      <c r="AA208" t="s">
        <v>2451</v>
      </c>
      <c r="AC208" t="s">
        <v>2452</v>
      </c>
      <c r="AD208" t="s">
        <v>44</v>
      </c>
      <c r="AE208" t="s">
        <v>2453</v>
      </c>
    </row>
    <row r="209" spans="1:31" x14ac:dyDescent="0.25">
      <c r="A209" t="s">
        <v>2454</v>
      </c>
      <c r="B209" t="s">
        <v>1481</v>
      </c>
      <c r="C209">
        <v>-2.3308222544145898</v>
      </c>
      <c r="D209">
        <v>0.56358715630926803</v>
      </c>
      <c r="E209">
        <v>1.3814027573220099E-3</v>
      </c>
      <c r="F209">
        <v>9.7421020036721102E-3</v>
      </c>
      <c r="G209" t="s">
        <v>31</v>
      </c>
      <c r="H209" t="s">
        <v>2454</v>
      </c>
      <c r="K209" t="s">
        <v>2455</v>
      </c>
      <c r="L209">
        <v>99.896000000000001</v>
      </c>
      <c r="M209">
        <v>0</v>
      </c>
      <c r="N209" t="s">
        <v>2456</v>
      </c>
      <c r="O209" t="s">
        <v>2457</v>
      </c>
      <c r="P209">
        <v>57.84</v>
      </c>
      <c r="Q209">
        <v>2E-171</v>
      </c>
      <c r="R209" t="s">
        <v>2458</v>
      </c>
      <c r="S209" t="s">
        <v>2459</v>
      </c>
      <c r="T209" t="s">
        <v>2460</v>
      </c>
      <c r="U209">
        <v>510</v>
      </c>
      <c r="V209">
        <v>5.0000000000000002E-173</v>
      </c>
      <c r="W209" t="s">
        <v>1520</v>
      </c>
      <c r="X209" t="s">
        <v>1521</v>
      </c>
      <c r="Y209" t="s">
        <v>54</v>
      </c>
      <c r="Z209" t="s">
        <v>55</v>
      </c>
      <c r="AA209" t="s">
        <v>2461</v>
      </c>
      <c r="AB209" t="s">
        <v>81</v>
      </c>
      <c r="AC209" t="s">
        <v>2462</v>
      </c>
      <c r="AD209" t="s">
        <v>44</v>
      </c>
      <c r="AE209" t="s">
        <v>2463</v>
      </c>
    </row>
    <row r="210" spans="1:31" x14ac:dyDescent="0.25">
      <c r="A210" t="s">
        <v>2464</v>
      </c>
      <c r="B210" t="s">
        <v>1481</v>
      </c>
      <c r="C210">
        <v>2.4447221927628902</v>
      </c>
      <c r="D210">
        <v>0.36685001003797901</v>
      </c>
      <c r="E210">
        <v>2.3127774790854301E-5</v>
      </c>
      <c r="F210">
        <v>5.9067068886368805E-4</v>
      </c>
      <c r="G210" t="s">
        <v>85</v>
      </c>
      <c r="H210" t="s">
        <v>2464</v>
      </c>
      <c r="L210">
        <v>94.085999999999999</v>
      </c>
      <c r="M210">
        <v>3.9999999999999998E-126</v>
      </c>
      <c r="N210" t="s">
        <v>2465</v>
      </c>
      <c r="O210" t="s">
        <v>2466</v>
      </c>
      <c r="P210">
        <v>76.5</v>
      </c>
      <c r="Q210">
        <v>9.0000000000000002E-100</v>
      </c>
      <c r="R210" t="s">
        <v>2467</v>
      </c>
      <c r="S210" t="s">
        <v>2468</v>
      </c>
      <c r="T210" t="s">
        <v>44</v>
      </c>
      <c r="U210" t="s">
        <v>44</v>
      </c>
      <c r="V210" t="s">
        <v>44</v>
      </c>
      <c r="W210" t="s">
        <v>44</v>
      </c>
      <c r="X210" t="s">
        <v>44</v>
      </c>
      <c r="Y210" t="s">
        <v>44</v>
      </c>
      <c r="Z210" t="s">
        <v>44</v>
      </c>
      <c r="AA210" t="s">
        <v>2469</v>
      </c>
      <c r="AB210" t="s">
        <v>44</v>
      </c>
      <c r="AC210" t="s">
        <v>44</v>
      </c>
      <c r="AD210" t="s">
        <v>44</v>
      </c>
      <c r="AE210" t="s">
        <v>2470</v>
      </c>
    </row>
    <row r="211" spans="1:31" x14ac:dyDescent="0.25">
      <c r="A211" t="s">
        <v>2471</v>
      </c>
      <c r="B211" t="s">
        <v>1481</v>
      </c>
      <c r="C211">
        <v>-2.36764074463672</v>
      </c>
      <c r="D211">
        <v>0.27413284667808602</v>
      </c>
      <c r="E211">
        <v>1.7020099907227899E-6</v>
      </c>
      <c r="F211">
        <v>1.0322690593733701E-4</v>
      </c>
      <c r="G211" t="s">
        <v>31</v>
      </c>
      <c r="H211" t="s">
        <v>2471</v>
      </c>
      <c r="L211">
        <v>86.787999999999997</v>
      </c>
      <c r="M211">
        <v>0</v>
      </c>
      <c r="N211" t="s">
        <v>2472</v>
      </c>
      <c r="O211" t="s">
        <v>2473</v>
      </c>
      <c r="P211">
        <v>75.58</v>
      </c>
      <c r="Q211">
        <v>0</v>
      </c>
      <c r="R211" t="s">
        <v>2474</v>
      </c>
      <c r="S211" t="s">
        <v>2475</v>
      </c>
      <c r="T211" t="s">
        <v>2476</v>
      </c>
      <c r="U211">
        <v>615</v>
      </c>
      <c r="V211">
        <v>0</v>
      </c>
      <c r="W211" t="s">
        <v>2477</v>
      </c>
      <c r="X211" t="s">
        <v>2478</v>
      </c>
      <c r="Y211" t="s">
        <v>197</v>
      </c>
      <c r="Z211" t="s">
        <v>198</v>
      </c>
      <c r="AA211" t="s">
        <v>2479</v>
      </c>
      <c r="AB211" t="s">
        <v>663</v>
      </c>
      <c r="AC211" t="s">
        <v>2376</v>
      </c>
      <c r="AD211" t="s">
        <v>44</v>
      </c>
      <c r="AE211" t="s">
        <v>2480</v>
      </c>
    </row>
    <row r="212" spans="1:31" x14ac:dyDescent="0.25">
      <c r="A212" t="s">
        <v>2481</v>
      </c>
      <c r="B212" t="s">
        <v>1481</v>
      </c>
      <c r="C212">
        <v>-2.0309375390662701</v>
      </c>
      <c r="D212">
        <v>0.42616591891178901</v>
      </c>
      <c r="E212">
        <v>4.59707339835358E-4</v>
      </c>
      <c r="F212">
        <v>4.4667385259025902E-3</v>
      </c>
      <c r="G212" t="s">
        <v>31</v>
      </c>
      <c r="H212" t="s">
        <v>2482</v>
      </c>
      <c r="L212">
        <v>99.766000000000005</v>
      </c>
      <c r="M212">
        <v>0</v>
      </c>
      <c r="N212" t="s">
        <v>2483</v>
      </c>
      <c r="O212" t="s">
        <v>2484</v>
      </c>
      <c r="P212">
        <v>73.63</v>
      </c>
      <c r="Q212">
        <v>0</v>
      </c>
      <c r="R212" t="s">
        <v>2485</v>
      </c>
      <c r="S212" t="s">
        <v>2486</v>
      </c>
      <c r="T212" t="s">
        <v>2487</v>
      </c>
      <c r="U212">
        <v>245</v>
      </c>
      <c r="V212">
        <v>9.9999999999999993E-77</v>
      </c>
      <c r="W212" t="s">
        <v>2488</v>
      </c>
      <c r="X212" t="s">
        <v>2489</v>
      </c>
      <c r="Y212" t="s">
        <v>197</v>
      </c>
      <c r="Z212" t="s">
        <v>198</v>
      </c>
      <c r="AA212" t="s">
        <v>2490</v>
      </c>
      <c r="AC212" t="s">
        <v>2491</v>
      </c>
      <c r="AD212" t="s">
        <v>44</v>
      </c>
      <c r="AE212" t="s">
        <v>2492</v>
      </c>
    </row>
    <row r="213" spans="1:31" x14ac:dyDescent="0.25">
      <c r="A213" t="s">
        <v>2493</v>
      </c>
      <c r="B213" t="s">
        <v>1481</v>
      </c>
      <c r="C213">
        <v>3.82473199163773</v>
      </c>
      <c r="D213">
        <v>0.52021585739693099</v>
      </c>
      <c r="E213">
        <v>2.4474055178913501E-5</v>
      </c>
      <c r="F213">
        <v>6.1404726260893801E-4</v>
      </c>
      <c r="G213" t="s">
        <v>85</v>
      </c>
      <c r="H213" t="s">
        <v>2493</v>
      </c>
      <c r="L213">
        <v>100</v>
      </c>
      <c r="M213">
        <v>0</v>
      </c>
      <c r="N213" t="s">
        <v>2494</v>
      </c>
      <c r="O213" t="s">
        <v>1427</v>
      </c>
      <c r="P213">
        <v>26.86</v>
      </c>
      <c r="Q213">
        <v>6E-11</v>
      </c>
      <c r="R213" t="s">
        <v>1428</v>
      </c>
      <c r="S213" t="s">
        <v>1429</v>
      </c>
      <c r="T213" t="s">
        <v>44</v>
      </c>
      <c r="U213" t="s">
        <v>44</v>
      </c>
      <c r="V213" t="s">
        <v>44</v>
      </c>
      <c r="W213" t="s">
        <v>44</v>
      </c>
      <c r="X213" t="s">
        <v>44</v>
      </c>
      <c r="Y213" t="s">
        <v>44</v>
      </c>
      <c r="Z213" t="s">
        <v>44</v>
      </c>
      <c r="AA213" t="s">
        <v>2495</v>
      </c>
      <c r="AB213" t="s">
        <v>44</v>
      </c>
      <c r="AC213" t="s">
        <v>44</v>
      </c>
      <c r="AD213" t="s">
        <v>44</v>
      </c>
      <c r="AE213" t="s">
        <v>2496</v>
      </c>
    </row>
    <row r="214" spans="1:31" x14ac:dyDescent="0.25">
      <c r="A214" t="s">
        <v>2497</v>
      </c>
      <c r="B214" t="s">
        <v>1481</v>
      </c>
      <c r="C214">
        <v>-2.7679840909948799</v>
      </c>
      <c r="D214">
        <v>0.31823314918328799</v>
      </c>
      <c r="E214">
        <v>1.5809165367919301E-6</v>
      </c>
      <c r="F214">
        <v>9.9452426775738605E-5</v>
      </c>
      <c r="G214" t="s">
        <v>31</v>
      </c>
      <c r="H214" t="s">
        <v>2497</v>
      </c>
      <c r="L214">
        <v>99.569000000000003</v>
      </c>
      <c r="M214">
        <v>8.0000000000000003E-172</v>
      </c>
      <c r="N214" t="s">
        <v>2498</v>
      </c>
      <c r="O214" t="s">
        <v>2499</v>
      </c>
      <c r="P214">
        <v>62.17</v>
      </c>
      <c r="Q214">
        <v>2.0000000000000001E-97</v>
      </c>
      <c r="R214" t="s">
        <v>2500</v>
      </c>
      <c r="S214" t="s">
        <v>2501</v>
      </c>
      <c r="T214" t="s">
        <v>2502</v>
      </c>
      <c r="U214">
        <v>279</v>
      </c>
      <c r="V214">
        <v>2E-95</v>
      </c>
      <c r="W214" t="s">
        <v>1461</v>
      </c>
      <c r="X214" t="s">
        <v>1462</v>
      </c>
      <c r="Y214" t="s">
        <v>39</v>
      </c>
      <c r="Z214" t="s">
        <v>40</v>
      </c>
      <c r="AA214" t="s">
        <v>2503</v>
      </c>
      <c r="AC214" t="s">
        <v>809</v>
      </c>
      <c r="AD214" t="s">
        <v>44</v>
      </c>
      <c r="AE214" t="s">
        <v>2504</v>
      </c>
    </row>
    <row r="215" spans="1:31" x14ac:dyDescent="0.25">
      <c r="A215" t="s">
        <v>1403</v>
      </c>
      <c r="B215" t="s">
        <v>1481</v>
      </c>
      <c r="C215">
        <v>-9.2533659269350803</v>
      </c>
      <c r="D215">
        <v>0.79064259722969399</v>
      </c>
      <c r="E215">
        <v>2.3468521670011499E-5</v>
      </c>
      <c r="F215">
        <v>5.9773893513330998E-4</v>
      </c>
      <c r="G215" t="s">
        <v>31</v>
      </c>
      <c r="H215" t="s">
        <v>1403</v>
      </c>
      <c r="L215">
        <v>100</v>
      </c>
      <c r="M215">
        <v>7.0000000000000001E-180</v>
      </c>
      <c r="N215" t="s">
        <v>1404</v>
      </c>
      <c r="O215" t="s">
        <v>1405</v>
      </c>
      <c r="P215">
        <v>32.119999999999997</v>
      </c>
      <c r="Q215">
        <v>5.9999999999999997E-7</v>
      </c>
      <c r="R215" t="s">
        <v>1406</v>
      </c>
      <c r="S215" t="s">
        <v>1407</v>
      </c>
      <c r="T215" t="s">
        <v>44</v>
      </c>
      <c r="U215" t="s">
        <v>44</v>
      </c>
      <c r="V215" t="s">
        <v>44</v>
      </c>
      <c r="W215" t="s">
        <v>44</v>
      </c>
      <c r="X215" t="s">
        <v>44</v>
      </c>
      <c r="Y215" t="s">
        <v>44</v>
      </c>
      <c r="Z215" t="s">
        <v>44</v>
      </c>
      <c r="AA215" t="s">
        <v>44</v>
      </c>
      <c r="AB215" t="s">
        <v>44</v>
      </c>
      <c r="AC215" t="s">
        <v>44</v>
      </c>
      <c r="AD215" t="s">
        <v>44</v>
      </c>
      <c r="AE215" t="s">
        <v>1408</v>
      </c>
    </row>
    <row r="216" spans="1:31" x14ac:dyDescent="0.25">
      <c r="A216" t="s">
        <v>1409</v>
      </c>
      <c r="B216" t="s">
        <v>1481</v>
      </c>
      <c r="C216">
        <v>-3.8650098755065101</v>
      </c>
      <c r="D216">
        <v>0.50733044747198197</v>
      </c>
      <c r="E216">
        <v>6.1794500485490298E-6</v>
      </c>
      <c r="F216">
        <v>2.38591437725708E-4</v>
      </c>
      <c r="G216" t="s">
        <v>31</v>
      </c>
      <c r="H216" t="s">
        <v>1409</v>
      </c>
      <c r="L216">
        <v>97.872</v>
      </c>
      <c r="M216">
        <v>3.0000000000000002E-97</v>
      </c>
      <c r="N216" t="s">
        <v>1410</v>
      </c>
      <c r="O216" t="s">
        <v>1411</v>
      </c>
      <c r="P216">
        <v>59.03</v>
      </c>
      <c r="Q216">
        <v>9.9999999999999999E-56</v>
      </c>
      <c r="R216" t="s">
        <v>1412</v>
      </c>
      <c r="S216" t="s">
        <v>1413</v>
      </c>
      <c r="T216" t="s">
        <v>1414</v>
      </c>
      <c r="U216">
        <v>171</v>
      </c>
      <c r="V216">
        <v>3.0000000000000002E-55</v>
      </c>
      <c r="W216" t="s">
        <v>1415</v>
      </c>
      <c r="X216" t="s">
        <v>1416</v>
      </c>
      <c r="Y216" t="s">
        <v>39</v>
      </c>
      <c r="Z216" t="s">
        <v>40</v>
      </c>
      <c r="AA216" t="s">
        <v>1417</v>
      </c>
      <c r="AB216" t="s">
        <v>1418</v>
      </c>
      <c r="AC216" t="s">
        <v>276</v>
      </c>
      <c r="AD216" t="s">
        <v>44</v>
      </c>
      <c r="AE216" t="s">
        <v>1419</v>
      </c>
    </row>
    <row r="217" spans="1:31" x14ac:dyDescent="0.25">
      <c r="A217" t="s">
        <v>2505</v>
      </c>
      <c r="B217" t="s">
        <v>1481</v>
      </c>
      <c r="C217">
        <v>2.0525736135849502</v>
      </c>
      <c r="D217">
        <v>0.31153242221866501</v>
      </c>
      <c r="E217">
        <v>2.5800280696763901E-5</v>
      </c>
      <c r="F217">
        <v>6.3706341954553904E-4</v>
      </c>
      <c r="G217" t="s">
        <v>85</v>
      </c>
      <c r="H217" t="s">
        <v>2506</v>
      </c>
      <c r="L217">
        <v>100</v>
      </c>
      <c r="M217">
        <v>8.9999999999999998E-127</v>
      </c>
      <c r="N217" t="s">
        <v>2507</v>
      </c>
      <c r="O217" t="s">
        <v>2508</v>
      </c>
      <c r="P217">
        <v>65.709999999999994</v>
      </c>
      <c r="Q217">
        <v>5.0000000000000003E-69</v>
      </c>
      <c r="R217" t="s">
        <v>2036</v>
      </c>
      <c r="S217" t="s">
        <v>2037</v>
      </c>
      <c r="T217" t="s">
        <v>44</v>
      </c>
      <c r="U217" t="s">
        <v>44</v>
      </c>
      <c r="V217" t="s">
        <v>44</v>
      </c>
      <c r="W217" t="s">
        <v>44</v>
      </c>
      <c r="X217" t="s">
        <v>44</v>
      </c>
      <c r="Y217" t="s">
        <v>44</v>
      </c>
      <c r="Z217" t="s">
        <v>44</v>
      </c>
      <c r="AA217" t="s">
        <v>44</v>
      </c>
      <c r="AB217" t="s">
        <v>44</v>
      </c>
      <c r="AC217" t="s">
        <v>44</v>
      </c>
      <c r="AD217" t="s">
        <v>44</v>
      </c>
      <c r="AE217" t="s">
        <v>2509</v>
      </c>
    </row>
    <row r="218" spans="1:31" x14ac:dyDescent="0.25">
      <c r="A218" t="s">
        <v>1432</v>
      </c>
      <c r="B218" t="s">
        <v>1481</v>
      </c>
      <c r="C218">
        <v>-2.7595719285528002</v>
      </c>
      <c r="D218">
        <v>0.248160279272093</v>
      </c>
      <c r="E218">
        <v>2.5343203891026199E-7</v>
      </c>
      <c r="F218">
        <v>2.98176229148271E-5</v>
      </c>
      <c r="G218" t="s">
        <v>31</v>
      </c>
      <c r="H218" t="s">
        <v>1433</v>
      </c>
      <c r="L218">
        <v>100</v>
      </c>
      <c r="M218">
        <v>3.9999999999999999E-66</v>
      </c>
      <c r="N218" t="s">
        <v>1434</v>
      </c>
      <c r="O218" t="s">
        <v>1435</v>
      </c>
      <c r="P218">
        <v>55.17</v>
      </c>
      <c r="Q218">
        <v>1.0000000000000001E-33</v>
      </c>
      <c r="R218" t="s">
        <v>753</v>
      </c>
      <c r="S218" t="s">
        <v>754</v>
      </c>
      <c r="T218" t="s">
        <v>44</v>
      </c>
      <c r="U218" t="s">
        <v>44</v>
      </c>
      <c r="V218" t="s">
        <v>44</v>
      </c>
      <c r="W218" t="s">
        <v>44</v>
      </c>
      <c r="X218" t="s">
        <v>44</v>
      </c>
      <c r="Y218" t="s">
        <v>44</v>
      </c>
      <c r="Z218" t="s">
        <v>44</v>
      </c>
      <c r="AA218" t="s">
        <v>1436</v>
      </c>
      <c r="AC218" t="s">
        <v>501</v>
      </c>
      <c r="AD218" t="s">
        <v>158</v>
      </c>
      <c r="AE218" t="s">
        <v>1437</v>
      </c>
    </row>
    <row r="219" spans="1:31" x14ac:dyDescent="0.25">
      <c r="A219" t="s">
        <v>1438</v>
      </c>
      <c r="B219" t="s">
        <v>1481</v>
      </c>
      <c r="C219">
        <v>-7.7732625604756</v>
      </c>
      <c r="D219">
        <v>0.664414001615938</v>
      </c>
      <c r="E219">
        <v>6.4121798315497398E-8</v>
      </c>
      <c r="F219">
        <v>1.17403383179922E-5</v>
      </c>
      <c r="G219" t="s">
        <v>31</v>
      </c>
      <c r="H219" t="s">
        <v>1438</v>
      </c>
      <c r="L219">
        <v>99.623000000000005</v>
      </c>
      <c r="M219">
        <v>0</v>
      </c>
      <c r="N219" t="s">
        <v>1439</v>
      </c>
      <c r="O219" t="s">
        <v>1440</v>
      </c>
      <c r="P219">
        <v>76.349999999999994</v>
      </c>
      <c r="Q219">
        <v>0</v>
      </c>
      <c r="R219" t="s">
        <v>760</v>
      </c>
      <c r="S219" t="s">
        <v>761</v>
      </c>
      <c r="T219" t="s">
        <v>762</v>
      </c>
      <c r="U219">
        <v>873</v>
      </c>
      <c r="V219">
        <v>0</v>
      </c>
      <c r="W219" t="s">
        <v>763</v>
      </c>
      <c r="X219" t="s">
        <v>764</v>
      </c>
      <c r="Y219" t="s">
        <v>409</v>
      </c>
      <c r="Z219" t="s">
        <v>410</v>
      </c>
      <c r="AA219" t="s">
        <v>1441</v>
      </c>
      <c r="AC219" t="s">
        <v>378</v>
      </c>
      <c r="AD219" t="s">
        <v>44</v>
      </c>
      <c r="AE219" t="s">
        <v>1442</v>
      </c>
    </row>
    <row r="220" spans="1:31" x14ac:dyDescent="0.25">
      <c r="A220" t="s">
        <v>2510</v>
      </c>
      <c r="B220" t="s">
        <v>1481</v>
      </c>
      <c r="C220">
        <v>-2.1969263220386899</v>
      </c>
      <c r="D220">
        <v>0.34022949580690198</v>
      </c>
      <c r="E220">
        <v>6.5390160726086499E-4</v>
      </c>
      <c r="F220">
        <v>5.7752813434344902E-3</v>
      </c>
      <c r="G220" t="s">
        <v>31</v>
      </c>
      <c r="H220" t="s">
        <v>2510</v>
      </c>
      <c r="L220">
        <v>100</v>
      </c>
      <c r="M220">
        <v>3.0000000000000001E-135</v>
      </c>
      <c r="N220" t="s">
        <v>2511</v>
      </c>
      <c r="O220" t="s">
        <v>2512</v>
      </c>
      <c r="P220">
        <v>63.53</v>
      </c>
      <c r="Q220">
        <v>3.9999999999999997E-76</v>
      </c>
      <c r="R220" t="s">
        <v>2513</v>
      </c>
      <c r="S220" t="s">
        <v>2514</v>
      </c>
      <c r="T220" t="s">
        <v>44</v>
      </c>
      <c r="U220" t="s">
        <v>44</v>
      </c>
      <c r="V220" t="s">
        <v>44</v>
      </c>
      <c r="W220" t="s">
        <v>44</v>
      </c>
      <c r="X220" t="s">
        <v>44</v>
      </c>
      <c r="Y220" t="s">
        <v>44</v>
      </c>
      <c r="Z220" t="s">
        <v>44</v>
      </c>
      <c r="AA220" t="s">
        <v>2515</v>
      </c>
      <c r="AD220" t="s">
        <v>158</v>
      </c>
      <c r="AE220" t="s">
        <v>2516</v>
      </c>
    </row>
    <row r="221" spans="1:31" x14ac:dyDescent="0.25">
      <c r="A221" t="s">
        <v>2517</v>
      </c>
      <c r="B221" t="s">
        <v>1481</v>
      </c>
      <c r="C221">
        <v>2.53838686243351</v>
      </c>
      <c r="D221">
        <v>0.226518503127496</v>
      </c>
      <c r="E221">
        <v>1.0328330857234401E-7</v>
      </c>
      <c r="F221">
        <v>1.5660331662281598E-5</v>
      </c>
      <c r="G221" t="s">
        <v>85</v>
      </c>
      <c r="H221" t="s">
        <v>2517</v>
      </c>
      <c r="L221">
        <v>99.429000000000002</v>
      </c>
      <c r="M221">
        <v>0</v>
      </c>
      <c r="N221" t="s">
        <v>2518</v>
      </c>
      <c r="O221" t="s">
        <v>2519</v>
      </c>
      <c r="P221">
        <v>38.65</v>
      </c>
      <c r="Q221">
        <v>6.0000000000000006E-20</v>
      </c>
      <c r="R221" t="s">
        <v>2520</v>
      </c>
      <c r="S221" t="s">
        <v>2521</v>
      </c>
      <c r="T221" t="s">
        <v>44</v>
      </c>
      <c r="U221" t="s">
        <v>44</v>
      </c>
      <c r="V221" t="s">
        <v>44</v>
      </c>
      <c r="W221" t="s">
        <v>44</v>
      </c>
      <c r="X221" t="s">
        <v>44</v>
      </c>
      <c r="Y221" t="s">
        <v>44</v>
      </c>
      <c r="Z221" t="s">
        <v>44</v>
      </c>
      <c r="AA221" t="s">
        <v>2522</v>
      </c>
      <c r="AB221" t="s">
        <v>2523</v>
      </c>
      <c r="AC221" t="s">
        <v>312</v>
      </c>
      <c r="AD221" t="s">
        <v>2524</v>
      </c>
      <c r="AE221" t="s">
        <v>2525</v>
      </c>
    </row>
    <row r="222" spans="1:31" x14ac:dyDescent="0.25">
      <c r="A222" t="s">
        <v>2526</v>
      </c>
      <c r="B222" t="s">
        <v>1481</v>
      </c>
      <c r="C222">
        <v>2.0817412965691302</v>
      </c>
      <c r="D222">
        <v>0.32033153686175397</v>
      </c>
      <c r="E222">
        <v>1.8836023397539301E-4</v>
      </c>
      <c r="F222">
        <v>2.4059994936259299E-3</v>
      </c>
      <c r="G222" t="s">
        <v>85</v>
      </c>
      <c r="H222" t="s">
        <v>2526</v>
      </c>
      <c r="L222">
        <v>100</v>
      </c>
      <c r="M222">
        <v>3.0000000000000001E-73</v>
      </c>
      <c r="N222" t="s">
        <v>2527</v>
      </c>
      <c r="O222" t="s">
        <v>2528</v>
      </c>
      <c r="P222" t="s">
        <v>44</v>
      </c>
      <c r="Q222" t="s">
        <v>44</v>
      </c>
      <c r="R222" t="s">
        <v>44</v>
      </c>
      <c r="S222" t="s">
        <v>44</v>
      </c>
      <c r="T222" t="s">
        <v>44</v>
      </c>
      <c r="U222" t="s">
        <v>44</v>
      </c>
      <c r="V222" t="s">
        <v>44</v>
      </c>
      <c r="W222" t="s">
        <v>44</v>
      </c>
      <c r="X222" t="s">
        <v>44</v>
      </c>
      <c r="Y222" t="s">
        <v>44</v>
      </c>
      <c r="Z222" t="s">
        <v>44</v>
      </c>
      <c r="AA222" t="s">
        <v>2529</v>
      </c>
      <c r="AB222" t="s">
        <v>44</v>
      </c>
      <c r="AC222" t="s">
        <v>44</v>
      </c>
      <c r="AD222" t="s">
        <v>44</v>
      </c>
      <c r="AE222" t="s">
        <v>2530</v>
      </c>
    </row>
    <row r="223" spans="1:31" x14ac:dyDescent="0.25">
      <c r="A223" t="s">
        <v>2531</v>
      </c>
      <c r="B223" t="s">
        <v>1481</v>
      </c>
      <c r="C223">
        <v>-3.4619979133731</v>
      </c>
      <c r="D223">
        <v>0.72268364281244701</v>
      </c>
      <c r="E223">
        <v>4.4062374730469102E-4</v>
      </c>
      <c r="F223">
        <v>4.3231514860294397E-3</v>
      </c>
      <c r="G223" t="s">
        <v>31</v>
      </c>
      <c r="H223" t="s">
        <v>2532</v>
      </c>
      <c r="L223">
        <v>99.373000000000005</v>
      </c>
      <c r="M223">
        <v>0</v>
      </c>
      <c r="N223" t="s">
        <v>2533</v>
      </c>
      <c r="O223" t="s">
        <v>2534</v>
      </c>
      <c r="P223">
        <v>78.55</v>
      </c>
      <c r="Q223">
        <v>0</v>
      </c>
      <c r="R223" t="s">
        <v>2535</v>
      </c>
      <c r="S223" t="s">
        <v>2536</v>
      </c>
      <c r="T223" t="s">
        <v>2537</v>
      </c>
      <c r="U223">
        <v>425</v>
      </c>
      <c r="V223">
        <v>9.9999999999999994E-149</v>
      </c>
      <c r="W223" t="s">
        <v>2538</v>
      </c>
      <c r="X223" t="s">
        <v>2539</v>
      </c>
      <c r="Y223" t="s">
        <v>2540</v>
      </c>
      <c r="Z223" t="s">
        <v>2541</v>
      </c>
      <c r="AA223" t="s">
        <v>2542</v>
      </c>
      <c r="AB223" t="s">
        <v>2543</v>
      </c>
      <c r="AC223" t="s">
        <v>157</v>
      </c>
      <c r="AD223" t="s">
        <v>44</v>
      </c>
      <c r="AE223" t="s">
        <v>2544</v>
      </c>
    </row>
    <row r="224" spans="1:31" x14ac:dyDescent="0.25">
      <c r="A224" t="s">
        <v>2545</v>
      </c>
      <c r="B224" t="s">
        <v>1481</v>
      </c>
      <c r="C224">
        <v>2.5547824056150401</v>
      </c>
      <c r="D224">
        <v>0.255489453529328</v>
      </c>
      <c r="E224">
        <v>7.3962358793089301E-7</v>
      </c>
      <c r="F224">
        <v>5.9618586775877301E-5</v>
      </c>
      <c r="G224" t="s">
        <v>85</v>
      </c>
      <c r="H224" t="s">
        <v>2545</v>
      </c>
      <c r="L224">
        <v>100</v>
      </c>
      <c r="M224">
        <v>0</v>
      </c>
      <c r="N224" t="s">
        <v>2546</v>
      </c>
      <c r="O224" t="s">
        <v>2547</v>
      </c>
      <c r="P224">
        <v>84.55</v>
      </c>
      <c r="Q224">
        <v>0</v>
      </c>
      <c r="R224" t="s">
        <v>2085</v>
      </c>
      <c r="S224" t="s">
        <v>2086</v>
      </c>
      <c r="T224" t="s">
        <v>2087</v>
      </c>
      <c r="U224">
        <v>623</v>
      </c>
      <c r="V224">
        <v>0</v>
      </c>
      <c r="W224" t="s">
        <v>2088</v>
      </c>
      <c r="X224" t="s">
        <v>2089</v>
      </c>
      <c r="Y224" t="s">
        <v>700</v>
      </c>
      <c r="Z224" t="s">
        <v>701</v>
      </c>
      <c r="AA224" t="s">
        <v>2548</v>
      </c>
      <c r="AB224" t="s">
        <v>2091</v>
      </c>
      <c r="AC224" t="s">
        <v>2092</v>
      </c>
      <c r="AD224" t="s">
        <v>44</v>
      </c>
      <c r="AE224" t="s">
        <v>2549</v>
      </c>
    </row>
    <row r="225" spans="1:31" x14ac:dyDescent="0.25">
      <c r="A225" t="s">
        <v>2550</v>
      </c>
      <c r="B225" t="s">
        <v>1481</v>
      </c>
      <c r="C225">
        <v>4.1525644552943</v>
      </c>
      <c r="D225">
        <v>0.95089232603767304</v>
      </c>
      <c r="E225">
        <v>9.1697936318402295E-4</v>
      </c>
      <c r="F225">
        <v>7.3358349054721802E-3</v>
      </c>
      <c r="G225" t="s">
        <v>85</v>
      </c>
      <c r="H225" t="s">
        <v>2550</v>
      </c>
      <c r="L225">
        <v>100</v>
      </c>
      <c r="M225">
        <v>0</v>
      </c>
      <c r="N225" t="s">
        <v>2551</v>
      </c>
      <c r="O225" t="s">
        <v>2552</v>
      </c>
      <c r="P225">
        <v>77.66</v>
      </c>
      <c r="Q225">
        <v>8.9999999999999996E-144</v>
      </c>
      <c r="R225" t="s">
        <v>2553</v>
      </c>
      <c r="S225" t="s">
        <v>2554</v>
      </c>
      <c r="T225" t="s">
        <v>2555</v>
      </c>
      <c r="U225">
        <v>410</v>
      </c>
      <c r="V225">
        <v>1.9999999999999999E-143</v>
      </c>
      <c r="W225" t="s">
        <v>2556</v>
      </c>
      <c r="X225" t="s">
        <v>2557</v>
      </c>
      <c r="Y225" t="s">
        <v>1862</v>
      </c>
      <c r="Z225" t="s">
        <v>1863</v>
      </c>
      <c r="AA225" t="s">
        <v>2558</v>
      </c>
      <c r="AB225" t="s">
        <v>2559</v>
      </c>
      <c r="AC225" t="s">
        <v>2560</v>
      </c>
      <c r="AD225" t="s">
        <v>1260</v>
      </c>
      <c r="AE225" t="s">
        <v>2561</v>
      </c>
    </row>
    <row r="226" spans="1:31" x14ac:dyDescent="0.25">
      <c r="A226" t="s">
        <v>2562</v>
      </c>
      <c r="B226" t="s">
        <v>1481</v>
      </c>
      <c r="C226">
        <v>3.4418299100236198</v>
      </c>
      <c r="D226">
        <v>0.27633093291880001</v>
      </c>
      <c r="E226">
        <v>1.6363059750279501E-5</v>
      </c>
      <c r="F226">
        <v>4.71178432690541E-4</v>
      </c>
      <c r="G226" t="s">
        <v>85</v>
      </c>
      <c r="H226" t="s">
        <v>2562</v>
      </c>
      <c r="L226">
        <v>100</v>
      </c>
      <c r="M226">
        <v>0</v>
      </c>
      <c r="N226" t="s">
        <v>2563</v>
      </c>
      <c r="O226" t="s">
        <v>2564</v>
      </c>
      <c r="P226">
        <v>26.34</v>
      </c>
      <c r="Q226">
        <v>1.9999999999999999E-7</v>
      </c>
      <c r="R226" t="s">
        <v>2565</v>
      </c>
      <c r="S226" t="s">
        <v>2566</v>
      </c>
      <c r="T226" t="s">
        <v>2567</v>
      </c>
      <c r="U226">
        <v>53.9</v>
      </c>
      <c r="V226">
        <v>2.9999999999999999E-7</v>
      </c>
      <c r="W226" t="s">
        <v>2568</v>
      </c>
      <c r="X226" t="s">
        <v>2569</v>
      </c>
      <c r="Y226" t="s">
        <v>700</v>
      </c>
      <c r="Z226" t="s">
        <v>701</v>
      </c>
      <c r="AA226" t="s">
        <v>2570</v>
      </c>
      <c r="AB226" t="s">
        <v>2571</v>
      </c>
      <c r="AC226" t="s">
        <v>2572</v>
      </c>
      <c r="AD226" t="s">
        <v>44</v>
      </c>
      <c r="AE226" t="s">
        <v>2573</v>
      </c>
    </row>
    <row r="227" spans="1:31" x14ac:dyDescent="0.25">
      <c r="A227" t="s">
        <v>1455</v>
      </c>
      <c r="B227" t="s">
        <v>1481</v>
      </c>
      <c r="C227">
        <v>2.7515489532205102</v>
      </c>
      <c r="D227">
        <v>0.477623963642897</v>
      </c>
      <c r="E227">
        <v>6.9063364500188097E-4</v>
      </c>
      <c r="F227">
        <v>6.0214814834665398E-3</v>
      </c>
      <c r="G227" t="s">
        <v>85</v>
      </c>
      <c r="H227" t="s">
        <v>1455</v>
      </c>
      <c r="L227">
        <v>100</v>
      </c>
      <c r="M227">
        <v>1E-161</v>
      </c>
      <c r="N227" t="s">
        <v>1456</v>
      </c>
      <c r="O227" t="s">
        <v>1457</v>
      </c>
      <c r="P227">
        <v>73.39</v>
      </c>
      <c r="Q227">
        <v>5.0000000000000001E-120</v>
      </c>
      <c r="R227" t="s">
        <v>1458</v>
      </c>
      <c r="S227" t="s">
        <v>1459</v>
      </c>
      <c r="T227" t="s">
        <v>1460</v>
      </c>
      <c r="U227">
        <v>323</v>
      </c>
      <c r="V227">
        <v>6.0000000000000002E-113</v>
      </c>
      <c r="W227" t="s">
        <v>1461</v>
      </c>
      <c r="X227" t="s">
        <v>1462</v>
      </c>
      <c r="Y227" t="s">
        <v>39</v>
      </c>
      <c r="Z227" t="s">
        <v>40</v>
      </c>
      <c r="AA227" t="s">
        <v>1463</v>
      </c>
      <c r="AC227" t="s">
        <v>809</v>
      </c>
      <c r="AD227" t="s">
        <v>44</v>
      </c>
      <c r="AE227" t="s">
        <v>1464</v>
      </c>
    </row>
    <row r="228" spans="1:31" x14ac:dyDescent="0.25">
      <c r="A228" t="s">
        <v>2574</v>
      </c>
      <c r="B228" t="s">
        <v>1481</v>
      </c>
      <c r="C228">
        <v>-2.2529925649681202</v>
      </c>
      <c r="D228">
        <v>0.48726826344944502</v>
      </c>
      <c r="E228">
        <v>5.8641387461233496E-4</v>
      </c>
      <c r="F228">
        <v>5.3717156691055401E-3</v>
      </c>
      <c r="G228" t="s">
        <v>31</v>
      </c>
      <c r="H228" t="s">
        <v>2574</v>
      </c>
      <c r="L228">
        <v>100</v>
      </c>
      <c r="M228">
        <v>0</v>
      </c>
      <c r="N228" t="s">
        <v>2575</v>
      </c>
      <c r="O228" t="s">
        <v>2576</v>
      </c>
      <c r="P228">
        <v>74.540000000000006</v>
      </c>
      <c r="Q228">
        <v>9.9999999999999998E-141</v>
      </c>
      <c r="R228" t="s">
        <v>2577</v>
      </c>
      <c r="S228" t="s">
        <v>2578</v>
      </c>
      <c r="T228" t="s">
        <v>2579</v>
      </c>
      <c r="U228">
        <v>401</v>
      </c>
      <c r="V228">
        <v>2E-140</v>
      </c>
      <c r="W228" t="s">
        <v>1192</v>
      </c>
      <c r="X228" t="s">
        <v>1193</v>
      </c>
      <c r="Y228" t="s">
        <v>518</v>
      </c>
      <c r="Z228" t="s">
        <v>519</v>
      </c>
      <c r="AA228" t="s">
        <v>2580</v>
      </c>
      <c r="AB228" t="s">
        <v>44</v>
      </c>
      <c r="AC228" t="s">
        <v>44</v>
      </c>
      <c r="AD228" t="s">
        <v>44</v>
      </c>
      <c r="AE228" t="s">
        <v>2581</v>
      </c>
    </row>
    <row r="229" spans="1:31" x14ac:dyDescent="0.25">
      <c r="A229" t="s">
        <v>2582</v>
      </c>
      <c r="B229" t="s">
        <v>1481</v>
      </c>
      <c r="C229">
        <v>-2.4887785496668799</v>
      </c>
      <c r="D229">
        <v>0.303888400900933</v>
      </c>
      <c r="E229">
        <v>2.9551689901818898E-6</v>
      </c>
      <c r="F229">
        <v>1.4781938082848001E-4</v>
      </c>
      <c r="G229" t="s">
        <v>31</v>
      </c>
      <c r="H229" t="s">
        <v>2582</v>
      </c>
      <c r="L229">
        <v>100</v>
      </c>
      <c r="M229">
        <v>0</v>
      </c>
      <c r="N229" t="s">
        <v>2583</v>
      </c>
      <c r="O229" t="s">
        <v>2584</v>
      </c>
      <c r="P229">
        <v>75.900000000000006</v>
      </c>
      <c r="Q229">
        <v>1.9999999999999999E-143</v>
      </c>
      <c r="R229" t="s">
        <v>2585</v>
      </c>
      <c r="S229" t="s">
        <v>2586</v>
      </c>
      <c r="T229" t="s">
        <v>44</v>
      </c>
      <c r="U229" t="s">
        <v>44</v>
      </c>
      <c r="V229" t="s">
        <v>44</v>
      </c>
      <c r="W229" t="s">
        <v>44</v>
      </c>
      <c r="X229" t="s">
        <v>44</v>
      </c>
      <c r="Y229" t="s">
        <v>44</v>
      </c>
      <c r="Z229" t="s">
        <v>44</v>
      </c>
      <c r="AA229" t="s">
        <v>2587</v>
      </c>
      <c r="AB229" t="s">
        <v>2588</v>
      </c>
      <c r="AC229" t="s">
        <v>2589</v>
      </c>
      <c r="AD229" t="s">
        <v>44</v>
      </c>
      <c r="AE229" t="s">
        <v>2590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9"/>
  <sheetViews>
    <sheetView workbookViewId="0"/>
  </sheetViews>
  <sheetFormatPr defaultRowHeight="13.8" x14ac:dyDescent="0.25"/>
  <sheetData>
    <row r="1" spans="1:31" x14ac:dyDescent="0.25">
      <c r="A1" t="s">
        <v>4585</v>
      </c>
    </row>
    <row r="2" spans="1:3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  <row r="3" spans="1:31" x14ac:dyDescent="0.25">
      <c r="A3" t="s">
        <v>2591</v>
      </c>
      <c r="B3" t="s">
        <v>2592</v>
      </c>
      <c r="C3">
        <v>-2.38822188420649</v>
      </c>
      <c r="D3">
        <v>0.26138013207570299</v>
      </c>
      <c r="E3">
        <v>9.4104259540372905E-7</v>
      </c>
      <c r="F3">
        <v>4.26724907716724E-5</v>
      </c>
      <c r="G3" t="s">
        <v>31</v>
      </c>
      <c r="H3" t="s">
        <v>2593</v>
      </c>
      <c r="L3">
        <v>100</v>
      </c>
      <c r="M3">
        <v>0</v>
      </c>
      <c r="N3" t="s">
        <v>2594</v>
      </c>
      <c r="O3" t="s">
        <v>2595</v>
      </c>
      <c r="P3" t="s">
        <v>44</v>
      </c>
      <c r="Q3" t="s">
        <v>44</v>
      </c>
      <c r="R3" t="s">
        <v>44</v>
      </c>
      <c r="S3" t="s">
        <v>44</v>
      </c>
      <c r="T3" t="s">
        <v>2596</v>
      </c>
      <c r="U3">
        <v>486</v>
      </c>
      <c r="V3">
        <v>2.0000000000000001E-172</v>
      </c>
      <c r="W3" t="s">
        <v>2597</v>
      </c>
      <c r="X3" t="s">
        <v>2598</v>
      </c>
      <c r="Y3" t="s">
        <v>900</v>
      </c>
      <c r="Z3" t="s">
        <v>901</v>
      </c>
      <c r="AA3" t="s">
        <v>2599</v>
      </c>
      <c r="AB3" t="s">
        <v>1910</v>
      </c>
      <c r="AC3" t="s">
        <v>501</v>
      </c>
      <c r="AD3" t="s">
        <v>158</v>
      </c>
      <c r="AE3" t="s">
        <v>2600</v>
      </c>
    </row>
    <row r="4" spans="1:31" x14ac:dyDescent="0.25">
      <c r="A4" t="s">
        <v>29</v>
      </c>
      <c r="B4" t="s">
        <v>2592</v>
      </c>
      <c r="C4">
        <v>-2.12849975214381</v>
      </c>
      <c r="D4">
        <v>0.25973664800810897</v>
      </c>
      <c r="E4">
        <v>2.9364153482092101E-6</v>
      </c>
      <c r="F4">
        <v>9.0161643301556196E-5</v>
      </c>
      <c r="G4" t="s">
        <v>31</v>
      </c>
      <c r="H4" t="s">
        <v>29</v>
      </c>
      <c r="L4">
        <v>100</v>
      </c>
      <c r="M4">
        <v>0</v>
      </c>
      <c r="N4" t="s">
        <v>32</v>
      </c>
      <c r="O4" t="s">
        <v>33</v>
      </c>
      <c r="P4">
        <v>70.989999999999995</v>
      </c>
      <c r="Q4">
        <v>4.0000000000000002E-122</v>
      </c>
      <c r="R4" t="s">
        <v>34</v>
      </c>
      <c r="S4" t="s">
        <v>35</v>
      </c>
      <c r="T4" t="s">
        <v>36</v>
      </c>
      <c r="U4">
        <v>348</v>
      </c>
      <c r="V4">
        <v>8.9999999999999996E-122</v>
      </c>
      <c r="W4" t="s">
        <v>37</v>
      </c>
      <c r="X4" t="s">
        <v>38</v>
      </c>
      <c r="Y4" t="s">
        <v>39</v>
      </c>
      <c r="Z4" t="s">
        <v>40</v>
      </c>
      <c r="AA4" t="s">
        <v>41</v>
      </c>
      <c r="AB4" t="s">
        <v>42</v>
      </c>
      <c r="AC4" t="s">
        <v>43</v>
      </c>
      <c r="AD4" t="s">
        <v>44</v>
      </c>
      <c r="AE4" t="s">
        <v>45</v>
      </c>
    </row>
    <row r="5" spans="1:31" x14ac:dyDescent="0.25">
      <c r="A5" t="s">
        <v>46</v>
      </c>
      <c r="B5" t="s">
        <v>2592</v>
      </c>
      <c r="C5">
        <v>-2.9760468672566001</v>
      </c>
      <c r="D5">
        <v>0.32832883669817498</v>
      </c>
      <c r="E5">
        <v>1.02415144853651E-6</v>
      </c>
      <c r="F5">
        <v>4.55547480210113E-5</v>
      </c>
      <c r="G5" t="s">
        <v>31</v>
      </c>
      <c r="H5" t="s">
        <v>46</v>
      </c>
      <c r="L5">
        <v>93.674999999999997</v>
      </c>
      <c r="M5">
        <v>0</v>
      </c>
      <c r="N5" t="s">
        <v>47</v>
      </c>
      <c r="O5" t="s">
        <v>48</v>
      </c>
      <c r="P5">
        <v>82.73</v>
      </c>
      <c r="Q5">
        <v>0</v>
      </c>
      <c r="R5" t="s">
        <v>49</v>
      </c>
      <c r="S5" t="s">
        <v>50</v>
      </c>
      <c r="T5" t="s">
        <v>51</v>
      </c>
      <c r="U5">
        <v>1135</v>
      </c>
      <c r="V5">
        <v>0</v>
      </c>
      <c r="W5" t="s">
        <v>52</v>
      </c>
      <c r="X5" t="s">
        <v>53</v>
      </c>
      <c r="Y5" t="s">
        <v>54</v>
      </c>
      <c r="Z5" t="s">
        <v>55</v>
      </c>
      <c r="AA5" t="s">
        <v>56</v>
      </c>
      <c r="AB5" t="s">
        <v>57</v>
      </c>
      <c r="AC5" t="s">
        <v>58</v>
      </c>
      <c r="AD5" t="s">
        <v>44</v>
      </c>
      <c r="AE5" t="s">
        <v>59</v>
      </c>
    </row>
    <row r="6" spans="1:31" x14ac:dyDescent="0.25">
      <c r="A6" t="s">
        <v>1494</v>
      </c>
      <c r="B6" t="s">
        <v>2592</v>
      </c>
      <c r="C6">
        <v>2.3009174860817101</v>
      </c>
      <c r="D6">
        <v>0.28702713923418999</v>
      </c>
      <c r="E6">
        <v>3.68197859090813E-6</v>
      </c>
      <c r="F6">
        <v>1.06111961318702E-4</v>
      </c>
      <c r="G6" t="s">
        <v>85</v>
      </c>
      <c r="H6" t="s">
        <v>1494</v>
      </c>
      <c r="L6">
        <v>99.156000000000006</v>
      </c>
      <c r="M6">
        <v>3E-175</v>
      </c>
      <c r="N6" t="s">
        <v>1495</v>
      </c>
      <c r="O6" t="s">
        <v>1496</v>
      </c>
      <c r="P6">
        <v>53.46</v>
      </c>
      <c r="Q6">
        <v>9.9999999999999996E-75</v>
      </c>
      <c r="R6" t="s">
        <v>1497</v>
      </c>
      <c r="S6" t="s">
        <v>1498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1499</v>
      </c>
    </row>
    <row r="7" spans="1:31" x14ac:dyDescent="0.25">
      <c r="A7" t="s">
        <v>2601</v>
      </c>
      <c r="B7" t="s">
        <v>2592</v>
      </c>
      <c r="C7">
        <v>3.9548046598447701</v>
      </c>
      <c r="D7">
        <v>0.90818699033761896</v>
      </c>
      <c r="E7">
        <v>9.3719861768559699E-4</v>
      </c>
      <c r="F7">
        <v>5.1387486384044702E-3</v>
      </c>
      <c r="G7" t="s">
        <v>85</v>
      </c>
      <c r="H7" t="s">
        <v>2602</v>
      </c>
      <c r="L7">
        <v>95.832999999999998</v>
      </c>
      <c r="M7">
        <v>0</v>
      </c>
      <c r="N7" t="s">
        <v>2603</v>
      </c>
      <c r="O7" t="s">
        <v>2604</v>
      </c>
      <c r="P7">
        <v>51.61</v>
      </c>
      <c r="Q7">
        <v>3.0000000000000002E-154</v>
      </c>
      <c r="R7" t="s">
        <v>2605</v>
      </c>
      <c r="S7" t="s">
        <v>2606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2607</v>
      </c>
      <c r="AB7" t="s">
        <v>44</v>
      </c>
      <c r="AC7" t="s">
        <v>44</v>
      </c>
      <c r="AD7" t="s">
        <v>44</v>
      </c>
      <c r="AE7" t="s">
        <v>2608</v>
      </c>
    </row>
    <row r="8" spans="1:31" x14ac:dyDescent="0.25">
      <c r="A8" t="s">
        <v>2609</v>
      </c>
      <c r="B8" t="s">
        <v>2592</v>
      </c>
      <c r="C8">
        <v>2.3261852064332902</v>
      </c>
      <c r="D8">
        <v>0.36670761139210001</v>
      </c>
      <c r="E8">
        <v>3.7002789468498803E-5</v>
      </c>
      <c r="F8">
        <v>5.0290154777641498E-4</v>
      </c>
      <c r="G8" t="s">
        <v>85</v>
      </c>
      <c r="H8" t="s">
        <v>2610</v>
      </c>
      <c r="L8">
        <v>100</v>
      </c>
      <c r="M8">
        <v>0</v>
      </c>
      <c r="N8" t="s">
        <v>2611</v>
      </c>
      <c r="O8" t="s">
        <v>2612</v>
      </c>
      <c r="P8">
        <v>42</v>
      </c>
      <c r="Q8">
        <v>9.9999999999999994E-37</v>
      </c>
      <c r="R8" t="s">
        <v>2613</v>
      </c>
      <c r="S8" t="s">
        <v>2614</v>
      </c>
      <c r="T8" t="s">
        <v>2615</v>
      </c>
      <c r="U8">
        <v>50.4</v>
      </c>
      <c r="V8">
        <v>9.9999999999999995E-7</v>
      </c>
      <c r="W8" t="s">
        <v>2616</v>
      </c>
      <c r="X8" t="s">
        <v>2617</v>
      </c>
      <c r="Y8" t="s">
        <v>700</v>
      </c>
      <c r="Z8" t="s">
        <v>701</v>
      </c>
      <c r="AA8" t="s">
        <v>2618</v>
      </c>
      <c r="AB8" t="s">
        <v>44</v>
      </c>
      <c r="AC8" t="s">
        <v>44</v>
      </c>
      <c r="AD8" t="s">
        <v>44</v>
      </c>
      <c r="AE8" t="s">
        <v>2619</v>
      </c>
    </row>
    <row r="9" spans="1:31" x14ac:dyDescent="0.25">
      <c r="A9" t="s">
        <v>60</v>
      </c>
      <c r="B9" t="s">
        <v>2592</v>
      </c>
      <c r="C9">
        <v>-2.0374033771016702</v>
      </c>
      <c r="D9">
        <v>0.47386118344739198</v>
      </c>
      <c r="E9">
        <v>1.9918829263594301E-3</v>
      </c>
      <c r="F9">
        <v>9.0025204720864706E-3</v>
      </c>
      <c r="G9" t="s">
        <v>31</v>
      </c>
      <c r="H9" t="s">
        <v>60</v>
      </c>
      <c r="L9">
        <v>99.703000000000003</v>
      </c>
      <c r="M9">
        <v>0</v>
      </c>
      <c r="N9" t="s">
        <v>61</v>
      </c>
      <c r="O9" t="s">
        <v>62</v>
      </c>
      <c r="P9">
        <v>68.099999999999994</v>
      </c>
      <c r="Q9">
        <v>9.9999999999999997E-155</v>
      </c>
      <c r="R9" t="s">
        <v>63</v>
      </c>
      <c r="S9" t="s">
        <v>64</v>
      </c>
      <c r="T9" t="s">
        <v>65</v>
      </c>
      <c r="U9">
        <v>437</v>
      </c>
      <c r="V9">
        <v>1.9999999999999999E-154</v>
      </c>
      <c r="W9" t="s">
        <v>66</v>
      </c>
      <c r="X9" t="s">
        <v>67</v>
      </c>
      <c r="Y9" t="s">
        <v>68</v>
      </c>
      <c r="Z9" t="s">
        <v>69</v>
      </c>
      <c r="AA9" t="s">
        <v>70</v>
      </c>
      <c r="AB9" t="s">
        <v>44</v>
      </c>
      <c r="AC9" t="s">
        <v>44</v>
      </c>
      <c r="AD9" t="s">
        <v>44</v>
      </c>
      <c r="AE9" t="s">
        <v>71</v>
      </c>
    </row>
    <row r="10" spans="1:31" x14ac:dyDescent="0.25">
      <c r="A10" t="s">
        <v>1500</v>
      </c>
      <c r="B10" t="s">
        <v>2592</v>
      </c>
      <c r="C10">
        <v>-4.02767684339433</v>
      </c>
      <c r="D10">
        <v>0.62210983168135403</v>
      </c>
      <c r="E10">
        <v>3.0497422732089801E-5</v>
      </c>
      <c r="F10">
        <v>4.4011966923172699E-4</v>
      </c>
      <c r="G10" t="s">
        <v>31</v>
      </c>
      <c r="H10" t="s">
        <v>1500</v>
      </c>
      <c r="L10">
        <v>99.707999999999998</v>
      </c>
      <c r="M10">
        <v>0</v>
      </c>
      <c r="N10" t="s">
        <v>1501</v>
      </c>
      <c r="O10" t="s">
        <v>1502</v>
      </c>
      <c r="P10">
        <v>81.87</v>
      </c>
      <c r="Q10">
        <v>0</v>
      </c>
      <c r="R10" t="s">
        <v>1503</v>
      </c>
      <c r="S10" t="s">
        <v>1504</v>
      </c>
      <c r="T10" t="s">
        <v>1505</v>
      </c>
      <c r="U10">
        <v>564</v>
      </c>
      <c r="V10">
        <v>0</v>
      </c>
      <c r="W10" t="s">
        <v>1506</v>
      </c>
      <c r="X10" t="s">
        <v>1507</v>
      </c>
      <c r="Y10" t="s">
        <v>1508</v>
      </c>
      <c r="Z10" t="s">
        <v>1509</v>
      </c>
      <c r="AA10" t="s">
        <v>1510</v>
      </c>
      <c r="AB10" t="s">
        <v>1511</v>
      </c>
      <c r="AC10" t="s">
        <v>809</v>
      </c>
      <c r="AD10" t="s">
        <v>44</v>
      </c>
      <c r="AE10" t="s">
        <v>1512</v>
      </c>
    </row>
    <row r="11" spans="1:31" x14ac:dyDescent="0.25">
      <c r="A11" t="s">
        <v>2620</v>
      </c>
      <c r="B11" t="s">
        <v>2592</v>
      </c>
      <c r="C11">
        <v>-2.0338905709464599</v>
      </c>
      <c r="D11">
        <v>0.22039239949147299</v>
      </c>
      <c r="E11">
        <v>8.4660283339310596E-7</v>
      </c>
      <c r="F11">
        <v>3.9513638584903597E-5</v>
      </c>
      <c r="G11" t="s">
        <v>31</v>
      </c>
      <c r="H11" t="s">
        <v>2621</v>
      </c>
      <c r="L11">
        <v>99.918999999999997</v>
      </c>
      <c r="M11">
        <v>0</v>
      </c>
      <c r="N11" t="s">
        <v>2622</v>
      </c>
      <c r="O11" t="s">
        <v>2623</v>
      </c>
      <c r="P11" t="s">
        <v>44</v>
      </c>
      <c r="Q11" t="s">
        <v>44</v>
      </c>
      <c r="R11" t="s">
        <v>44</v>
      </c>
      <c r="S11" t="s">
        <v>44</v>
      </c>
      <c r="T11" t="s">
        <v>2624</v>
      </c>
      <c r="U11">
        <v>1746</v>
      </c>
      <c r="V11">
        <v>0</v>
      </c>
      <c r="W11" t="s">
        <v>2625</v>
      </c>
      <c r="X11" t="s">
        <v>2626</v>
      </c>
      <c r="Y11" t="s">
        <v>197</v>
      </c>
      <c r="Z11" t="s">
        <v>198</v>
      </c>
      <c r="AA11" t="s">
        <v>2627</v>
      </c>
      <c r="AC11" t="s">
        <v>2628</v>
      </c>
      <c r="AD11" t="s">
        <v>158</v>
      </c>
      <c r="AE11" t="s">
        <v>2629</v>
      </c>
    </row>
    <row r="12" spans="1:31" x14ac:dyDescent="0.25">
      <c r="A12" t="s">
        <v>2630</v>
      </c>
      <c r="B12" t="s">
        <v>2592</v>
      </c>
      <c r="C12">
        <v>2.0272700320344499</v>
      </c>
      <c r="D12">
        <v>0.34864617649301599</v>
      </c>
      <c r="E12">
        <v>8.2811586144870803E-5</v>
      </c>
      <c r="F12">
        <v>8.9092376830931402E-4</v>
      </c>
      <c r="G12" t="s">
        <v>85</v>
      </c>
      <c r="H12" t="s">
        <v>2630</v>
      </c>
      <c r="L12">
        <v>99.522000000000006</v>
      </c>
      <c r="M12">
        <v>1.9999999999999999E-154</v>
      </c>
      <c r="N12" t="s">
        <v>2631</v>
      </c>
      <c r="O12" t="s">
        <v>2632</v>
      </c>
      <c r="P12">
        <v>91.37</v>
      </c>
      <c r="Q12">
        <v>6.0000000000000002E-135</v>
      </c>
      <c r="R12" t="s">
        <v>2633</v>
      </c>
      <c r="S12" t="s">
        <v>2634</v>
      </c>
      <c r="T12" t="s">
        <v>2635</v>
      </c>
      <c r="U12">
        <v>374</v>
      </c>
      <c r="V12">
        <v>8.0000000000000003E-134</v>
      </c>
      <c r="W12" t="s">
        <v>2636</v>
      </c>
      <c r="X12" t="s">
        <v>2637</v>
      </c>
      <c r="Y12" t="s">
        <v>181</v>
      </c>
      <c r="Z12" t="s">
        <v>182</v>
      </c>
      <c r="AA12" t="s">
        <v>2638</v>
      </c>
      <c r="AB12" t="s">
        <v>716</v>
      </c>
      <c r="AC12" t="s">
        <v>1148</v>
      </c>
      <c r="AD12" t="s">
        <v>1149</v>
      </c>
      <c r="AE12" t="s">
        <v>2639</v>
      </c>
    </row>
    <row r="13" spans="1:31" x14ac:dyDescent="0.25">
      <c r="A13" t="s">
        <v>2640</v>
      </c>
      <c r="B13" t="s">
        <v>2592</v>
      </c>
      <c r="C13">
        <v>-2.3212077790979699</v>
      </c>
      <c r="D13">
        <v>0.220198715083393</v>
      </c>
      <c r="E13">
        <v>2.0200651595914099E-7</v>
      </c>
      <c r="F13">
        <v>1.8765032472786999E-5</v>
      </c>
      <c r="G13" t="s">
        <v>31</v>
      </c>
      <c r="H13" t="s">
        <v>2640</v>
      </c>
      <c r="L13">
        <v>100</v>
      </c>
      <c r="M13">
        <v>0</v>
      </c>
      <c r="N13" t="s">
        <v>2641</v>
      </c>
      <c r="O13" t="s">
        <v>2642</v>
      </c>
      <c r="P13">
        <v>63.85</v>
      </c>
      <c r="Q13">
        <v>2.9999999999999998E-129</v>
      </c>
      <c r="R13" t="s">
        <v>2643</v>
      </c>
      <c r="S13" t="s">
        <v>2644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2645</v>
      </c>
      <c r="AB13" t="s">
        <v>44</v>
      </c>
      <c r="AC13" t="s">
        <v>44</v>
      </c>
      <c r="AD13" t="s">
        <v>44</v>
      </c>
      <c r="AE13" t="s">
        <v>2646</v>
      </c>
    </row>
    <row r="14" spans="1:31" x14ac:dyDescent="0.25">
      <c r="A14" t="s">
        <v>2647</v>
      </c>
      <c r="B14" t="s">
        <v>2592</v>
      </c>
      <c r="C14">
        <v>-2.29680973676084</v>
      </c>
      <c r="D14">
        <v>0.40905312965312501</v>
      </c>
      <c r="E14">
        <v>1.13413111737515E-4</v>
      </c>
      <c r="F14">
        <v>1.11639573364665E-3</v>
      </c>
      <c r="G14" t="s">
        <v>31</v>
      </c>
      <c r="H14" t="s">
        <v>2648</v>
      </c>
      <c r="L14">
        <v>100</v>
      </c>
      <c r="M14">
        <v>0</v>
      </c>
      <c r="N14" t="s">
        <v>2649</v>
      </c>
      <c r="O14" t="s">
        <v>2650</v>
      </c>
      <c r="P14">
        <v>85.47</v>
      </c>
      <c r="Q14">
        <v>0</v>
      </c>
      <c r="R14" t="s">
        <v>2651</v>
      </c>
      <c r="S14" t="s">
        <v>2652</v>
      </c>
      <c r="T14" t="s">
        <v>2653</v>
      </c>
      <c r="U14">
        <v>626</v>
      </c>
      <c r="V14">
        <v>0</v>
      </c>
      <c r="W14" t="s">
        <v>2654</v>
      </c>
      <c r="X14" t="s">
        <v>2655</v>
      </c>
      <c r="Y14" t="s">
        <v>54</v>
      </c>
      <c r="Z14" t="s">
        <v>55</v>
      </c>
      <c r="AA14" t="s">
        <v>2656</v>
      </c>
      <c r="AB14" t="s">
        <v>1108</v>
      </c>
      <c r="AC14" t="s">
        <v>2657</v>
      </c>
      <c r="AD14" t="s">
        <v>44</v>
      </c>
      <c r="AE14" t="s">
        <v>2658</v>
      </c>
    </row>
    <row r="15" spans="1:31" x14ac:dyDescent="0.25">
      <c r="A15" t="s">
        <v>2659</v>
      </c>
      <c r="B15" t="s">
        <v>2592</v>
      </c>
      <c r="C15">
        <v>2.2710549328610199</v>
      </c>
      <c r="D15">
        <v>0.39721560307986598</v>
      </c>
      <c r="E15">
        <v>1.9361512998727901E-4</v>
      </c>
      <c r="F15">
        <v>1.6150911627883899E-3</v>
      </c>
      <c r="G15" t="s">
        <v>85</v>
      </c>
      <c r="H15" t="s">
        <v>2659</v>
      </c>
      <c r="L15">
        <v>99.772999999999996</v>
      </c>
      <c r="M15">
        <v>0</v>
      </c>
      <c r="N15" t="s">
        <v>2660</v>
      </c>
      <c r="O15" t="s">
        <v>2661</v>
      </c>
      <c r="P15">
        <v>71.59</v>
      </c>
      <c r="Q15">
        <v>0</v>
      </c>
      <c r="R15" t="s">
        <v>2662</v>
      </c>
      <c r="S15" t="s">
        <v>2663</v>
      </c>
      <c r="T15" t="s">
        <v>2664</v>
      </c>
      <c r="U15">
        <v>682</v>
      </c>
      <c r="V15">
        <v>0</v>
      </c>
      <c r="W15" t="s">
        <v>1985</v>
      </c>
      <c r="X15" t="s">
        <v>1986</v>
      </c>
      <c r="Y15" t="s">
        <v>700</v>
      </c>
      <c r="Z15" t="s">
        <v>701</v>
      </c>
      <c r="AA15" t="s">
        <v>2665</v>
      </c>
      <c r="AC15" t="s">
        <v>1988</v>
      </c>
      <c r="AD15" t="s">
        <v>44</v>
      </c>
      <c r="AE15" t="s">
        <v>2666</v>
      </c>
    </row>
    <row r="16" spans="1:31" x14ac:dyDescent="0.25">
      <c r="A16" t="s">
        <v>2667</v>
      </c>
      <c r="B16" t="s">
        <v>2592</v>
      </c>
      <c r="C16">
        <v>3.2035245928992802</v>
      </c>
      <c r="D16">
        <v>0.62699918182883096</v>
      </c>
      <c r="E16">
        <v>2.5779423586014299E-4</v>
      </c>
      <c r="F16">
        <v>2.01259426885424E-3</v>
      </c>
      <c r="G16" t="s">
        <v>85</v>
      </c>
      <c r="H16" t="s">
        <v>2667</v>
      </c>
      <c r="L16">
        <v>100</v>
      </c>
      <c r="M16">
        <v>0</v>
      </c>
      <c r="N16" t="s">
        <v>2668</v>
      </c>
      <c r="O16" t="s">
        <v>2669</v>
      </c>
      <c r="P16">
        <v>83.66</v>
      </c>
      <c r="Q16">
        <v>0</v>
      </c>
      <c r="R16" t="s">
        <v>2670</v>
      </c>
      <c r="S16" t="s">
        <v>2671</v>
      </c>
      <c r="T16" t="s">
        <v>2672</v>
      </c>
      <c r="U16">
        <v>770</v>
      </c>
      <c r="V16">
        <v>0</v>
      </c>
      <c r="W16" t="s">
        <v>2673</v>
      </c>
      <c r="X16" t="s">
        <v>2674</v>
      </c>
      <c r="Y16" t="s">
        <v>68</v>
      </c>
      <c r="Z16" t="s">
        <v>69</v>
      </c>
      <c r="AA16" t="s">
        <v>2675</v>
      </c>
      <c r="AB16" t="s">
        <v>81</v>
      </c>
      <c r="AC16" t="s">
        <v>2676</v>
      </c>
      <c r="AD16" t="s">
        <v>158</v>
      </c>
      <c r="AE16" t="s">
        <v>2677</v>
      </c>
    </row>
    <row r="17" spans="1:31" x14ac:dyDescent="0.25">
      <c r="A17" t="s">
        <v>2678</v>
      </c>
      <c r="B17" t="s">
        <v>2592</v>
      </c>
      <c r="C17">
        <v>-5.6525932230926301</v>
      </c>
      <c r="D17">
        <v>1.30124394147127</v>
      </c>
      <c r="E17">
        <v>1.4572279994165E-3</v>
      </c>
      <c r="F17">
        <v>7.1354951373680002E-3</v>
      </c>
      <c r="G17" t="s">
        <v>31</v>
      </c>
      <c r="H17" t="s">
        <v>2678</v>
      </c>
      <c r="L17">
        <v>98.611000000000004</v>
      </c>
      <c r="M17">
        <v>0</v>
      </c>
      <c r="N17" t="s">
        <v>2679</v>
      </c>
      <c r="O17" t="s">
        <v>2680</v>
      </c>
      <c r="P17">
        <v>45.96</v>
      </c>
      <c r="Q17">
        <v>7E-39</v>
      </c>
      <c r="R17" t="s">
        <v>2681</v>
      </c>
      <c r="S17" t="s">
        <v>2682</v>
      </c>
      <c r="T17" t="s">
        <v>2683</v>
      </c>
      <c r="U17">
        <v>303</v>
      </c>
      <c r="V17">
        <v>9.9999999999999996E-104</v>
      </c>
      <c r="W17" t="s">
        <v>2342</v>
      </c>
      <c r="X17" t="s">
        <v>2343</v>
      </c>
      <c r="Y17" t="s">
        <v>518</v>
      </c>
      <c r="Z17" t="s">
        <v>519</v>
      </c>
      <c r="AA17" t="s">
        <v>2684</v>
      </c>
      <c r="AC17" t="s">
        <v>501</v>
      </c>
      <c r="AD17" t="s">
        <v>44</v>
      </c>
      <c r="AE17" t="s">
        <v>2685</v>
      </c>
    </row>
    <row r="18" spans="1:31" x14ac:dyDescent="0.25">
      <c r="A18" t="s">
        <v>105</v>
      </c>
      <c r="B18" t="s">
        <v>2592</v>
      </c>
      <c r="C18">
        <v>-3.7530493159421301</v>
      </c>
      <c r="D18">
        <v>0.29945875580486597</v>
      </c>
      <c r="E18">
        <v>2.97602584797829E-8</v>
      </c>
      <c r="F18">
        <v>6.7796703127276898E-6</v>
      </c>
      <c r="G18" t="s">
        <v>31</v>
      </c>
      <c r="H18" t="s">
        <v>105</v>
      </c>
      <c r="L18">
        <v>98.787999999999997</v>
      </c>
      <c r="M18">
        <v>0</v>
      </c>
      <c r="N18" t="s">
        <v>106</v>
      </c>
      <c r="O18" t="s">
        <v>107</v>
      </c>
      <c r="P18">
        <v>67.11</v>
      </c>
      <c r="Q18">
        <v>7.0000000000000001E-147</v>
      </c>
      <c r="R18" t="s">
        <v>108</v>
      </c>
      <c r="S18" t="s">
        <v>109</v>
      </c>
      <c r="T18" t="s">
        <v>44</v>
      </c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44</v>
      </c>
      <c r="AA18" t="s">
        <v>110</v>
      </c>
      <c r="AB18" t="s">
        <v>111</v>
      </c>
      <c r="AC18" t="s">
        <v>112</v>
      </c>
      <c r="AD18" t="s">
        <v>113</v>
      </c>
      <c r="AE18" t="s">
        <v>114</v>
      </c>
    </row>
    <row r="19" spans="1:31" x14ac:dyDescent="0.25">
      <c r="A19" t="s">
        <v>2686</v>
      </c>
      <c r="B19" t="s">
        <v>2592</v>
      </c>
      <c r="C19">
        <v>2.3638170439103501</v>
      </c>
      <c r="D19">
        <v>0.16954378366640799</v>
      </c>
      <c r="E19">
        <v>8.9419875948237892E-9</v>
      </c>
      <c r="F19">
        <v>3.8889516957851802E-6</v>
      </c>
      <c r="G19" t="s">
        <v>85</v>
      </c>
      <c r="H19" t="s">
        <v>2686</v>
      </c>
      <c r="L19">
        <v>100</v>
      </c>
      <c r="M19">
        <v>0</v>
      </c>
      <c r="N19" t="s">
        <v>2687</v>
      </c>
      <c r="O19" t="s">
        <v>2688</v>
      </c>
      <c r="P19">
        <v>98.73</v>
      </c>
      <c r="Q19">
        <v>0</v>
      </c>
      <c r="R19" t="s">
        <v>2689</v>
      </c>
      <c r="S19" t="s">
        <v>2690</v>
      </c>
      <c r="T19" t="s">
        <v>2691</v>
      </c>
      <c r="U19">
        <v>740</v>
      </c>
      <c r="V19">
        <v>0</v>
      </c>
      <c r="W19" t="s">
        <v>2692</v>
      </c>
      <c r="X19" t="s">
        <v>2693</v>
      </c>
      <c r="Y19" t="s">
        <v>1508</v>
      </c>
      <c r="Z19" t="s">
        <v>1509</v>
      </c>
      <c r="AA19" t="s">
        <v>2694</v>
      </c>
      <c r="AB19" t="s">
        <v>2695</v>
      </c>
      <c r="AC19" t="s">
        <v>2696</v>
      </c>
      <c r="AD19" t="s">
        <v>2697</v>
      </c>
      <c r="AE19" t="s">
        <v>2698</v>
      </c>
    </row>
    <row r="20" spans="1:31" x14ac:dyDescent="0.25">
      <c r="A20" t="s">
        <v>2699</v>
      </c>
      <c r="B20" t="s">
        <v>2592</v>
      </c>
      <c r="C20">
        <v>-2.5603187011317701</v>
      </c>
      <c r="D20">
        <v>0.42859073355461003</v>
      </c>
      <c r="E20">
        <v>6.4719885439767894E-5</v>
      </c>
      <c r="F20">
        <v>7.4517432477460795E-4</v>
      </c>
      <c r="G20" t="s">
        <v>31</v>
      </c>
      <c r="H20" t="s">
        <v>2700</v>
      </c>
      <c r="L20">
        <v>100</v>
      </c>
      <c r="M20">
        <v>1.9999999999999999E-69</v>
      </c>
      <c r="N20" t="s">
        <v>2701</v>
      </c>
      <c r="O20" t="s">
        <v>2702</v>
      </c>
      <c r="P20">
        <v>47.54</v>
      </c>
      <c r="Q20">
        <v>6.0000000000000003E-12</v>
      </c>
      <c r="R20" t="s">
        <v>2703</v>
      </c>
      <c r="S20" t="s">
        <v>2704</v>
      </c>
      <c r="T20" t="s">
        <v>44</v>
      </c>
      <c r="U20" t="s">
        <v>44</v>
      </c>
      <c r="V20" t="s">
        <v>44</v>
      </c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44</v>
      </c>
      <c r="AC20" t="s">
        <v>44</v>
      </c>
      <c r="AD20" t="s">
        <v>44</v>
      </c>
      <c r="AE20" t="s">
        <v>2705</v>
      </c>
    </row>
    <row r="21" spans="1:31" x14ac:dyDescent="0.25">
      <c r="A21" t="s">
        <v>2706</v>
      </c>
      <c r="B21" t="s">
        <v>2592</v>
      </c>
      <c r="C21">
        <v>2.1619947349698001</v>
      </c>
      <c r="D21">
        <v>0.118912596129412</v>
      </c>
      <c r="E21">
        <v>4.2323744509076298E-10</v>
      </c>
      <c r="F21">
        <v>1.1012831068667001E-6</v>
      </c>
      <c r="G21" t="s">
        <v>85</v>
      </c>
      <c r="H21" t="s">
        <v>2707</v>
      </c>
      <c r="L21">
        <v>99.736000000000004</v>
      </c>
      <c r="M21">
        <v>0</v>
      </c>
      <c r="N21" t="s">
        <v>2708</v>
      </c>
      <c r="O21" t="s">
        <v>2709</v>
      </c>
      <c r="P21">
        <v>85.75</v>
      </c>
      <c r="Q21">
        <v>0</v>
      </c>
      <c r="R21" t="s">
        <v>947</v>
      </c>
      <c r="S21" t="s">
        <v>948</v>
      </c>
      <c r="T21" t="s">
        <v>949</v>
      </c>
      <c r="U21">
        <v>689</v>
      </c>
      <c r="V21">
        <v>0</v>
      </c>
      <c r="W21" t="s">
        <v>950</v>
      </c>
      <c r="X21" t="s">
        <v>951</v>
      </c>
      <c r="Y21" t="s">
        <v>952</v>
      </c>
      <c r="Z21" t="s">
        <v>953</v>
      </c>
      <c r="AA21" t="s">
        <v>2710</v>
      </c>
      <c r="AC21" t="s">
        <v>881</v>
      </c>
      <c r="AD21" t="s">
        <v>44</v>
      </c>
      <c r="AE21" t="s">
        <v>2711</v>
      </c>
    </row>
    <row r="22" spans="1:31" x14ac:dyDescent="0.25">
      <c r="A22" t="s">
        <v>1560</v>
      </c>
      <c r="B22" t="s">
        <v>2592</v>
      </c>
      <c r="C22">
        <v>5.2068021593952603</v>
      </c>
      <c r="D22">
        <v>0.356557912476474</v>
      </c>
      <c r="E22">
        <v>5.2796829130841202E-9</v>
      </c>
      <c r="F22">
        <v>3.34627044256624E-6</v>
      </c>
      <c r="G22" t="s">
        <v>85</v>
      </c>
      <c r="H22" t="s">
        <v>1561</v>
      </c>
      <c r="L22">
        <v>100</v>
      </c>
      <c r="M22">
        <v>9.9999999999999998E-138</v>
      </c>
      <c r="N22" t="s">
        <v>1562</v>
      </c>
      <c r="O22" t="s">
        <v>1563</v>
      </c>
      <c r="P22">
        <v>67.569999999999993</v>
      </c>
      <c r="Q22">
        <v>9.9999999999999999E-91</v>
      </c>
      <c r="R22" t="s">
        <v>1564</v>
      </c>
      <c r="S22" t="s">
        <v>1565</v>
      </c>
      <c r="T22" t="s">
        <v>44</v>
      </c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44</v>
      </c>
      <c r="AA22" t="s">
        <v>1566</v>
      </c>
      <c r="AC22" t="s">
        <v>1567</v>
      </c>
      <c r="AD22" t="s">
        <v>1568</v>
      </c>
      <c r="AE22" t="s">
        <v>1569</v>
      </c>
    </row>
    <row r="23" spans="1:31" x14ac:dyDescent="0.25">
      <c r="A23" t="s">
        <v>2712</v>
      </c>
      <c r="B23" t="s">
        <v>2592</v>
      </c>
      <c r="C23">
        <v>-2.1552493767658798</v>
      </c>
      <c r="D23">
        <v>0.52303119824552302</v>
      </c>
      <c r="E23">
        <v>1.6987094727221E-3</v>
      </c>
      <c r="F23">
        <v>8.0118769429529998E-3</v>
      </c>
      <c r="G23" t="s">
        <v>31</v>
      </c>
      <c r="H23" t="s">
        <v>2713</v>
      </c>
      <c r="L23">
        <v>100</v>
      </c>
      <c r="M23">
        <v>0</v>
      </c>
      <c r="N23" t="s">
        <v>2714</v>
      </c>
      <c r="O23" t="s">
        <v>2715</v>
      </c>
      <c r="P23">
        <v>53.85</v>
      </c>
      <c r="Q23">
        <v>0</v>
      </c>
      <c r="R23" t="s">
        <v>2716</v>
      </c>
      <c r="S23" t="s">
        <v>2717</v>
      </c>
      <c r="T23" t="s">
        <v>44</v>
      </c>
      <c r="U23" t="s">
        <v>44</v>
      </c>
      <c r="V23" t="s">
        <v>44</v>
      </c>
      <c r="W23" t="s">
        <v>44</v>
      </c>
      <c r="X23" t="s">
        <v>44</v>
      </c>
      <c r="Y23" t="s">
        <v>44</v>
      </c>
      <c r="Z23" t="s">
        <v>44</v>
      </c>
      <c r="AA23" t="s">
        <v>2718</v>
      </c>
      <c r="AB23" t="s">
        <v>44</v>
      </c>
      <c r="AC23" t="s">
        <v>44</v>
      </c>
      <c r="AD23" t="s">
        <v>44</v>
      </c>
      <c r="AE23" t="s">
        <v>2719</v>
      </c>
    </row>
    <row r="24" spans="1:31" x14ac:dyDescent="0.25">
      <c r="A24" t="s">
        <v>2720</v>
      </c>
      <c r="B24" t="s">
        <v>2592</v>
      </c>
      <c r="C24">
        <v>-2.1357752354742798</v>
      </c>
      <c r="D24">
        <v>0.23907322844317599</v>
      </c>
      <c r="E24">
        <v>1.1938694202129301E-6</v>
      </c>
      <c r="F24">
        <v>4.9714719290250299E-5</v>
      </c>
      <c r="G24" t="s">
        <v>31</v>
      </c>
      <c r="H24" t="s">
        <v>2720</v>
      </c>
      <c r="L24">
        <v>100</v>
      </c>
      <c r="M24">
        <v>0</v>
      </c>
      <c r="N24" t="s">
        <v>2721</v>
      </c>
      <c r="O24" t="s">
        <v>2722</v>
      </c>
      <c r="P24">
        <v>59.06</v>
      </c>
      <c r="Q24">
        <v>4.0000000000000001E-146</v>
      </c>
      <c r="R24" t="s">
        <v>2723</v>
      </c>
      <c r="S24" t="s">
        <v>2724</v>
      </c>
      <c r="T24" t="s">
        <v>2725</v>
      </c>
      <c r="U24">
        <v>420</v>
      </c>
      <c r="V24">
        <v>9.0000000000000001E-146</v>
      </c>
      <c r="W24" t="s">
        <v>2726</v>
      </c>
      <c r="X24" t="s">
        <v>2450</v>
      </c>
      <c r="Y24" t="s">
        <v>123</v>
      </c>
      <c r="Z24" t="s">
        <v>124</v>
      </c>
      <c r="AA24" t="s">
        <v>2727</v>
      </c>
      <c r="AC24" t="s">
        <v>2728</v>
      </c>
      <c r="AD24" t="s">
        <v>44</v>
      </c>
      <c r="AE24" t="s">
        <v>2729</v>
      </c>
    </row>
    <row r="25" spans="1:31" x14ac:dyDescent="0.25">
      <c r="A25" t="s">
        <v>2730</v>
      </c>
      <c r="B25" t="s">
        <v>2592</v>
      </c>
      <c r="C25">
        <v>-10.152920418300299</v>
      </c>
      <c r="D25">
        <v>1.94286828121551</v>
      </c>
      <c r="E25">
        <v>3.8666167943501899E-4</v>
      </c>
      <c r="F25">
        <v>2.7004225903899701E-3</v>
      </c>
      <c r="G25" t="s">
        <v>31</v>
      </c>
      <c r="H25" t="s">
        <v>2730</v>
      </c>
      <c r="L25">
        <v>98.876000000000005</v>
      </c>
      <c r="M25">
        <v>2.0000000000000001E-127</v>
      </c>
      <c r="N25" t="s">
        <v>2731</v>
      </c>
      <c r="O25" t="s">
        <v>2732</v>
      </c>
      <c r="P25">
        <v>38.29</v>
      </c>
      <c r="Q25">
        <v>1.9999999999999999E-34</v>
      </c>
      <c r="R25" t="s">
        <v>2733</v>
      </c>
      <c r="S25" t="s">
        <v>2734</v>
      </c>
      <c r="T25" t="s">
        <v>44</v>
      </c>
      <c r="U25" t="s">
        <v>44</v>
      </c>
      <c r="V25" t="s">
        <v>44</v>
      </c>
      <c r="W25" t="s">
        <v>44</v>
      </c>
      <c r="X25" t="s">
        <v>44</v>
      </c>
      <c r="Y25" t="s">
        <v>44</v>
      </c>
      <c r="Z25" t="s">
        <v>44</v>
      </c>
      <c r="AA25" t="s">
        <v>2735</v>
      </c>
      <c r="AC25" t="s">
        <v>925</v>
      </c>
      <c r="AD25" t="s">
        <v>44</v>
      </c>
      <c r="AE25" t="s">
        <v>2736</v>
      </c>
    </row>
    <row r="26" spans="1:31" x14ac:dyDescent="0.25">
      <c r="A26" t="s">
        <v>2737</v>
      </c>
      <c r="B26" t="s">
        <v>2592</v>
      </c>
      <c r="C26">
        <v>4.3088249244811401</v>
      </c>
      <c r="D26">
        <v>0.80187290927770105</v>
      </c>
      <c r="E26">
        <v>1.6712077036884501E-4</v>
      </c>
      <c r="F26">
        <v>1.4616193152551301E-3</v>
      </c>
      <c r="G26" t="s">
        <v>85</v>
      </c>
      <c r="H26" t="s">
        <v>2737</v>
      </c>
      <c r="L26">
        <v>98.850999999999999</v>
      </c>
      <c r="M26">
        <v>0</v>
      </c>
      <c r="N26" t="s">
        <v>2738</v>
      </c>
      <c r="O26" t="s">
        <v>2739</v>
      </c>
      <c r="P26">
        <v>66.22</v>
      </c>
      <c r="Q26">
        <v>2.0000000000000002E-111</v>
      </c>
      <c r="R26" t="s">
        <v>2740</v>
      </c>
      <c r="S26" t="s">
        <v>2741</v>
      </c>
      <c r="T26" t="s">
        <v>44</v>
      </c>
      <c r="U26" t="s">
        <v>44</v>
      </c>
      <c r="V26" t="s">
        <v>44</v>
      </c>
      <c r="W26" t="s">
        <v>44</v>
      </c>
      <c r="X26" t="s">
        <v>44</v>
      </c>
      <c r="Y26" t="s">
        <v>44</v>
      </c>
      <c r="Z26" t="s">
        <v>44</v>
      </c>
      <c r="AA26" t="s">
        <v>2742</v>
      </c>
      <c r="AB26" t="s">
        <v>44</v>
      </c>
      <c r="AC26" t="s">
        <v>44</v>
      </c>
      <c r="AD26" t="s">
        <v>44</v>
      </c>
      <c r="AE26" t="s">
        <v>2743</v>
      </c>
    </row>
    <row r="27" spans="1:31" x14ac:dyDescent="0.25">
      <c r="A27" t="s">
        <v>2744</v>
      </c>
      <c r="B27" t="s">
        <v>2592</v>
      </c>
      <c r="C27">
        <v>-2.8440781652756502</v>
      </c>
      <c r="D27">
        <v>0.36744245326860803</v>
      </c>
      <c r="E27">
        <v>1.1246968221012601E-4</v>
      </c>
      <c r="F27">
        <v>1.1105365525144299E-3</v>
      </c>
      <c r="G27" t="s">
        <v>31</v>
      </c>
      <c r="H27" t="s">
        <v>2744</v>
      </c>
      <c r="L27">
        <v>100</v>
      </c>
      <c r="M27">
        <v>0</v>
      </c>
      <c r="N27" t="s">
        <v>2745</v>
      </c>
      <c r="O27" t="s">
        <v>2746</v>
      </c>
      <c r="P27">
        <v>54.27</v>
      </c>
      <c r="Q27">
        <v>8E-175</v>
      </c>
      <c r="R27" t="s">
        <v>2747</v>
      </c>
      <c r="S27" t="s">
        <v>2748</v>
      </c>
      <c r="T27" t="s">
        <v>2749</v>
      </c>
      <c r="U27">
        <v>432</v>
      </c>
      <c r="V27">
        <v>3.0000000000000002E-147</v>
      </c>
      <c r="W27" t="s">
        <v>658</v>
      </c>
      <c r="X27" t="s">
        <v>659</v>
      </c>
      <c r="Y27" t="s">
        <v>660</v>
      </c>
      <c r="Z27" t="s">
        <v>661</v>
      </c>
      <c r="AA27" t="s">
        <v>2750</v>
      </c>
      <c r="AB27" t="s">
        <v>663</v>
      </c>
      <c r="AC27" t="s">
        <v>664</v>
      </c>
      <c r="AD27" t="s">
        <v>158</v>
      </c>
      <c r="AE27" t="s">
        <v>2751</v>
      </c>
    </row>
    <row r="28" spans="1:31" x14ac:dyDescent="0.25">
      <c r="A28" t="s">
        <v>2752</v>
      </c>
      <c r="B28" t="s">
        <v>2592</v>
      </c>
      <c r="C28">
        <v>-2.25599044410697</v>
      </c>
      <c r="D28">
        <v>0.30687603988253898</v>
      </c>
      <c r="E28">
        <v>8.8362577490563899E-6</v>
      </c>
      <c r="F28">
        <v>1.8097750100783599E-4</v>
      </c>
      <c r="G28" t="s">
        <v>31</v>
      </c>
      <c r="H28" t="s">
        <v>2752</v>
      </c>
      <c r="L28">
        <v>100</v>
      </c>
      <c r="M28">
        <v>0</v>
      </c>
      <c r="N28" t="s">
        <v>2753</v>
      </c>
      <c r="O28" t="s">
        <v>2754</v>
      </c>
      <c r="P28">
        <v>25.25</v>
      </c>
      <c r="Q28">
        <v>3.9999999999999998E-38</v>
      </c>
      <c r="R28" t="s">
        <v>2755</v>
      </c>
      <c r="S28" t="s">
        <v>2756</v>
      </c>
      <c r="T28" t="s">
        <v>44</v>
      </c>
      <c r="U28" t="s">
        <v>44</v>
      </c>
      <c r="V28" t="s">
        <v>44</v>
      </c>
      <c r="W28" t="s">
        <v>44</v>
      </c>
      <c r="X28" t="s">
        <v>44</v>
      </c>
      <c r="Y28" t="s">
        <v>44</v>
      </c>
      <c r="Z28" t="s">
        <v>44</v>
      </c>
      <c r="AA28" t="s">
        <v>2757</v>
      </c>
      <c r="AC28" t="s">
        <v>2758</v>
      </c>
      <c r="AD28" t="s">
        <v>44</v>
      </c>
      <c r="AE28" t="s">
        <v>2759</v>
      </c>
    </row>
    <row r="29" spans="1:31" x14ac:dyDescent="0.25">
      <c r="A29" t="s">
        <v>2760</v>
      </c>
      <c r="B29" t="s">
        <v>2592</v>
      </c>
      <c r="C29">
        <v>2.9539320339653399</v>
      </c>
      <c r="D29">
        <v>0.365729471752405</v>
      </c>
      <c r="E29">
        <v>3.4089833551576E-6</v>
      </c>
      <c r="F29">
        <v>1.00404440295563E-4</v>
      </c>
      <c r="G29" t="s">
        <v>85</v>
      </c>
      <c r="H29" t="s">
        <v>2760</v>
      </c>
      <c r="L29">
        <v>99.652000000000001</v>
      </c>
      <c r="M29">
        <v>0</v>
      </c>
      <c r="N29" t="s">
        <v>2761</v>
      </c>
      <c r="O29" t="s">
        <v>2762</v>
      </c>
      <c r="P29" t="s">
        <v>44</v>
      </c>
      <c r="Q29" t="s">
        <v>44</v>
      </c>
      <c r="R29" t="s">
        <v>44</v>
      </c>
      <c r="S29" t="s">
        <v>44</v>
      </c>
      <c r="T29" t="s">
        <v>2763</v>
      </c>
      <c r="U29">
        <v>397</v>
      </c>
      <c r="V29">
        <v>2E-140</v>
      </c>
      <c r="W29" t="s">
        <v>2764</v>
      </c>
      <c r="X29" t="s">
        <v>2765</v>
      </c>
      <c r="Y29" t="s">
        <v>518</v>
      </c>
      <c r="Z29" t="s">
        <v>519</v>
      </c>
      <c r="AA29" t="s">
        <v>2766</v>
      </c>
      <c r="AB29" t="s">
        <v>663</v>
      </c>
      <c r="AC29" t="s">
        <v>501</v>
      </c>
      <c r="AD29" t="s">
        <v>44</v>
      </c>
      <c r="AE29" t="s">
        <v>2767</v>
      </c>
    </row>
    <row r="30" spans="1:31" x14ac:dyDescent="0.25">
      <c r="A30" t="s">
        <v>1570</v>
      </c>
      <c r="B30" t="s">
        <v>2592</v>
      </c>
      <c r="C30">
        <v>2.1782125044087799</v>
      </c>
      <c r="D30">
        <v>0.46211244829676401</v>
      </c>
      <c r="E30">
        <v>6.3599340377207302E-4</v>
      </c>
      <c r="F30">
        <v>3.86852186096071E-3</v>
      </c>
      <c r="G30" t="s">
        <v>85</v>
      </c>
      <c r="H30" t="s">
        <v>1570</v>
      </c>
      <c r="L30">
        <v>100</v>
      </c>
      <c r="M30">
        <v>4E-176</v>
      </c>
      <c r="N30" t="s">
        <v>1571</v>
      </c>
      <c r="O30" t="s">
        <v>1572</v>
      </c>
      <c r="P30">
        <v>70.09</v>
      </c>
      <c r="Q30">
        <v>2.0000000000000001E-117</v>
      </c>
      <c r="R30" t="s">
        <v>1573</v>
      </c>
      <c r="S30" t="s">
        <v>1574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D30" t="s">
        <v>158</v>
      </c>
      <c r="AE30" t="s">
        <v>1575</v>
      </c>
    </row>
    <row r="31" spans="1:31" x14ac:dyDescent="0.25">
      <c r="A31" t="s">
        <v>2768</v>
      </c>
      <c r="B31" t="s">
        <v>2592</v>
      </c>
      <c r="C31">
        <v>2.3469313009111099</v>
      </c>
      <c r="D31">
        <v>0.55094630172974102</v>
      </c>
      <c r="E31">
        <v>1.34341585681996E-3</v>
      </c>
      <c r="F31">
        <v>6.7016699259923899E-3</v>
      </c>
      <c r="G31" t="s">
        <v>85</v>
      </c>
      <c r="H31" t="s">
        <v>2769</v>
      </c>
      <c r="L31">
        <v>100</v>
      </c>
      <c r="M31">
        <v>0</v>
      </c>
      <c r="N31" t="s">
        <v>2770</v>
      </c>
      <c r="O31" t="s">
        <v>2771</v>
      </c>
      <c r="P31" t="s">
        <v>44</v>
      </c>
      <c r="Q31" t="s">
        <v>44</v>
      </c>
      <c r="R31" t="s">
        <v>44</v>
      </c>
      <c r="S31" t="s">
        <v>44</v>
      </c>
      <c r="T31" t="s">
        <v>44</v>
      </c>
      <c r="U31" t="s">
        <v>44</v>
      </c>
      <c r="V31" t="s">
        <v>44</v>
      </c>
      <c r="W31" t="s">
        <v>44</v>
      </c>
      <c r="X31" t="s">
        <v>44</v>
      </c>
      <c r="Y31" t="s">
        <v>44</v>
      </c>
      <c r="Z31" t="s">
        <v>44</v>
      </c>
      <c r="AA31" t="s">
        <v>2772</v>
      </c>
      <c r="AC31" t="s">
        <v>276</v>
      </c>
      <c r="AD31" t="s">
        <v>44</v>
      </c>
      <c r="AE31" t="s">
        <v>2773</v>
      </c>
    </row>
    <row r="32" spans="1:31" x14ac:dyDescent="0.25">
      <c r="A32" t="s">
        <v>137</v>
      </c>
      <c r="B32" t="s">
        <v>2592</v>
      </c>
      <c r="C32">
        <v>-3.2423193911464701</v>
      </c>
      <c r="D32">
        <v>0.37391933977800201</v>
      </c>
      <c r="E32">
        <v>1.63282556231437E-6</v>
      </c>
      <c r="F32">
        <v>5.9177556743272198E-5</v>
      </c>
      <c r="G32" t="s">
        <v>31</v>
      </c>
      <c r="H32" t="s">
        <v>137</v>
      </c>
      <c r="L32">
        <v>100</v>
      </c>
      <c r="M32">
        <v>0</v>
      </c>
      <c r="N32" t="s">
        <v>138</v>
      </c>
      <c r="O32" t="s">
        <v>139</v>
      </c>
      <c r="P32">
        <v>88.12</v>
      </c>
      <c r="Q32">
        <v>0</v>
      </c>
      <c r="R32" t="s">
        <v>140</v>
      </c>
      <c r="S32" t="s">
        <v>141</v>
      </c>
      <c r="T32" t="s">
        <v>142</v>
      </c>
      <c r="U32">
        <v>892</v>
      </c>
      <c r="V32">
        <v>0</v>
      </c>
      <c r="W32" t="s">
        <v>143</v>
      </c>
      <c r="X32" t="s">
        <v>144</v>
      </c>
      <c r="Y32" t="s">
        <v>145</v>
      </c>
      <c r="Z32" t="s">
        <v>146</v>
      </c>
      <c r="AA32" t="s">
        <v>147</v>
      </c>
      <c r="AC32" t="s">
        <v>148</v>
      </c>
      <c r="AD32" t="s">
        <v>44</v>
      </c>
      <c r="AE32" t="s">
        <v>149</v>
      </c>
    </row>
    <row r="33" spans="1:31" x14ac:dyDescent="0.25">
      <c r="A33" t="s">
        <v>2774</v>
      </c>
      <c r="B33" t="s">
        <v>2592</v>
      </c>
      <c r="C33">
        <v>-3.1080582502422498</v>
      </c>
      <c r="D33">
        <v>0.22220172398650001</v>
      </c>
      <c r="E33">
        <v>8.32539666362209E-6</v>
      </c>
      <c r="F33">
        <v>1.7468727034547401E-4</v>
      </c>
      <c r="G33" t="s">
        <v>31</v>
      </c>
      <c r="H33" t="s">
        <v>2774</v>
      </c>
      <c r="L33">
        <v>99.64</v>
      </c>
      <c r="M33">
        <v>0</v>
      </c>
      <c r="N33" t="s">
        <v>2775</v>
      </c>
      <c r="O33" t="s">
        <v>2776</v>
      </c>
      <c r="P33">
        <v>75.89</v>
      </c>
      <c r="Q33">
        <v>0</v>
      </c>
      <c r="R33" t="s">
        <v>2777</v>
      </c>
      <c r="S33" t="s">
        <v>2778</v>
      </c>
      <c r="T33" t="s">
        <v>2779</v>
      </c>
      <c r="U33">
        <v>828</v>
      </c>
      <c r="V33">
        <v>0</v>
      </c>
      <c r="W33" t="s">
        <v>2780</v>
      </c>
      <c r="X33" t="s">
        <v>2781</v>
      </c>
      <c r="Y33" t="s">
        <v>197</v>
      </c>
      <c r="Z33" t="s">
        <v>198</v>
      </c>
      <c r="AA33" t="s">
        <v>2782</v>
      </c>
      <c r="AB33" t="s">
        <v>663</v>
      </c>
      <c r="AC33" t="s">
        <v>2783</v>
      </c>
      <c r="AD33" t="s">
        <v>44</v>
      </c>
      <c r="AE33" t="s">
        <v>2784</v>
      </c>
    </row>
    <row r="34" spans="1:31" x14ac:dyDescent="0.25">
      <c r="A34" t="s">
        <v>150</v>
      </c>
      <c r="B34" t="s">
        <v>2592</v>
      </c>
      <c r="C34">
        <v>-5.3167545330607702</v>
      </c>
      <c r="D34">
        <v>0.52667772423188297</v>
      </c>
      <c r="E34">
        <v>3.23358624543246E-7</v>
      </c>
      <c r="F34">
        <v>2.36175215238915E-5</v>
      </c>
      <c r="G34" t="s">
        <v>31</v>
      </c>
      <c r="H34" t="s">
        <v>150</v>
      </c>
      <c r="L34">
        <v>100</v>
      </c>
      <c r="M34">
        <v>0</v>
      </c>
      <c r="N34" t="s">
        <v>151</v>
      </c>
      <c r="O34" t="s">
        <v>152</v>
      </c>
      <c r="P34">
        <v>64.290000000000006</v>
      </c>
      <c r="Q34">
        <v>1.0000000000000001E-138</v>
      </c>
      <c r="R34" t="s">
        <v>153</v>
      </c>
      <c r="S34" t="s">
        <v>154</v>
      </c>
      <c r="T34" t="s">
        <v>44</v>
      </c>
      <c r="U34" t="s">
        <v>44</v>
      </c>
      <c r="V34" t="s">
        <v>44</v>
      </c>
      <c r="W34" t="s">
        <v>44</v>
      </c>
      <c r="X34" t="s">
        <v>44</v>
      </c>
      <c r="Y34" t="s">
        <v>44</v>
      </c>
      <c r="Z34" t="s">
        <v>44</v>
      </c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</row>
    <row r="35" spans="1:31" x14ac:dyDescent="0.25">
      <c r="A35" t="s">
        <v>2785</v>
      </c>
      <c r="B35" t="s">
        <v>2592</v>
      </c>
      <c r="C35">
        <v>-2.2102922024196201</v>
      </c>
      <c r="D35">
        <v>0.25567264321211403</v>
      </c>
      <c r="E35">
        <v>2.4886615043406801E-5</v>
      </c>
      <c r="F35">
        <v>3.8679518091871599E-4</v>
      </c>
      <c r="G35" t="s">
        <v>31</v>
      </c>
      <c r="H35" t="s">
        <v>2785</v>
      </c>
      <c r="K35" t="s">
        <v>2786</v>
      </c>
      <c r="L35">
        <v>100</v>
      </c>
      <c r="M35">
        <v>0</v>
      </c>
      <c r="N35" t="s">
        <v>2787</v>
      </c>
      <c r="O35" t="s">
        <v>973</v>
      </c>
      <c r="P35">
        <v>36.630000000000003</v>
      </c>
      <c r="Q35">
        <v>2.0000000000000001E-27</v>
      </c>
      <c r="R35" t="s">
        <v>974</v>
      </c>
      <c r="S35" t="s">
        <v>975</v>
      </c>
      <c r="T35" t="s">
        <v>44</v>
      </c>
      <c r="U35" t="s">
        <v>44</v>
      </c>
      <c r="V35" t="s">
        <v>44</v>
      </c>
      <c r="W35" t="s">
        <v>44</v>
      </c>
      <c r="X35" t="s">
        <v>44</v>
      </c>
      <c r="Y35" t="s">
        <v>44</v>
      </c>
      <c r="Z35" t="s">
        <v>44</v>
      </c>
      <c r="AA35" t="s">
        <v>44</v>
      </c>
      <c r="AB35" t="s">
        <v>44</v>
      </c>
      <c r="AC35" t="s">
        <v>44</v>
      </c>
      <c r="AD35" t="s">
        <v>44</v>
      </c>
      <c r="AE35" t="s">
        <v>2788</v>
      </c>
    </row>
    <row r="36" spans="1:31" x14ac:dyDescent="0.25">
      <c r="A36" t="s">
        <v>1589</v>
      </c>
      <c r="B36" t="s">
        <v>2592</v>
      </c>
      <c r="C36">
        <v>-4.0403370028137999</v>
      </c>
      <c r="D36">
        <v>0.77547195383263101</v>
      </c>
      <c r="E36">
        <v>1.9950884272557099E-3</v>
      </c>
      <c r="F36">
        <v>9.0127507422014305E-3</v>
      </c>
      <c r="G36" t="s">
        <v>31</v>
      </c>
      <c r="H36" t="s">
        <v>1590</v>
      </c>
      <c r="K36" t="s">
        <v>1591</v>
      </c>
      <c r="L36">
        <v>100</v>
      </c>
      <c r="M36">
        <v>3.9999999999999999E-170</v>
      </c>
      <c r="N36" t="s">
        <v>1592</v>
      </c>
      <c r="O36" t="s">
        <v>1593</v>
      </c>
      <c r="P36">
        <v>63.48</v>
      </c>
      <c r="Q36">
        <v>4.0000000000000002E-108</v>
      </c>
      <c r="R36" t="s">
        <v>1594</v>
      </c>
      <c r="S36" t="s">
        <v>1595</v>
      </c>
      <c r="T36" t="s">
        <v>1596</v>
      </c>
      <c r="U36">
        <v>243</v>
      </c>
      <c r="V36">
        <v>9.9999999999999996E-81</v>
      </c>
      <c r="W36" t="s">
        <v>1597</v>
      </c>
      <c r="X36" t="s">
        <v>1598</v>
      </c>
      <c r="Y36" t="s">
        <v>466</v>
      </c>
      <c r="Z36" t="s">
        <v>467</v>
      </c>
      <c r="AA36" t="s">
        <v>1599</v>
      </c>
      <c r="AB36" t="s">
        <v>1600</v>
      </c>
      <c r="AC36" t="s">
        <v>1601</v>
      </c>
      <c r="AD36" t="s">
        <v>44</v>
      </c>
      <c r="AE36" t="s">
        <v>1602</v>
      </c>
    </row>
    <row r="37" spans="1:31" x14ac:dyDescent="0.25">
      <c r="A37" t="s">
        <v>2789</v>
      </c>
      <c r="B37" t="s">
        <v>2592</v>
      </c>
      <c r="C37">
        <v>2.7097123312087001</v>
      </c>
      <c r="D37">
        <v>0.65059023417291495</v>
      </c>
      <c r="E37">
        <v>1.3110490667978E-3</v>
      </c>
      <c r="F37">
        <v>6.5813837728863197E-3</v>
      </c>
      <c r="G37" t="s">
        <v>85</v>
      </c>
      <c r="H37" t="s">
        <v>2790</v>
      </c>
      <c r="L37">
        <v>99.64</v>
      </c>
      <c r="M37">
        <v>0</v>
      </c>
      <c r="N37" t="s">
        <v>2791</v>
      </c>
      <c r="O37" t="s">
        <v>2792</v>
      </c>
      <c r="P37">
        <v>89.21</v>
      </c>
      <c r="Q37">
        <v>0</v>
      </c>
      <c r="R37" t="s">
        <v>2793</v>
      </c>
      <c r="S37" t="s">
        <v>2794</v>
      </c>
      <c r="T37" t="s">
        <v>2795</v>
      </c>
      <c r="U37">
        <v>504</v>
      </c>
      <c r="V37">
        <v>0</v>
      </c>
      <c r="W37" t="s">
        <v>2796</v>
      </c>
      <c r="X37" t="s">
        <v>2797</v>
      </c>
      <c r="Y37" t="s">
        <v>54</v>
      </c>
      <c r="Z37" t="s">
        <v>55</v>
      </c>
      <c r="AA37" t="s">
        <v>2798</v>
      </c>
      <c r="AC37" t="s">
        <v>2799</v>
      </c>
      <c r="AD37" t="s">
        <v>158</v>
      </c>
      <c r="AE37" t="s">
        <v>2800</v>
      </c>
    </row>
    <row r="38" spans="1:31" x14ac:dyDescent="0.25">
      <c r="A38" t="s">
        <v>160</v>
      </c>
      <c r="B38" t="s">
        <v>2592</v>
      </c>
      <c r="C38">
        <v>-3.7405586647468398</v>
      </c>
      <c r="D38">
        <v>0.22786625807561001</v>
      </c>
      <c r="E38">
        <v>7.5913841524055701E-7</v>
      </c>
      <c r="F38">
        <v>3.7816707873690503E-5</v>
      </c>
      <c r="G38" t="s">
        <v>31</v>
      </c>
      <c r="H38" t="s">
        <v>161</v>
      </c>
      <c r="L38">
        <v>90</v>
      </c>
      <c r="M38">
        <v>1E-139</v>
      </c>
      <c r="N38" t="s">
        <v>162</v>
      </c>
      <c r="O38" t="s">
        <v>163</v>
      </c>
      <c r="P38">
        <v>64.349999999999994</v>
      </c>
      <c r="Q38">
        <v>3.9999999999999996E-96</v>
      </c>
      <c r="R38" t="s">
        <v>164</v>
      </c>
      <c r="S38" t="s">
        <v>165</v>
      </c>
      <c r="T38" t="s">
        <v>166</v>
      </c>
      <c r="U38">
        <v>272</v>
      </c>
      <c r="V38">
        <v>6.0000000000000003E-93</v>
      </c>
      <c r="W38" t="s">
        <v>167</v>
      </c>
      <c r="X38" t="s">
        <v>168</v>
      </c>
      <c r="Y38" t="s">
        <v>123</v>
      </c>
      <c r="Z38" t="s">
        <v>124</v>
      </c>
      <c r="AA38" t="s">
        <v>169</v>
      </c>
      <c r="AC38" t="s">
        <v>170</v>
      </c>
      <c r="AD38" t="s">
        <v>44</v>
      </c>
      <c r="AE38" t="s">
        <v>171</v>
      </c>
    </row>
    <row r="39" spans="1:31" x14ac:dyDescent="0.25">
      <c r="A39" t="s">
        <v>172</v>
      </c>
      <c r="B39" t="s">
        <v>2592</v>
      </c>
      <c r="C39">
        <v>-2.81573393871887</v>
      </c>
      <c r="D39">
        <v>0.36460949819698601</v>
      </c>
      <c r="E39">
        <v>5.62467799050115E-5</v>
      </c>
      <c r="F39">
        <v>6.71033902906671E-4</v>
      </c>
      <c r="G39" t="s">
        <v>31</v>
      </c>
      <c r="H39" t="s">
        <v>172</v>
      </c>
      <c r="K39" t="s">
        <v>173</v>
      </c>
      <c r="L39">
        <v>100</v>
      </c>
      <c r="M39">
        <v>9.0000000000000006E-79</v>
      </c>
      <c r="N39" t="s">
        <v>174</v>
      </c>
      <c r="O39" t="s">
        <v>175</v>
      </c>
      <c r="P39">
        <v>89.38</v>
      </c>
      <c r="Q39">
        <v>2.9999999999999999E-75</v>
      </c>
      <c r="R39" t="s">
        <v>176</v>
      </c>
      <c r="S39" t="s">
        <v>177</v>
      </c>
      <c r="T39" t="s">
        <v>178</v>
      </c>
      <c r="U39">
        <v>218</v>
      </c>
      <c r="V39">
        <v>6.9999999999999997E-75</v>
      </c>
      <c r="W39" t="s">
        <v>179</v>
      </c>
      <c r="X39" t="s">
        <v>180</v>
      </c>
      <c r="Y39" t="s">
        <v>181</v>
      </c>
      <c r="Z39" t="s">
        <v>182</v>
      </c>
      <c r="AA39" t="s">
        <v>183</v>
      </c>
      <c r="AC39" t="s">
        <v>184</v>
      </c>
      <c r="AD39" t="s">
        <v>44</v>
      </c>
      <c r="AE39" t="s">
        <v>185</v>
      </c>
    </row>
    <row r="40" spans="1:31" x14ac:dyDescent="0.25">
      <c r="A40" t="s">
        <v>2801</v>
      </c>
      <c r="B40" t="s">
        <v>2592</v>
      </c>
      <c r="C40">
        <v>-2.0669724030941099</v>
      </c>
      <c r="D40">
        <v>0.31571295039309299</v>
      </c>
      <c r="E40">
        <v>2.74138731499729E-5</v>
      </c>
      <c r="F40">
        <v>4.1330993676611303E-4</v>
      </c>
      <c r="G40" t="s">
        <v>31</v>
      </c>
      <c r="H40" t="s">
        <v>2801</v>
      </c>
      <c r="L40">
        <v>99.789000000000001</v>
      </c>
      <c r="M40">
        <v>0</v>
      </c>
      <c r="N40" t="s">
        <v>2802</v>
      </c>
      <c r="O40" t="s">
        <v>2803</v>
      </c>
      <c r="P40">
        <v>77.47</v>
      </c>
      <c r="Q40">
        <v>0</v>
      </c>
      <c r="R40" t="s">
        <v>2804</v>
      </c>
      <c r="S40" t="s">
        <v>2805</v>
      </c>
      <c r="T40" t="s">
        <v>2806</v>
      </c>
      <c r="U40">
        <v>499</v>
      </c>
      <c r="V40">
        <v>1E-174</v>
      </c>
      <c r="W40" t="s">
        <v>2807</v>
      </c>
      <c r="X40" t="s">
        <v>2808</v>
      </c>
      <c r="Y40" t="s">
        <v>2809</v>
      </c>
      <c r="Z40" t="s">
        <v>2810</v>
      </c>
      <c r="AA40" t="s">
        <v>2811</v>
      </c>
      <c r="AB40" t="s">
        <v>2812</v>
      </c>
      <c r="AC40" t="s">
        <v>2813</v>
      </c>
      <c r="AD40" t="s">
        <v>44</v>
      </c>
      <c r="AE40" t="s">
        <v>2814</v>
      </c>
    </row>
    <row r="41" spans="1:31" x14ac:dyDescent="0.25">
      <c r="A41" t="s">
        <v>186</v>
      </c>
      <c r="B41" t="s">
        <v>2592</v>
      </c>
      <c r="C41">
        <v>-2.1944798683100499</v>
      </c>
      <c r="D41">
        <v>0.35407567902708498</v>
      </c>
      <c r="E41">
        <v>4.6019757752979701E-5</v>
      </c>
      <c r="F41">
        <v>5.8320138037153601E-4</v>
      </c>
      <c r="G41" t="s">
        <v>31</v>
      </c>
      <c r="H41" t="s">
        <v>186</v>
      </c>
      <c r="L41">
        <v>100</v>
      </c>
      <c r="M41">
        <v>0</v>
      </c>
      <c r="N41" t="s">
        <v>187</v>
      </c>
      <c r="O41" t="s">
        <v>188</v>
      </c>
      <c r="P41">
        <v>85.28</v>
      </c>
      <c r="Q41">
        <v>0</v>
      </c>
      <c r="R41" t="s">
        <v>49</v>
      </c>
      <c r="S41" t="s">
        <v>50</v>
      </c>
      <c r="T41" t="s">
        <v>51</v>
      </c>
      <c r="U41">
        <v>845</v>
      </c>
      <c r="V41">
        <v>0</v>
      </c>
      <c r="W41" t="s">
        <v>52</v>
      </c>
      <c r="X41" t="s">
        <v>53</v>
      </c>
      <c r="Y41" t="s">
        <v>54</v>
      </c>
      <c r="Z41" t="s">
        <v>55</v>
      </c>
      <c r="AA41" t="s">
        <v>189</v>
      </c>
      <c r="AB41" t="s">
        <v>57</v>
      </c>
      <c r="AC41" t="s">
        <v>58</v>
      </c>
      <c r="AD41" t="s">
        <v>44</v>
      </c>
      <c r="AE41" t="s">
        <v>190</v>
      </c>
    </row>
    <row r="42" spans="1:31" x14ac:dyDescent="0.25">
      <c r="A42" t="s">
        <v>2815</v>
      </c>
      <c r="B42" t="s">
        <v>2592</v>
      </c>
      <c r="C42">
        <v>2.5944459404506302</v>
      </c>
      <c r="D42">
        <v>0.25125161466908202</v>
      </c>
      <c r="E42">
        <v>2.5292954486388902E-7</v>
      </c>
      <c r="F42">
        <v>2.12283323268218E-5</v>
      </c>
      <c r="G42" t="s">
        <v>85</v>
      </c>
      <c r="H42" t="s">
        <v>2815</v>
      </c>
      <c r="L42">
        <v>100</v>
      </c>
      <c r="M42">
        <v>0</v>
      </c>
      <c r="N42" t="s">
        <v>2816</v>
      </c>
      <c r="O42" t="s">
        <v>2817</v>
      </c>
      <c r="P42">
        <v>73.31</v>
      </c>
      <c r="Q42">
        <v>2.0000000000000001E-158</v>
      </c>
      <c r="R42" t="s">
        <v>2818</v>
      </c>
      <c r="S42" t="s">
        <v>2819</v>
      </c>
      <c r="T42" t="s">
        <v>2820</v>
      </c>
      <c r="U42">
        <v>447</v>
      </c>
      <c r="V42">
        <v>3E-158</v>
      </c>
      <c r="W42" t="s">
        <v>2821</v>
      </c>
      <c r="X42" t="s">
        <v>2822</v>
      </c>
      <c r="Y42" t="s">
        <v>900</v>
      </c>
      <c r="Z42" t="s">
        <v>901</v>
      </c>
      <c r="AA42" t="s">
        <v>2823</v>
      </c>
      <c r="AB42" t="s">
        <v>2824</v>
      </c>
      <c r="AC42" t="s">
        <v>2825</v>
      </c>
      <c r="AD42" t="s">
        <v>2826</v>
      </c>
      <c r="AE42" t="s">
        <v>2827</v>
      </c>
    </row>
    <row r="43" spans="1:31" x14ac:dyDescent="0.25">
      <c r="A43" t="s">
        <v>2828</v>
      </c>
      <c r="B43" t="s">
        <v>2592</v>
      </c>
      <c r="C43">
        <v>2.0234693863988999</v>
      </c>
      <c r="D43">
        <v>0.319878720306292</v>
      </c>
      <c r="E43">
        <v>3.7990229746487399E-5</v>
      </c>
      <c r="F43">
        <v>5.1195847635829696E-4</v>
      </c>
      <c r="G43" t="s">
        <v>85</v>
      </c>
      <c r="H43" t="s">
        <v>2828</v>
      </c>
      <c r="L43">
        <v>99.525999999999996</v>
      </c>
      <c r="M43">
        <v>2.9999999999999998E-155</v>
      </c>
      <c r="N43" t="s">
        <v>2829</v>
      </c>
      <c r="O43" t="s">
        <v>2830</v>
      </c>
      <c r="P43">
        <v>90.86</v>
      </c>
      <c r="Q43">
        <v>8.0000000000000003E-134</v>
      </c>
      <c r="R43" t="s">
        <v>2633</v>
      </c>
      <c r="S43" t="s">
        <v>2634</v>
      </c>
      <c r="T43" t="s">
        <v>2635</v>
      </c>
      <c r="U43">
        <v>370</v>
      </c>
      <c r="V43">
        <v>3E-132</v>
      </c>
      <c r="W43" t="s">
        <v>2636</v>
      </c>
      <c r="X43" t="s">
        <v>2637</v>
      </c>
      <c r="Y43" t="s">
        <v>181</v>
      </c>
      <c r="Z43" t="s">
        <v>182</v>
      </c>
      <c r="AA43" t="s">
        <v>2831</v>
      </c>
      <c r="AB43" t="s">
        <v>716</v>
      </c>
      <c r="AC43" t="s">
        <v>1148</v>
      </c>
      <c r="AD43" t="s">
        <v>1149</v>
      </c>
      <c r="AE43" t="s">
        <v>2832</v>
      </c>
    </row>
    <row r="44" spans="1:31" x14ac:dyDescent="0.25">
      <c r="A44" t="s">
        <v>2833</v>
      </c>
      <c r="B44" t="s">
        <v>2592</v>
      </c>
      <c r="C44">
        <v>-2.43332480005677</v>
      </c>
      <c r="D44">
        <v>0.23870923948181499</v>
      </c>
      <c r="E44">
        <v>5.1913107096401797E-5</v>
      </c>
      <c r="F44">
        <v>6.3274472445652599E-4</v>
      </c>
      <c r="G44" t="s">
        <v>31</v>
      </c>
      <c r="H44" t="s">
        <v>2833</v>
      </c>
      <c r="L44">
        <v>100</v>
      </c>
      <c r="M44">
        <v>0</v>
      </c>
      <c r="N44" t="s">
        <v>2834</v>
      </c>
      <c r="O44" t="s">
        <v>2835</v>
      </c>
      <c r="P44">
        <v>58.97</v>
      </c>
      <c r="Q44">
        <v>9.0000000000000002E-133</v>
      </c>
      <c r="R44" t="s">
        <v>2836</v>
      </c>
      <c r="S44" t="s">
        <v>2837</v>
      </c>
      <c r="T44" t="s">
        <v>2838</v>
      </c>
      <c r="U44">
        <v>461</v>
      </c>
      <c r="V44">
        <v>4.9999999999999996E-164</v>
      </c>
      <c r="W44" t="s">
        <v>2839</v>
      </c>
      <c r="X44" t="s">
        <v>2840</v>
      </c>
      <c r="Y44" t="s">
        <v>952</v>
      </c>
      <c r="Z44" t="s">
        <v>953</v>
      </c>
      <c r="AA44" t="s">
        <v>2841</v>
      </c>
      <c r="AD44" t="s">
        <v>158</v>
      </c>
      <c r="AE44" t="s">
        <v>2842</v>
      </c>
    </row>
    <row r="45" spans="1:31" x14ac:dyDescent="0.25">
      <c r="A45" t="s">
        <v>2843</v>
      </c>
      <c r="B45" t="s">
        <v>2592</v>
      </c>
      <c r="C45">
        <v>-2.4093580290201002</v>
      </c>
      <c r="D45">
        <v>0.23368919567191901</v>
      </c>
      <c r="E45">
        <v>1.7486848334691301E-5</v>
      </c>
      <c r="F45">
        <v>2.99846173595567E-4</v>
      </c>
      <c r="G45" t="s">
        <v>31</v>
      </c>
      <c r="H45" t="s">
        <v>2844</v>
      </c>
      <c r="L45">
        <v>100</v>
      </c>
      <c r="M45">
        <v>0</v>
      </c>
      <c r="N45" t="s">
        <v>2845</v>
      </c>
      <c r="O45" t="s">
        <v>2846</v>
      </c>
      <c r="P45">
        <v>72.64</v>
      </c>
      <c r="Q45">
        <v>3.0000000000000002E-146</v>
      </c>
      <c r="R45" t="s">
        <v>2847</v>
      </c>
      <c r="S45" t="s">
        <v>2848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2849</v>
      </c>
    </row>
    <row r="46" spans="1:31" x14ac:dyDescent="0.25">
      <c r="A46" t="s">
        <v>191</v>
      </c>
      <c r="B46" t="s">
        <v>2592</v>
      </c>
      <c r="C46">
        <v>-6.2459294160737597</v>
      </c>
      <c r="D46">
        <v>0.65289543570199104</v>
      </c>
      <c r="E46">
        <v>5.7685643328753102E-7</v>
      </c>
      <c r="F46">
        <v>3.1903828634075699E-5</v>
      </c>
      <c r="G46" t="s">
        <v>31</v>
      </c>
      <c r="H46" t="s">
        <v>191</v>
      </c>
      <c r="L46">
        <v>99.356999999999999</v>
      </c>
      <c r="M46">
        <v>0</v>
      </c>
      <c r="N46" t="s">
        <v>192</v>
      </c>
      <c r="O46" t="s">
        <v>193</v>
      </c>
      <c r="P46" t="s">
        <v>44</v>
      </c>
      <c r="Q46" t="s">
        <v>44</v>
      </c>
      <c r="R46" t="s">
        <v>44</v>
      </c>
      <c r="S46" t="s">
        <v>44</v>
      </c>
      <c r="T46" t="s">
        <v>194</v>
      </c>
      <c r="U46">
        <v>216</v>
      </c>
      <c r="V46">
        <v>3E-68</v>
      </c>
      <c r="W46" t="s">
        <v>195</v>
      </c>
      <c r="X46" t="s">
        <v>196</v>
      </c>
      <c r="Y46" t="s">
        <v>197</v>
      </c>
      <c r="Z46" t="s">
        <v>198</v>
      </c>
      <c r="AA46" t="s">
        <v>199</v>
      </c>
      <c r="AC46" t="s">
        <v>200</v>
      </c>
      <c r="AD46" t="s">
        <v>44</v>
      </c>
      <c r="AE46" t="s">
        <v>201</v>
      </c>
    </row>
    <row r="47" spans="1:31" x14ac:dyDescent="0.25">
      <c r="A47" t="s">
        <v>2850</v>
      </c>
      <c r="B47" t="s">
        <v>2592</v>
      </c>
      <c r="C47">
        <v>2.1644156996389001</v>
      </c>
      <c r="D47">
        <v>0.46572878495661002</v>
      </c>
      <c r="E47">
        <v>5.6298844352431498E-4</v>
      </c>
      <c r="F47">
        <v>3.5345626165621002E-3</v>
      </c>
      <c r="G47" t="s">
        <v>85</v>
      </c>
      <c r="H47" t="s">
        <v>2850</v>
      </c>
      <c r="L47">
        <v>100</v>
      </c>
      <c r="M47">
        <v>0</v>
      </c>
      <c r="N47" t="s">
        <v>2851</v>
      </c>
      <c r="O47" t="s">
        <v>2852</v>
      </c>
      <c r="P47">
        <v>70.97</v>
      </c>
      <c r="Q47">
        <v>0</v>
      </c>
      <c r="R47" t="s">
        <v>2535</v>
      </c>
      <c r="S47" t="s">
        <v>2536</v>
      </c>
      <c r="T47" t="s">
        <v>2537</v>
      </c>
      <c r="U47">
        <v>535</v>
      </c>
      <c r="V47">
        <v>0</v>
      </c>
      <c r="W47" t="s">
        <v>2538</v>
      </c>
      <c r="X47" t="s">
        <v>2539</v>
      </c>
      <c r="Y47" t="s">
        <v>2540</v>
      </c>
      <c r="Z47" t="s">
        <v>2541</v>
      </c>
      <c r="AA47" t="s">
        <v>2853</v>
      </c>
      <c r="AB47" t="s">
        <v>2543</v>
      </c>
      <c r="AC47" t="s">
        <v>157</v>
      </c>
      <c r="AD47" t="s">
        <v>44</v>
      </c>
      <c r="AE47" t="s">
        <v>2854</v>
      </c>
    </row>
    <row r="48" spans="1:31" x14ac:dyDescent="0.25">
      <c r="A48" t="s">
        <v>2855</v>
      </c>
      <c r="B48" t="s">
        <v>2592</v>
      </c>
      <c r="C48">
        <v>-2.4035282944263798</v>
      </c>
      <c r="D48">
        <v>0.32195470146827598</v>
      </c>
      <c r="E48">
        <v>7.57681138585653E-6</v>
      </c>
      <c r="F48">
        <v>1.6463142916493001E-4</v>
      </c>
      <c r="G48" t="s">
        <v>31</v>
      </c>
      <c r="H48" t="s">
        <v>2855</v>
      </c>
      <c r="L48">
        <v>98.501999999999995</v>
      </c>
      <c r="M48">
        <v>0</v>
      </c>
      <c r="N48" t="s">
        <v>2856</v>
      </c>
      <c r="O48" t="s">
        <v>2857</v>
      </c>
      <c r="P48" t="s">
        <v>44</v>
      </c>
      <c r="Q48" t="s">
        <v>44</v>
      </c>
      <c r="R48" t="s">
        <v>44</v>
      </c>
      <c r="S48" t="s">
        <v>44</v>
      </c>
      <c r="T48" t="s">
        <v>2858</v>
      </c>
      <c r="U48">
        <v>275</v>
      </c>
      <c r="V48">
        <v>6.9999999999999997E-93</v>
      </c>
      <c r="W48" t="s">
        <v>2859</v>
      </c>
      <c r="X48" t="s">
        <v>2860</v>
      </c>
      <c r="Y48" t="s">
        <v>308</v>
      </c>
      <c r="Z48" t="s">
        <v>309</v>
      </c>
      <c r="AA48" t="s">
        <v>44</v>
      </c>
      <c r="AB48" t="s">
        <v>44</v>
      </c>
      <c r="AC48" t="s">
        <v>44</v>
      </c>
      <c r="AD48" t="s">
        <v>44</v>
      </c>
      <c r="AE48" t="s">
        <v>2861</v>
      </c>
    </row>
    <row r="49" spans="1:31" x14ac:dyDescent="0.25">
      <c r="A49" t="s">
        <v>2862</v>
      </c>
      <c r="B49" t="s">
        <v>2592</v>
      </c>
      <c r="C49">
        <v>2.0051450717277399</v>
      </c>
      <c r="D49">
        <v>0.17221392880789699</v>
      </c>
      <c r="E49">
        <v>6.7634128519955499E-8</v>
      </c>
      <c r="F49">
        <v>1.1033974370813999E-5</v>
      </c>
      <c r="G49" t="s">
        <v>85</v>
      </c>
      <c r="H49" t="s">
        <v>2863</v>
      </c>
      <c r="L49">
        <v>97.718999999999994</v>
      </c>
      <c r="M49">
        <v>0</v>
      </c>
      <c r="N49" t="s">
        <v>2864</v>
      </c>
      <c r="O49" t="s">
        <v>2865</v>
      </c>
      <c r="P49">
        <v>66.959999999999994</v>
      </c>
      <c r="Q49">
        <v>3.0000000000000001E-100</v>
      </c>
      <c r="R49" t="s">
        <v>2866</v>
      </c>
      <c r="S49" t="s">
        <v>2867</v>
      </c>
      <c r="T49" t="s">
        <v>2868</v>
      </c>
      <c r="U49">
        <v>303</v>
      </c>
      <c r="V49">
        <v>5.0000000000000001E-100</v>
      </c>
      <c r="W49" t="s">
        <v>2869</v>
      </c>
      <c r="X49" t="s">
        <v>2870</v>
      </c>
      <c r="Y49" t="s">
        <v>2871</v>
      </c>
      <c r="Z49" t="s">
        <v>2872</v>
      </c>
      <c r="AA49" t="s">
        <v>2873</v>
      </c>
      <c r="AC49" t="s">
        <v>1823</v>
      </c>
      <c r="AD49" t="s">
        <v>44</v>
      </c>
      <c r="AE49" t="s">
        <v>2874</v>
      </c>
    </row>
    <row r="50" spans="1:31" x14ac:dyDescent="0.25">
      <c r="A50" t="s">
        <v>2875</v>
      </c>
      <c r="B50" t="s">
        <v>2592</v>
      </c>
      <c r="C50">
        <v>-2.16361460502922</v>
      </c>
      <c r="D50">
        <v>0.33112137754718002</v>
      </c>
      <c r="E50">
        <v>2.79310258788357E-5</v>
      </c>
      <c r="F50">
        <v>4.14975241628416E-4</v>
      </c>
      <c r="G50" t="s">
        <v>31</v>
      </c>
      <c r="H50" t="s">
        <v>2875</v>
      </c>
      <c r="K50" t="s">
        <v>2876</v>
      </c>
      <c r="L50">
        <v>100</v>
      </c>
      <c r="M50">
        <v>2E-95</v>
      </c>
      <c r="N50" t="s">
        <v>2877</v>
      </c>
      <c r="O50" t="s">
        <v>2878</v>
      </c>
      <c r="P50">
        <v>86.47</v>
      </c>
      <c r="Q50">
        <v>2E-85</v>
      </c>
      <c r="R50" t="s">
        <v>2879</v>
      </c>
      <c r="S50" t="s">
        <v>2880</v>
      </c>
      <c r="T50" t="s">
        <v>2881</v>
      </c>
      <c r="U50">
        <v>237</v>
      </c>
      <c r="V50">
        <v>5.9999999999999998E-82</v>
      </c>
      <c r="W50" t="s">
        <v>2882</v>
      </c>
      <c r="X50" t="s">
        <v>2883</v>
      </c>
      <c r="Y50" t="s">
        <v>1540</v>
      </c>
      <c r="Z50" t="s">
        <v>1541</v>
      </c>
      <c r="AA50" t="s">
        <v>2884</v>
      </c>
      <c r="AB50" t="s">
        <v>2885</v>
      </c>
      <c r="AC50" t="s">
        <v>2886</v>
      </c>
      <c r="AD50" t="s">
        <v>2887</v>
      </c>
      <c r="AE50" t="s">
        <v>2888</v>
      </c>
    </row>
    <row r="51" spans="1:31" x14ac:dyDescent="0.25">
      <c r="A51" t="s">
        <v>202</v>
      </c>
      <c r="B51" t="s">
        <v>2592</v>
      </c>
      <c r="C51">
        <v>-2.3789055334071199</v>
      </c>
      <c r="D51">
        <v>0.34206498678671099</v>
      </c>
      <c r="E51">
        <v>1.52883864079634E-5</v>
      </c>
      <c r="F51">
        <v>2.7290910662573401E-4</v>
      </c>
      <c r="G51" t="s">
        <v>31</v>
      </c>
      <c r="H51" t="s">
        <v>203</v>
      </c>
      <c r="L51">
        <v>100</v>
      </c>
      <c r="M51">
        <v>2.0000000000000001E-139</v>
      </c>
      <c r="N51" t="s">
        <v>204</v>
      </c>
      <c r="O51" t="s">
        <v>205</v>
      </c>
      <c r="P51" t="s">
        <v>44</v>
      </c>
      <c r="Q51" t="s">
        <v>44</v>
      </c>
      <c r="R51" t="s">
        <v>44</v>
      </c>
      <c r="S51" t="s">
        <v>44</v>
      </c>
      <c r="T51" t="s">
        <v>44</v>
      </c>
      <c r="U51" t="s">
        <v>44</v>
      </c>
      <c r="V51" t="s">
        <v>44</v>
      </c>
      <c r="W51" t="s">
        <v>44</v>
      </c>
      <c r="X51" t="s">
        <v>44</v>
      </c>
      <c r="Y51" t="s">
        <v>44</v>
      </c>
      <c r="Z51" t="s">
        <v>44</v>
      </c>
      <c r="AA51" t="s">
        <v>206</v>
      </c>
      <c r="AB51" t="s">
        <v>44</v>
      </c>
      <c r="AC51" t="s">
        <v>44</v>
      </c>
      <c r="AD51" t="s">
        <v>44</v>
      </c>
      <c r="AE51" t="s">
        <v>207</v>
      </c>
    </row>
    <row r="52" spans="1:31" x14ac:dyDescent="0.25">
      <c r="A52" t="s">
        <v>2889</v>
      </c>
      <c r="B52" t="s">
        <v>2592</v>
      </c>
      <c r="C52">
        <v>2.2393242261213402</v>
      </c>
      <c r="D52">
        <v>0.26149241591615102</v>
      </c>
      <c r="E52">
        <v>1.8602264926226299E-6</v>
      </c>
      <c r="F52">
        <v>6.5436202505196004E-5</v>
      </c>
      <c r="G52" t="s">
        <v>85</v>
      </c>
      <c r="H52" t="s">
        <v>2889</v>
      </c>
      <c r="L52">
        <v>100</v>
      </c>
      <c r="M52">
        <v>0</v>
      </c>
      <c r="N52" t="s">
        <v>2890</v>
      </c>
      <c r="O52" t="s">
        <v>2891</v>
      </c>
      <c r="P52">
        <v>67.08</v>
      </c>
      <c r="Q52">
        <v>0</v>
      </c>
      <c r="R52" t="s">
        <v>2892</v>
      </c>
      <c r="S52" t="s">
        <v>2893</v>
      </c>
      <c r="T52" t="s">
        <v>44</v>
      </c>
      <c r="U52" t="s">
        <v>44</v>
      </c>
      <c r="V52" t="s">
        <v>44</v>
      </c>
      <c r="W52" t="s">
        <v>44</v>
      </c>
      <c r="X52" t="s">
        <v>44</v>
      </c>
      <c r="Y52" t="s">
        <v>44</v>
      </c>
      <c r="Z52" t="s">
        <v>44</v>
      </c>
      <c r="AA52" t="s">
        <v>2894</v>
      </c>
      <c r="AB52" t="s">
        <v>2895</v>
      </c>
      <c r="AC52" t="s">
        <v>2896</v>
      </c>
      <c r="AD52" t="s">
        <v>2897</v>
      </c>
      <c r="AE52" t="s">
        <v>2898</v>
      </c>
    </row>
    <row r="53" spans="1:31" x14ac:dyDescent="0.25">
      <c r="A53" t="s">
        <v>2899</v>
      </c>
      <c r="B53" t="s">
        <v>2592</v>
      </c>
      <c r="C53">
        <v>2.19546591668959</v>
      </c>
      <c r="D53">
        <v>0.31384863880784297</v>
      </c>
      <c r="E53">
        <v>4.2502863400128998E-4</v>
      </c>
      <c r="F53">
        <v>2.8841659362584E-3</v>
      </c>
      <c r="G53" t="s">
        <v>85</v>
      </c>
      <c r="H53" t="s">
        <v>2899</v>
      </c>
      <c r="L53">
        <v>97.721000000000004</v>
      </c>
      <c r="M53">
        <v>0</v>
      </c>
      <c r="N53" t="s">
        <v>2900</v>
      </c>
      <c r="O53" t="s">
        <v>2901</v>
      </c>
      <c r="P53">
        <v>56.16</v>
      </c>
      <c r="Q53">
        <v>0</v>
      </c>
      <c r="R53" t="s">
        <v>2902</v>
      </c>
      <c r="S53" t="s">
        <v>2903</v>
      </c>
      <c r="T53" t="s">
        <v>2904</v>
      </c>
      <c r="U53">
        <v>776</v>
      </c>
      <c r="V53">
        <v>0</v>
      </c>
      <c r="W53" t="s">
        <v>1630</v>
      </c>
      <c r="X53" t="s">
        <v>1631</v>
      </c>
      <c r="Y53" t="s">
        <v>68</v>
      </c>
      <c r="Z53" t="s">
        <v>69</v>
      </c>
      <c r="AA53" t="s">
        <v>2905</v>
      </c>
      <c r="AB53" t="s">
        <v>1633</v>
      </c>
      <c r="AD53" t="s">
        <v>158</v>
      </c>
      <c r="AE53" t="s">
        <v>2906</v>
      </c>
    </row>
    <row r="54" spans="1:31" x14ac:dyDescent="0.25">
      <c r="A54" t="s">
        <v>2907</v>
      </c>
      <c r="B54" t="s">
        <v>2592</v>
      </c>
      <c r="C54">
        <v>2.2706530517355401</v>
      </c>
      <c r="D54">
        <v>0.30420093252585501</v>
      </c>
      <c r="E54">
        <v>7.5880497765190603E-6</v>
      </c>
      <c r="F54">
        <v>1.6463142916493001E-4</v>
      </c>
      <c r="G54" t="s">
        <v>85</v>
      </c>
      <c r="H54" t="s">
        <v>2908</v>
      </c>
      <c r="L54">
        <v>100</v>
      </c>
      <c r="M54">
        <v>3.9999999999999999E-120</v>
      </c>
      <c r="N54" t="s">
        <v>2909</v>
      </c>
      <c r="O54" t="s">
        <v>2910</v>
      </c>
      <c r="P54">
        <v>57.96</v>
      </c>
      <c r="Q54">
        <v>4.0000000000000002E-62</v>
      </c>
      <c r="R54" t="s">
        <v>2911</v>
      </c>
      <c r="S54" t="s">
        <v>2912</v>
      </c>
      <c r="T54" t="s">
        <v>44</v>
      </c>
      <c r="U54" t="s">
        <v>44</v>
      </c>
      <c r="V54" t="s">
        <v>44</v>
      </c>
      <c r="W54" t="s">
        <v>44</v>
      </c>
      <c r="X54" t="s">
        <v>44</v>
      </c>
      <c r="Y54" t="s">
        <v>44</v>
      </c>
      <c r="Z54" t="s">
        <v>44</v>
      </c>
      <c r="AA54" t="s">
        <v>44</v>
      </c>
      <c r="AB54" t="s">
        <v>44</v>
      </c>
      <c r="AC54" t="s">
        <v>44</v>
      </c>
      <c r="AD54" t="s">
        <v>44</v>
      </c>
      <c r="AE54" t="s">
        <v>2913</v>
      </c>
    </row>
    <row r="55" spans="1:31" x14ac:dyDescent="0.25">
      <c r="A55" t="s">
        <v>2914</v>
      </c>
      <c r="B55" t="s">
        <v>2592</v>
      </c>
      <c r="C55">
        <v>-3.36322913819017</v>
      </c>
      <c r="D55">
        <v>0.22080191753322001</v>
      </c>
      <c r="E55">
        <v>9.8731167019749906E-8</v>
      </c>
      <c r="F55">
        <v>1.3120275083957899E-5</v>
      </c>
      <c r="G55" t="s">
        <v>31</v>
      </c>
      <c r="H55" t="s">
        <v>2915</v>
      </c>
      <c r="L55">
        <v>100</v>
      </c>
      <c r="M55">
        <v>0</v>
      </c>
      <c r="N55" t="s">
        <v>2916</v>
      </c>
      <c r="O55" t="s">
        <v>2917</v>
      </c>
      <c r="P55">
        <v>51.59</v>
      </c>
      <c r="Q55">
        <v>2.9999999999999999E-110</v>
      </c>
      <c r="R55" t="s">
        <v>2918</v>
      </c>
      <c r="S55" t="s">
        <v>2919</v>
      </c>
      <c r="T55" t="s">
        <v>2920</v>
      </c>
      <c r="U55">
        <v>58.5</v>
      </c>
      <c r="V55">
        <v>6.9999999999999998E-9</v>
      </c>
      <c r="W55" t="s">
        <v>2921</v>
      </c>
      <c r="X55" t="s">
        <v>2922</v>
      </c>
      <c r="Y55" t="s">
        <v>518</v>
      </c>
      <c r="Z55" t="s">
        <v>519</v>
      </c>
      <c r="AA55" t="s">
        <v>2923</v>
      </c>
      <c r="AB55" t="s">
        <v>2924</v>
      </c>
      <c r="AC55" t="s">
        <v>312</v>
      </c>
      <c r="AD55" t="s">
        <v>1260</v>
      </c>
      <c r="AE55" t="s">
        <v>2925</v>
      </c>
    </row>
    <row r="56" spans="1:31" x14ac:dyDescent="0.25">
      <c r="A56" t="s">
        <v>2926</v>
      </c>
      <c r="B56" t="s">
        <v>2592</v>
      </c>
      <c r="C56">
        <v>2.1618191985855999</v>
      </c>
      <c r="D56">
        <v>0.272365991204017</v>
      </c>
      <c r="E56">
        <v>4.0755372485712397E-6</v>
      </c>
      <c r="F56">
        <v>1.13028233027042E-4</v>
      </c>
      <c r="G56" t="s">
        <v>85</v>
      </c>
      <c r="H56" t="s">
        <v>2926</v>
      </c>
      <c r="L56">
        <v>99.701999999999998</v>
      </c>
      <c r="M56">
        <v>0</v>
      </c>
      <c r="N56" t="s">
        <v>2927</v>
      </c>
      <c r="O56" t="s">
        <v>2928</v>
      </c>
      <c r="P56">
        <v>83.38</v>
      </c>
      <c r="Q56">
        <v>0</v>
      </c>
      <c r="R56" t="s">
        <v>2929</v>
      </c>
      <c r="S56" t="s">
        <v>2930</v>
      </c>
      <c r="T56" t="s">
        <v>2931</v>
      </c>
      <c r="U56">
        <v>444</v>
      </c>
      <c r="V56">
        <v>3.9999999999999998E-157</v>
      </c>
      <c r="W56" t="s">
        <v>2932</v>
      </c>
      <c r="X56" t="s">
        <v>2933</v>
      </c>
      <c r="Y56" t="s">
        <v>1349</v>
      </c>
      <c r="Z56" t="s">
        <v>1350</v>
      </c>
      <c r="AA56" t="s">
        <v>2934</v>
      </c>
      <c r="AC56" t="s">
        <v>2935</v>
      </c>
      <c r="AD56" t="s">
        <v>44</v>
      </c>
      <c r="AE56" t="s">
        <v>2936</v>
      </c>
    </row>
    <row r="57" spans="1:31" x14ac:dyDescent="0.25">
      <c r="A57" t="s">
        <v>1649</v>
      </c>
      <c r="B57" t="s">
        <v>2592</v>
      </c>
      <c r="C57">
        <v>2.4067942817426502</v>
      </c>
      <c r="D57">
        <v>0.21788683424800101</v>
      </c>
      <c r="E57">
        <v>2.7124017876189999E-7</v>
      </c>
      <c r="F57">
        <v>2.1808622104150101E-5</v>
      </c>
      <c r="G57" t="s">
        <v>85</v>
      </c>
      <c r="H57" t="s">
        <v>1650</v>
      </c>
      <c r="L57">
        <v>100</v>
      </c>
      <c r="M57">
        <v>0</v>
      </c>
      <c r="N57" t="s">
        <v>1651</v>
      </c>
      <c r="O57" t="s">
        <v>1652</v>
      </c>
      <c r="P57">
        <v>76.92</v>
      </c>
      <c r="Q57">
        <v>0</v>
      </c>
      <c r="R57" t="s">
        <v>1653</v>
      </c>
      <c r="S57" t="s">
        <v>1654</v>
      </c>
      <c r="T57" t="s">
        <v>1655</v>
      </c>
      <c r="U57">
        <v>521</v>
      </c>
      <c r="V57">
        <v>0</v>
      </c>
      <c r="W57" t="s">
        <v>1656</v>
      </c>
      <c r="X57" t="s">
        <v>1657</v>
      </c>
      <c r="Y57" t="s">
        <v>700</v>
      </c>
      <c r="Z57" t="s">
        <v>701</v>
      </c>
      <c r="AA57" t="s">
        <v>1658</v>
      </c>
      <c r="AB57" t="s">
        <v>1659</v>
      </c>
      <c r="AC57" t="s">
        <v>1660</v>
      </c>
      <c r="AD57" t="s">
        <v>341</v>
      </c>
      <c r="AE57" t="s">
        <v>1661</v>
      </c>
    </row>
    <row r="58" spans="1:31" x14ac:dyDescent="0.25">
      <c r="A58" t="s">
        <v>2937</v>
      </c>
      <c r="B58" t="s">
        <v>2592</v>
      </c>
      <c r="C58">
        <v>2.64505438199954</v>
      </c>
      <c r="D58">
        <v>0.48610524443916098</v>
      </c>
      <c r="E58">
        <v>1.49744852046219E-4</v>
      </c>
      <c r="F58">
        <v>1.3682696928325E-3</v>
      </c>
      <c r="G58" t="s">
        <v>85</v>
      </c>
      <c r="H58" t="s">
        <v>2937</v>
      </c>
      <c r="L58">
        <v>100</v>
      </c>
      <c r="M58">
        <v>0</v>
      </c>
      <c r="N58" t="s">
        <v>2938</v>
      </c>
      <c r="O58" t="s">
        <v>2939</v>
      </c>
      <c r="P58">
        <v>88.01</v>
      </c>
      <c r="Q58">
        <v>0</v>
      </c>
      <c r="R58" t="s">
        <v>1755</v>
      </c>
      <c r="S58" t="s">
        <v>1756</v>
      </c>
      <c r="T58" t="s">
        <v>1757</v>
      </c>
      <c r="U58">
        <v>511</v>
      </c>
      <c r="V58">
        <v>0</v>
      </c>
      <c r="W58" t="s">
        <v>850</v>
      </c>
      <c r="X58" t="s">
        <v>851</v>
      </c>
      <c r="Y58" t="s">
        <v>852</v>
      </c>
      <c r="Z58" t="s">
        <v>853</v>
      </c>
      <c r="AA58" t="s">
        <v>2940</v>
      </c>
      <c r="AC58" t="s">
        <v>855</v>
      </c>
      <c r="AD58" t="s">
        <v>44</v>
      </c>
      <c r="AE58" t="s">
        <v>2941</v>
      </c>
    </row>
    <row r="59" spans="1:31" x14ac:dyDescent="0.25">
      <c r="A59" t="s">
        <v>1668</v>
      </c>
      <c r="B59" t="s">
        <v>2592</v>
      </c>
      <c r="C59">
        <v>-6.0909497658458003</v>
      </c>
      <c r="D59">
        <v>0.70880838028607296</v>
      </c>
      <c r="E59">
        <v>2.6002211481301901E-5</v>
      </c>
      <c r="F59">
        <v>3.9806265512495399E-4</v>
      </c>
      <c r="G59" t="s">
        <v>31</v>
      </c>
      <c r="H59" t="s">
        <v>1668</v>
      </c>
      <c r="L59">
        <v>100</v>
      </c>
      <c r="M59">
        <v>4.9999999999999998E-179</v>
      </c>
      <c r="N59" t="s">
        <v>1669</v>
      </c>
      <c r="O59" t="s">
        <v>1074</v>
      </c>
      <c r="P59">
        <v>63.64</v>
      </c>
      <c r="Q59">
        <v>2E-109</v>
      </c>
      <c r="R59" t="s">
        <v>1075</v>
      </c>
      <c r="S59" t="s">
        <v>1076</v>
      </c>
      <c r="T59" t="s">
        <v>44</v>
      </c>
      <c r="U59" t="s">
        <v>44</v>
      </c>
      <c r="V59" t="s">
        <v>44</v>
      </c>
      <c r="W59" t="s">
        <v>44</v>
      </c>
      <c r="X59" t="s">
        <v>44</v>
      </c>
      <c r="Y59" t="s">
        <v>44</v>
      </c>
      <c r="Z59" t="s">
        <v>44</v>
      </c>
      <c r="AA59" t="s">
        <v>1670</v>
      </c>
      <c r="AD59" t="s">
        <v>158</v>
      </c>
      <c r="AE59" t="s">
        <v>1671</v>
      </c>
    </row>
    <row r="60" spans="1:31" x14ac:dyDescent="0.25">
      <c r="A60" t="s">
        <v>1672</v>
      </c>
      <c r="B60" t="s">
        <v>2592</v>
      </c>
      <c r="C60">
        <v>-2.61105024395372</v>
      </c>
      <c r="D60">
        <v>0.52014380784634195</v>
      </c>
      <c r="E60">
        <v>7.1922446312577804E-4</v>
      </c>
      <c r="F60">
        <v>4.2374012704356201E-3</v>
      </c>
      <c r="G60" t="s">
        <v>31</v>
      </c>
      <c r="H60" t="s">
        <v>1672</v>
      </c>
      <c r="L60">
        <v>99.566999999999993</v>
      </c>
      <c r="M60">
        <v>0</v>
      </c>
      <c r="N60" t="s">
        <v>1673</v>
      </c>
      <c r="O60" t="s">
        <v>1674</v>
      </c>
      <c r="P60">
        <v>78.819999999999993</v>
      </c>
      <c r="Q60">
        <v>0</v>
      </c>
      <c r="R60" t="s">
        <v>1675</v>
      </c>
      <c r="S60" t="s">
        <v>1676</v>
      </c>
      <c r="T60" t="s">
        <v>1677</v>
      </c>
      <c r="U60">
        <v>1077</v>
      </c>
      <c r="V60">
        <v>0</v>
      </c>
      <c r="W60" t="s">
        <v>433</v>
      </c>
      <c r="X60" t="s">
        <v>434</v>
      </c>
      <c r="Y60" t="s">
        <v>409</v>
      </c>
      <c r="Z60" t="s">
        <v>410</v>
      </c>
      <c r="AA60" t="s">
        <v>1678</v>
      </c>
      <c r="AC60" t="s">
        <v>436</v>
      </c>
      <c r="AD60" t="s">
        <v>437</v>
      </c>
      <c r="AE60" t="s">
        <v>1679</v>
      </c>
    </row>
    <row r="61" spans="1:31" x14ac:dyDescent="0.25">
      <c r="A61" t="s">
        <v>2942</v>
      </c>
      <c r="B61" t="s">
        <v>2592</v>
      </c>
      <c r="C61">
        <v>-5.6355568408015504</v>
      </c>
      <c r="D61">
        <v>0.36525465730784901</v>
      </c>
      <c r="E61">
        <v>4.6867468808109402E-6</v>
      </c>
      <c r="F61">
        <v>1.22856970289313E-4</v>
      </c>
      <c r="G61" t="s">
        <v>31</v>
      </c>
      <c r="H61" t="s">
        <v>2943</v>
      </c>
      <c r="L61">
        <v>100</v>
      </c>
      <c r="M61">
        <v>9.9999999999999993E-77</v>
      </c>
      <c r="N61" t="s">
        <v>2944</v>
      </c>
      <c r="O61" t="s">
        <v>2945</v>
      </c>
      <c r="P61">
        <v>52.94</v>
      </c>
      <c r="Q61">
        <v>2.0000000000000001E-22</v>
      </c>
      <c r="R61" t="s">
        <v>2946</v>
      </c>
      <c r="S61" t="s">
        <v>2947</v>
      </c>
      <c r="T61" t="s">
        <v>44</v>
      </c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44</v>
      </c>
      <c r="AA61" t="s">
        <v>2948</v>
      </c>
      <c r="AB61" t="s">
        <v>2949</v>
      </c>
      <c r="AC61" t="s">
        <v>44</v>
      </c>
      <c r="AD61" t="s">
        <v>44</v>
      </c>
      <c r="AE61" t="s">
        <v>2950</v>
      </c>
    </row>
    <row r="62" spans="1:31" x14ac:dyDescent="0.25">
      <c r="A62" t="s">
        <v>1688</v>
      </c>
      <c r="B62" t="s">
        <v>2592</v>
      </c>
      <c r="C62">
        <v>-3.6306563087521799</v>
      </c>
      <c r="D62">
        <v>0.305779580519701</v>
      </c>
      <c r="E62">
        <v>2.3241830811038302E-6</v>
      </c>
      <c r="F62">
        <v>7.7186867732265696E-5</v>
      </c>
      <c r="G62" t="s">
        <v>31</v>
      </c>
      <c r="H62" t="s">
        <v>1689</v>
      </c>
      <c r="L62">
        <v>100</v>
      </c>
      <c r="M62">
        <v>0</v>
      </c>
      <c r="N62" t="s">
        <v>1690</v>
      </c>
      <c r="O62" t="s">
        <v>1691</v>
      </c>
      <c r="P62">
        <v>77.510000000000005</v>
      </c>
      <c r="Q62">
        <v>0</v>
      </c>
      <c r="R62" t="s">
        <v>1692</v>
      </c>
      <c r="S62" t="s">
        <v>1693</v>
      </c>
      <c r="T62" t="s">
        <v>1694</v>
      </c>
      <c r="U62">
        <v>604</v>
      </c>
      <c r="V62">
        <v>0</v>
      </c>
      <c r="W62" t="s">
        <v>1695</v>
      </c>
      <c r="X62" t="s">
        <v>1696</v>
      </c>
      <c r="Y62" t="s">
        <v>308</v>
      </c>
      <c r="Z62" t="s">
        <v>309</v>
      </c>
      <c r="AA62" t="s">
        <v>1697</v>
      </c>
      <c r="AB62" t="s">
        <v>44</v>
      </c>
      <c r="AC62" t="s">
        <v>44</v>
      </c>
      <c r="AD62" t="s">
        <v>44</v>
      </c>
      <c r="AE62" t="s">
        <v>1698</v>
      </c>
    </row>
    <row r="63" spans="1:31" x14ac:dyDescent="0.25">
      <c r="A63" t="s">
        <v>1699</v>
      </c>
      <c r="B63" t="s">
        <v>2592</v>
      </c>
      <c r="C63">
        <v>-2.0834852371726802</v>
      </c>
      <c r="D63">
        <v>0.24190598392556201</v>
      </c>
      <c r="E63">
        <v>3.2164086141150999E-6</v>
      </c>
      <c r="F63">
        <v>9.6775464213374996E-5</v>
      </c>
      <c r="G63" t="s">
        <v>31</v>
      </c>
      <c r="H63" t="s">
        <v>1699</v>
      </c>
      <c r="L63">
        <v>100</v>
      </c>
      <c r="M63">
        <v>0</v>
      </c>
      <c r="N63" t="s">
        <v>1700</v>
      </c>
      <c r="O63" t="s">
        <v>1701</v>
      </c>
      <c r="P63">
        <v>31.78</v>
      </c>
      <c r="Q63">
        <v>8.9999999999999996E-28</v>
      </c>
      <c r="R63" t="s">
        <v>1702</v>
      </c>
      <c r="S63" t="s">
        <v>1703</v>
      </c>
      <c r="T63" t="s">
        <v>1704</v>
      </c>
      <c r="U63">
        <v>347</v>
      </c>
      <c r="V63">
        <v>9.0000000000000007E-121</v>
      </c>
      <c r="W63" t="s">
        <v>1705</v>
      </c>
      <c r="X63" t="s">
        <v>1706</v>
      </c>
      <c r="Y63" t="s">
        <v>518</v>
      </c>
      <c r="Z63" t="s">
        <v>519</v>
      </c>
      <c r="AA63" t="s">
        <v>1707</v>
      </c>
      <c r="AB63" t="s">
        <v>663</v>
      </c>
      <c r="AC63" t="s">
        <v>501</v>
      </c>
      <c r="AD63" t="s">
        <v>44</v>
      </c>
      <c r="AE63" t="s">
        <v>1708</v>
      </c>
    </row>
    <row r="64" spans="1:31" x14ac:dyDescent="0.25">
      <c r="A64" t="s">
        <v>2951</v>
      </c>
      <c r="B64" t="s">
        <v>2592</v>
      </c>
      <c r="C64">
        <v>-2.1054996812514601</v>
      </c>
      <c r="D64">
        <v>0.336621653296997</v>
      </c>
      <c r="E64">
        <v>6.2183352335765094E-5</v>
      </c>
      <c r="F64">
        <v>7.2557355505926903E-4</v>
      </c>
      <c r="G64" t="s">
        <v>31</v>
      </c>
      <c r="H64" t="s">
        <v>2951</v>
      </c>
      <c r="L64">
        <v>97.753</v>
      </c>
      <c r="M64">
        <v>8E-116</v>
      </c>
      <c r="N64" t="s">
        <v>2952</v>
      </c>
      <c r="O64" t="s">
        <v>2953</v>
      </c>
      <c r="P64">
        <v>72.63</v>
      </c>
      <c r="Q64">
        <v>9.9999999999999993E-89</v>
      </c>
      <c r="R64" t="s">
        <v>2954</v>
      </c>
      <c r="S64" t="s">
        <v>2955</v>
      </c>
      <c r="T64" t="s">
        <v>2956</v>
      </c>
      <c r="U64">
        <v>249</v>
      </c>
      <c r="V64">
        <v>3E-79</v>
      </c>
      <c r="W64" t="s">
        <v>1553</v>
      </c>
      <c r="X64" t="s">
        <v>1554</v>
      </c>
      <c r="Y64" t="s">
        <v>197</v>
      </c>
      <c r="Z64" t="s">
        <v>198</v>
      </c>
      <c r="AA64" t="s">
        <v>2957</v>
      </c>
      <c r="AB64" t="s">
        <v>663</v>
      </c>
      <c r="AC64" t="s">
        <v>2728</v>
      </c>
      <c r="AD64" t="s">
        <v>44</v>
      </c>
      <c r="AE64" t="s">
        <v>2958</v>
      </c>
    </row>
    <row r="65" spans="1:31" x14ac:dyDescent="0.25">
      <c r="A65" t="s">
        <v>278</v>
      </c>
      <c r="B65" t="s">
        <v>2592</v>
      </c>
      <c r="C65">
        <v>-2.8384643659754398</v>
      </c>
      <c r="D65">
        <v>0.21168740910714401</v>
      </c>
      <c r="E65">
        <v>1.39110589714164E-8</v>
      </c>
      <c r="F65">
        <v>4.3941942582965796E-6</v>
      </c>
      <c r="G65" t="s">
        <v>31</v>
      </c>
      <c r="H65" t="s">
        <v>278</v>
      </c>
      <c r="L65">
        <v>100</v>
      </c>
      <c r="M65">
        <v>0</v>
      </c>
      <c r="N65" t="s">
        <v>279</v>
      </c>
      <c r="O65" t="s">
        <v>280</v>
      </c>
      <c r="P65">
        <v>78.349999999999994</v>
      </c>
      <c r="Q65">
        <v>0</v>
      </c>
      <c r="R65" t="s">
        <v>281</v>
      </c>
      <c r="S65" t="s">
        <v>282</v>
      </c>
      <c r="T65" t="s">
        <v>283</v>
      </c>
      <c r="U65">
        <v>769</v>
      </c>
      <c r="V65">
        <v>0</v>
      </c>
      <c r="W65" t="s">
        <v>284</v>
      </c>
      <c r="X65" t="s">
        <v>285</v>
      </c>
      <c r="Y65" t="s">
        <v>286</v>
      </c>
      <c r="Z65" t="s">
        <v>287</v>
      </c>
      <c r="AA65" t="s">
        <v>288</v>
      </c>
      <c r="AC65" t="s">
        <v>289</v>
      </c>
      <c r="AD65" t="s">
        <v>44</v>
      </c>
      <c r="AE65" t="s">
        <v>290</v>
      </c>
    </row>
    <row r="66" spans="1:31" x14ac:dyDescent="0.25">
      <c r="A66" t="s">
        <v>291</v>
      </c>
      <c r="B66" t="s">
        <v>2592</v>
      </c>
      <c r="C66">
        <v>-4.2962708655589203</v>
      </c>
      <c r="D66">
        <v>0.395010095593814</v>
      </c>
      <c r="E66">
        <v>1.4345350018984999E-7</v>
      </c>
      <c r="F66">
        <v>1.5932281010871801E-5</v>
      </c>
      <c r="G66" t="s">
        <v>31</v>
      </c>
      <c r="H66" t="s">
        <v>291</v>
      </c>
      <c r="L66">
        <v>99.599000000000004</v>
      </c>
      <c r="M66">
        <v>0</v>
      </c>
      <c r="N66" t="s">
        <v>292</v>
      </c>
      <c r="O66" t="s">
        <v>293</v>
      </c>
      <c r="P66">
        <v>51.88</v>
      </c>
      <c r="Q66">
        <v>6.0000000000000005E-166</v>
      </c>
      <c r="R66" t="s">
        <v>294</v>
      </c>
      <c r="S66" t="s">
        <v>295</v>
      </c>
      <c r="T66" t="s">
        <v>44</v>
      </c>
      <c r="U66" t="s">
        <v>44</v>
      </c>
      <c r="V66" t="s">
        <v>44</v>
      </c>
      <c r="W66" t="s">
        <v>44</v>
      </c>
      <c r="X66" t="s">
        <v>44</v>
      </c>
      <c r="Y66" t="s">
        <v>44</v>
      </c>
      <c r="Z66" t="s">
        <v>44</v>
      </c>
      <c r="AA66" t="s">
        <v>296</v>
      </c>
      <c r="AB66" t="s">
        <v>81</v>
      </c>
      <c r="AC66" t="s">
        <v>297</v>
      </c>
      <c r="AD66" t="s">
        <v>158</v>
      </c>
      <c r="AE66" t="s">
        <v>298</v>
      </c>
    </row>
    <row r="67" spans="1:31" x14ac:dyDescent="0.25">
      <c r="A67" t="s">
        <v>2959</v>
      </c>
      <c r="B67" t="s">
        <v>2592</v>
      </c>
      <c r="C67">
        <v>2.2410865711237</v>
      </c>
      <c r="D67">
        <v>0.288579235525873</v>
      </c>
      <c r="E67">
        <v>5.0889708747003903E-6</v>
      </c>
      <c r="F67">
        <v>1.2915457116481E-4</v>
      </c>
      <c r="G67" t="s">
        <v>85</v>
      </c>
      <c r="H67" t="s">
        <v>2959</v>
      </c>
      <c r="L67">
        <v>100</v>
      </c>
      <c r="M67">
        <v>2.0000000000000001E-152</v>
      </c>
      <c r="N67" t="s">
        <v>2960</v>
      </c>
      <c r="O67" t="s">
        <v>2961</v>
      </c>
      <c r="P67">
        <v>72.12</v>
      </c>
      <c r="Q67">
        <v>6.0000000000000005E-97</v>
      </c>
      <c r="R67" t="s">
        <v>2962</v>
      </c>
      <c r="S67" t="s">
        <v>2963</v>
      </c>
      <c r="T67" t="s">
        <v>44</v>
      </c>
      <c r="U67" t="s">
        <v>44</v>
      </c>
      <c r="V67" t="s">
        <v>44</v>
      </c>
      <c r="W67" t="s">
        <v>44</v>
      </c>
      <c r="X67" t="s">
        <v>44</v>
      </c>
      <c r="Y67" t="s">
        <v>44</v>
      </c>
      <c r="Z67" t="s">
        <v>44</v>
      </c>
      <c r="AA67" t="s">
        <v>2964</v>
      </c>
      <c r="AC67" t="s">
        <v>2965</v>
      </c>
      <c r="AD67" t="s">
        <v>44</v>
      </c>
      <c r="AE67" t="s">
        <v>2966</v>
      </c>
    </row>
    <row r="68" spans="1:31" x14ac:dyDescent="0.25">
      <c r="A68" t="s">
        <v>2967</v>
      </c>
      <c r="B68" t="s">
        <v>2592</v>
      </c>
      <c r="C68">
        <v>-3.6459681146051199</v>
      </c>
      <c r="D68">
        <v>0.41544012685218301</v>
      </c>
      <c r="E68">
        <v>1.21304556657265E-4</v>
      </c>
      <c r="F68">
        <v>1.17592907608582E-3</v>
      </c>
      <c r="G68" t="s">
        <v>31</v>
      </c>
      <c r="H68" t="s">
        <v>2968</v>
      </c>
      <c r="L68">
        <v>99.783000000000001</v>
      </c>
      <c r="M68">
        <v>0</v>
      </c>
      <c r="N68" t="s">
        <v>2969</v>
      </c>
      <c r="O68" t="s">
        <v>2970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  <c r="U68" t="s">
        <v>44</v>
      </c>
      <c r="V68" t="s">
        <v>44</v>
      </c>
      <c r="W68" t="s">
        <v>44</v>
      </c>
      <c r="X68" t="s">
        <v>44</v>
      </c>
      <c r="Y68" t="s">
        <v>44</v>
      </c>
      <c r="Z68" t="s">
        <v>44</v>
      </c>
      <c r="AA68" t="s">
        <v>2971</v>
      </c>
      <c r="AB68" t="s">
        <v>44</v>
      </c>
      <c r="AC68" t="s">
        <v>44</v>
      </c>
      <c r="AD68" t="s">
        <v>44</v>
      </c>
      <c r="AE68" t="s">
        <v>2972</v>
      </c>
    </row>
    <row r="69" spans="1:31" x14ac:dyDescent="0.25">
      <c r="A69" t="s">
        <v>299</v>
      </c>
      <c r="B69" t="s">
        <v>2592</v>
      </c>
      <c r="C69">
        <v>2.7865854766295901</v>
      </c>
      <c r="D69">
        <v>0.37878408744547898</v>
      </c>
      <c r="E69">
        <v>8.7743112804350398E-6</v>
      </c>
      <c r="F69">
        <v>1.8093234985172999E-4</v>
      </c>
      <c r="G69" t="s">
        <v>85</v>
      </c>
      <c r="H69" t="s">
        <v>299</v>
      </c>
      <c r="K69" t="s">
        <v>300</v>
      </c>
      <c r="L69">
        <v>100</v>
      </c>
      <c r="M69">
        <v>0</v>
      </c>
      <c r="N69" t="s">
        <v>301</v>
      </c>
      <c r="O69" t="s">
        <v>302</v>
      </c>
      <c r="P69">
        <v>78.39</v>
      </c>
      <c r="Q69">
        <v>0</v>
      </c>
      <c r="R69" t="s">
        <v>303</v>
      </c>
      <c r="S69" t="s">
        <v>304</v>
      </c>
      <c r="T69" t="s">
        <v>305</v>
      </c>
      <c r="U69">
        <v>561</v>
      </c>
      <c r="V69">
        <v>0</v>
      </c>
      <c r="W69" t="s">
        <v>306</v>
      </c>
      <c r="X69" t="s">
        <v>307</v>
      </c>
      <c r="Y69" t="s">
        <v>308</v>
      </c>
      <c r="Z69" t="s">
        <v>309</v>
      </c>
      <c r="AA69" t="s">
        <v>310</v>
      </c>
      <c r="AB69" t="s">
        <v>311</v>
      </c>
      <c r="AC69" t="s">
        <v>312</v>
      </c>
      <c r="AD69" t="s">
        <v>313</v>
      </c>
      <c r="AE69" t="s">
        <v>314</v>
      </c>
    </row>
    <row r="70" spans="1:31" x14ac:dyDescent="0.25">
      <c r="A70" t="s">
        <v>2973</v>
      </c>
      <c r="B70" t="s">
        <v>2592</v>
      </c>
      <c r="C70">
        <v>2.1328308442259098</v>
      </c>
      <c r="D70">
        <v>0.24726007300334099</v>
      </c>
      <c r="E70">
        <v>1.72478460003234E-6</v>
      </c>
      <c r="F70">
        <v>6.15773845265276E-5</v>
      </c>
      <c r="G70" t="s">
        <v>85</v>
      </c>
      <c r="H70" t="s">
        <v>2974</v>
      </c>
      <c r="L70">
        <v>100</v>
      </c>
      <c r="M70">
        <v>2.0000000000000001E-135</v>
      </c>
      <c r="N70" t="s">
        <v>2975</v>
      </c>
      <c r="O70" t="s">
        <v>2976</v>
      </c>
      <c r="P70" t="s">
        <v>44</v>
      </c>
      <c r="Q70" t="s">
        <v>44</v>
      </c>
      <c r="R70" t="s">
        <v>44</v>
      </c>
      <c r="S70" t="s">
        <v>44</v>
      </c>
      <c r="T70" t="s">
        <v>2977</v>
      </c>
      <c r="U70">
        <v>233</v>
      </c>
      <c r="V70">
        <v>5E-74</v>
      </c>
      <c r="W70" t="s">
        <v>2978</v>
      </c>
      <c r="X70" t="s">
        <v>2860</v>
      </c>
      <c r="Y70" t="s">
        <v>308</v>
      </c>
      <c r="Z70" t="s">
        <v>309</v>
      </c>
      <c r="AA70" t="s">
        <v>44</v>
      </c>
      <c r="AC70" t="s">
        <v>2979</v>
      </c>
      <c r="AD70" t="s">
        <v>44</v>
      </c>
      <c r="AE70" t="s">
        <v>2980</v>
      </c>
    </row>
    <row r="71" spans="1:31" x14ac:dyDescent="0.25">
      <c r="A71" t="s">
        <v>2981</v>
      </c>
      <c r="B71" t="s">
        <v>2592</v>
      </c>
      <c r="C71">
        <v>-2.1781069559987301</v>
      </c>
      <c r="D71">
        <v>0.216794965009492</v>
      </c>
      <c r="E71">
        <v>3.40486142835772E-7</v>
      </c>
      <c r="F71">
        <v>2.4131640108538301E-5</v>
      </c>
      <c r="G71" t="s">
        <v>31</v>
      </c>
      <c r="H71" t="s">
        <v>2981</v>
      </c>
      <c r="L71">
        <v>99.254999999999995</v>
      </c>
      <c r="M71">
        <v>0</v>
      </c>
      <c r="N71" t="s">
        <v>2982</v>
      </c>
      <c r="O71" t="s">
        <v>2983</v>
      </c>
      <c r="P71">
        <v>81.91</v>
      </c>
      <c r="Q71">
        <v>0</v>
      </c>
      <c r="R71" t="s">
        <v>2984</v>
      </c>
      <c r="S71" t="s">
        <v>2985</v>
      </c>
      <c r="T71" t="s">
        <v>2986</v>
      </c>
      <c r="U71">
        <v>1226</v>
      </c>
      <c r="V71">
        <v>0</v>
      </c>
      <c r="W71" t="s">
        <v>2987</v>
      </c>
      <c r="X71" t="s">
        <v>2988</v>
      </c>
      <c r="Y71" t="s">
        <v>39</v>
      </c>
      <c r="Z71" t="s">
        <v>40</v>
      </c>
      <c r="AA71" t="s">
        <v>2989</v>
      </c>
      <c r="AB71" t="s">
        <v>2990</v>
      </c>
      <c r="AC71" t="s">
        <v>2991</v>
      </c>
      <c r="AD71" t="s">
        <v>44</v>
      </c>
      <c r="AE71" t="s">
        <v>2992</v>
      </c>
    </row>
    <row r="72" spans="1:31" x14ac:dyDescent="0.25">
      <c r="A72" t="s">
        <v>1733</v>
      </c>
      <c r="B72" t="s">
        <v>2592</v>
      </c>
      <c r="C72">
        <v>-2.01504074704081</v>
      </c>
      <c r="D72">
        <v>0.38472108629303198</v>
      </c>
      <c r="E72">
        <v>2.08575742010719E-4</v>
      </c>
      <c r="F72">
        <v>1.7174291734583201E-3</v>
      </c>
      <c r="G72" t="s">
        <v>31</v>
      </c>
      <c r="H72" t="s">
        <v>1733</v>
      </c>
      <c r="L72">
        <v>99.429000000000002</v>
      </c>
      <c r="M72">
        <v>6.0000000000000002E-120</v>
      </c>
      <c r="N72" t="s">
        <v>1734</v>
      </c>
      <c r="O72" t="s">
        <v>1735</v>
      </c>
      <c r="P72">
        <v>65.849999999999994</v>
      </c>
      <c r="Q72">
        <v>7.0000000000000001E-49</v>
      </c>
      <c r="R72" t="s">
        <v>1094</v>
      </c>
      <c r="S72" t="s">
        <v>1095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44</v>
      </c>
      <c r="AA72" t="s">
        <v>1736</v>
      </c>
      <c r="AC72" t="s">
        <v>1059</v>
      </c>
      <c r="AD72" t="s">
        <v>158</v>
      </c>
      <c r="AE72" t="s">
        <v>1737</v>
      </c>
    </row>
    <row r="73" spans="1:31" x14ac:dyDescent="0.25">
      <c r="A73" t="s">
        <v>1745</v>
      </c>
      <c r="B73" t="s">
        <v>2592</v>
      </c>
      <c r="C73">
        <v>3.0381370687965301</v>
      </c>
      <c r="D73">
        <v>0.43046143950550397</v>
      </c>
      <c r="E73">
        <v>1.3229879747722599E-5</v>
      </c>
      <c r="F73">
        <v>2.45316839973275E-4</v>
      </c>
      <c r="G73" t="s">
        <v>85</v>
      </c>
      <c r="H73" t="s">
        <v>1745</v>
      </c>
      <c r="K73" t="s">
        <v>1746</v>
      </c>
      <c r="L73">
        <v>100</v>
      </c>
      <c r="M73">
        <v>1.9999999999999999E-76</v>
      </c>
      <c r="N73" t="s">
        <v>1747</v>
      </c>
      <c r="O73" t="s">
        <v>1748</v>
      </c>
      <c r="P73">
        <v>72.069999999999993</v>
      </c>
      <c r="Q73">
        <v>1.9999999999999999E-47</v>
      </c>
      <c r="R73" t="s">
        <v>1749</v>
      </c>
      <c r="S73" t="s">
        <v>1750</v>
      </c>
      <c r="T73" t="s">
        <v>44</v>
      </c>
      <c r="U73" t="s">
        <v>44</v>
      </c>
      <c r="V73" t="s">
        <v>44</v>
      </c>
      <c r="W73" t="s">
        <v>44</v>
      </c>
      <c r="X73" t="s">
        <v>44</v>
      </c>
      <c r="Y73" t="s">
        <v>44</v>
      </c>
      <c r="Z73" t="s">
        <v>44</v>
      </c>
      <c r="AA73" t="s">
        <v>44</v>
      </c>
      <c r="AB73" t="s">
        <v>44</v>
      </c>
      <c r="AC73" t="s">
        <v>44</v>
      </c>
      <c r="AD73" t="s">
        <v>44</v>
      </c>
      <c r="AE73" t="s">
        <v>1751</v>
      </c>
    </row>
    <row r="74" spans="1:31" x14ac:dyDescent="0.25">
      <c r="A74" t="s">
        <v>343</v>
      </c>
      <c r="B74" t="s">
        <v>2592</v>
      </c>
      <c r="C74">
        <v>-3.4126186958364002</v>
      </c>
      <c r="D74">
        <v>0.43928244792108201</v>
      </c>
      <c r="E74">
        <v>5.0711222077115503E-6</v>
      </c>
      <c r="F74">
        <v>1.2904387575368099E-4</v>
      </c>
      <c r="G74" t="s">
        <v>31</v>
      </c>
      <c r="H74" t="s">
        <v>343</v>
      </c>
      <c r="K74" t="s">
        <v>344</v>
      </c>
      <c r="L74">
        <v>100</v>
      </c>
      <c r="M74">
        <v>0</v>
      </c>
      <c r="N74" t="s">
        <v>345</v>
      </c>
      <c r="O74" t="s">
        <v>346</v>
      </c>
      <c r="P74">
        <v>72.55</v>
      </c>
      <c r="Q74">
        <v>0</v>
      </c>
      <c r="R74" t="s">
        <v>347</v>
      </c>
      <c r="S74" t="s">
        <v>348</v>
      </c>
      <c r="T74" t="s">
        <v>349</v>
      </c>
      <c r="U74">
        <v>788</v>
      </c>
      <c r="V74">
        <v>0</v>
      </c>
      <c r="W74" t="s">
        <v>350</v>
      </c>
      <c r="X74" t="s">
        <v>351</v>
      </c>
      <c r="Y74" t="s">
        <v>39</v>
      </c>
      <c r="Z74" t="s">
        <v>40</v>
      </c>
      <c r="AA74" t="s">
        <v>352</v>
      </c>
      <c r="AB74" t="s">
        <v>353</v>
      </c>
      <c r="AC74" t="s">
        <v>354</v>
      </c>
      <c r="AD74" t="s">
        <v>44</v>
      </c>
      <c r="AE74" t="s">
        <v>355</v>
      </c>
    </row>
    <row r="75" spans="1:31" x14ac:dyDescent="0.25">
      <c r="A75" t="s">
        <v>1752</v>
      </c>
      <c r="B75" t="s">
        <v>2592</v>
      </c>
      <c r="C75">
        <v>5.34477742331456</v>
      </c>
      <c r="D75">
        <v>0.499074155222411</v>
      </c>
      <c r="E75">
        <v>1.6995696450194899E-7</v>
      </c>
      <c r="F75">
        <v>1.7055965779277899E-5</v>
      </c>
      <c r="G75" t="s">
        <v>85</v>
      </c>
      <c r="H75" t="s">
        <v>1752</v>
      </c>
      <c r="L75">
        <v>99.686999999999998</v>
      </c>
      <c r="M75">
        <v>0</v>
      </c>
      <c r="N75" t="s">
        <v>1753</v>
      </c>
      <c r="O75" t="s">
        <v>1754</v>
      </c>
      <c r="P75">
        <v>81.39</v>
      </c>
      <c r="Q75">
        <v>0</v>
      </c>
      <c r="R75" t="s">
        <v>1755</v>
      </c>
      <c r="S75" t="s">
        <v>1756</v>
      </c>
      <c r="T75" t="s">
        <v>1757</v>
      </c>
      <c r="U75">
        <v>493</v>
      </c>
      <c r="V75">
        <v>7.9999999999999996E-177</v>
      </c>
      <c r="W75" t="s">
        <v>850</v>
      </c>
      <c r="X75" t="s">
        <v>851</v>
      </c>
      <c r="Y75" t="s">
        <v>852</v>
      </c>
      <c r="Z75" t="s">
        <v>853</v>
      </c>
      <c r="AA75" t="s">
        <v>1758</v>
      </c>
      <c r="AC75" t="s">
        <v>855</v>
      </c>
      <c r="AD75" t="s">
        <v>44</v>
      </c>
      <c r="AE75" t="s">
        <v>1759</v>
      </c>
    </row>
    <row r="76" spans="1:31" x14ac:dyDescent="0.25">
      <c r="A76" t="s">
        <v>1760</v>
      </c>
      <c r="B76" t="s">
        <v>2592</v>
      </c>
      <c r="C76">
        <v>-2.77360751562418</v>
      </c>
      <c r="D76">
        <v>0.27248346976760801</v>
      </c>
      <c r="E76">
        <v>2.9556225378257702E-7</v>
      </c>
      <c r="F76">
        <v>2.25930733962496E-5</v>
      </c>
      <c r="G76" t="s">
        <v>31</v>
      </c>
      <c r="H76" t="s">
        <v>1760</v>
      </c>
      <c r="L76">
        <v>97.278999999999996</v>
      </c>
      <c r="M76">
        <v>0</v>
      </c>
      <c r="N76" t="s">
        <v>1761</v>
      </c>
      <c r="O76" t="s">
        <v>1762</v>
      </c>
      <c r="P76">
        <v>48.76</v>
      </c>
      <c r="Q76">
        <v>9.0000000000000003E-84</v>
      </c>
      <c r="R76" t="s">
        <v>1763</v>
      </c>
      <c r="S76" t="s">
        <v>1764</v>
      </c>
      <c r="T76" t="s">
        <v>1765</v>
      </c>
      <c r="U76">
        <v>257</v>
      </c>
      <c r="V76">
        <v>1E-83</v>
      </c>
      <c r="W76" t="s">
        <v>121</v>
      </c>
      <c r="X76" t="s">
        <v>122</v>
      </c>
      <c r="Y76" t="s">
        <v>123</v>
      </c>
      <c r="Z76" t="s">
        <v>124</v>
      </c>
      <c r="AA76" t="s">
        <v>1766</v>
      </c>
      <c r="AC76" t="s">
        <v>1767</v>
      </c>
      <c r="AD76" t="s">
        <v>44</v>
      </c>
      <c r="AE76" t="s">
        <v>1768</v>
      </c>
    </row>
    <row r="77" spans="1:31" x14ac:dyDescent="0.25">
      <c r="A77" t="s">
        <v>356</v>
      </c>
      <c r="B77" t="s">
        <v>2592</v>
      </c>
      <c r="C77">
        <v>-2.32940584759235</v>
      </c>
      <c r="D77">
        <v>0.181084228423223</v>
      </c>
      <c r="E77">
        <v>2.2211207095779199E-8</v>
      </c>
      <c r="F77">
        <v>5.6132289760874299E-6</v>
      </c>
      <c r="G77" t="s">
        <v>31</v>
      </c>
      <c r="H77" t="s">
        <v>356</v>
      </c>
      <c r="L77">
        <v>99.096999999999994</v>
      </c>
      <c r="M77">
        <v>0</v>
      </c>
      <c r="N77" t="s">
        <v>357</v>
      </c>
      <c r="O77" t="s">
        <v>358</v>
      </c>
      <c r="P77">
        <v>69.459999999999994</v>
      </c>
      <c r="Q77">
        <v>0</v>
      </c>
      <c r="R77" t="s">
        <v>359</v>
      </c>
      <c r="S77" t="s">
        <v>360</v>
      </c>
      <c r="T77" t="s">
        <v>361</v>
      </c>
      <c r="U77">
        <v>717</v>
      </c>
      <c r="V77">
        <v>0</v>
      </c>
      <c r="W77" t="s">
        <v>362</v>
      </c>
      <c r="X77" t="s">
        <v>363</v>
      </c>
      <c r="Y77" t="s">
        <v>39</v>
      </c>
      <c r="Z77" t="s">
        <v>40</v>
      </c>
      <c r="AA77" t="s">
        <v>364</v>
      </c>
      <c r="AC77" t="s">
        <v>365</v>
      </c>
      <c r="AD77" t="s">
        <v>44</v>
      </c>
      <c r="AE77" t="s">
        <v>366</v>
      </c>
    </row>
    <row r="78" spans="1:31" x14ac:dyDescent="0.25">
      <c r="A78" t="s">
        <v>2993</v>
      </c>
      <c r="B78" t="s">
        <v>2592</v>
      </c>
      <c r="C78">
        <v>-2.1510472816703801</v>
      </c>
      <c r="D78">
        <v>0.40076462916235001</v>
      </c>
      <c r="E78">
        <v>1.7160915579177401E-3</v>
      </c>
      <c r="F78">
        <v>8.0606598066553601E-3</v>
      </c>
      <c r="G78" t="s">
        <v>31</v>
      </c>
      <c r="H78" t="s">
        <v>2994</v>
      </c>
      <c r="L78">
        <v>100</v>
      </c>
      <c r="M78">
        <v>0</v>
      </c>
      <c r="N78" t="s">
        <v>2995</v>
      </c>
      <c r="O78" t="s">
        <v>2996</v>
      </c>
      <c r="P78">
        <v>68.69</v>
      </c>
      <c r="Q78">
        <v>4.0000000000000002E-173</v>
      </c>
      <c r="R78" t="s">
        <v>2997</v>
      </c>
      <c r="S78" t="s">
        <v>2998</v>
      </c>
      <c r="T78" t="s">
        <v>2999</v>
      </c>
      <c r="U78">
        <v>485</v>
      </c>
      <c r="V78">
        <v>7.0000000000000003E-173</v>
      </c>
      <c r="W78" t="s">
        <v>3000</v>
      </c>
      <c r="X78" t="s">
        <v>3001</v>
      </c>
      <c r="Y78" t="s">
        <v>3002</v>
      </c>
      <c r="Z78" t="s">
        <v>3003</v>
      </c>
      <c r="AA78" t="s">
        <v>44</v>
      </c>
      <c r="AD78" t="s">
        <v>158</v>
      </c>
      <c r="AE78" t="s">
        <v>3004</v>
      </c>
    </row>
    <row r="79" spans="1:31" x14ac:dyDescent="0.25">
      <c r="A79" t="s">
        <v>3005</v>
      </c>
      <c r="B79" t="s">
        <v>2592</v>
      </c>
      <c r="C79">
        <v>2.3475669045312801</v>
      </c>
      <c r="D79">
        <v>0.22036634032635299</v>
      </c>
      <c r="E79">
        <v>1.80056240361992E-7</v>
      </c>
      <c r="F79">
        <v>1.7501821890277801E-5</v>
      </c>
      <c r="G79" t="s">
        <v>85</v>
      </c>
      <c r="H79" t="s">
        <v>3006</v>
      </c>
      <c r="L79">
        <v>99.387</v>
      </c>
      <c r="M79">
        <v>0</v>
      </c>
      <c r="N79" t="s">
        <v>3007</v>
      </c>
      <c r="O79" t="s">
        <v>3008</v>
      </c>
      <c r="P79">
        <v>55.29</v>
      </c>
      <c r="Q79">
        <v>1.9999999999999999E-98</v>
      </c>
      <c r="R79" t="s">
        <v>3009</v>
      </c>
      <c r="S79" t="s">
        <v>3010</v>
      </c>
      <c r="T79" t="s">
        <v>44</v>
      </c>
      <c r="U79" t="s">
        <v>44</v>
      </c>
      <c r="V79" t="s">
        <v>44</v>
      </c>
      <c r="W79" t="s">
        <v>44</v>
      </c>
      <c r="X79" t="s">
        <v>44</v>
      </c>
      <c r="Y79" t="s">
        <v>44</v>
      </c>
      <c r="Z79" t="s">
        <v>44</v>
      </c>
      <c r="AA79" t="s">
        <v>3011</v>
      </c>
      <c r="AB79" t="s">
        <v>3012</v>
      </c>
      <c r="AC79" t="s">
        <v>3013</v>
      </c>
      <c r="AD79" t="s">
        <v>1260</v>
      </c>
      <c r="AE79" t="s">
        <v>3014</v>
      </c>
    </row>
    <row r="80" spans="1:31" x14ac:dyDescent="0.25">
      <c r="A80" t="s">
        <v>3015</v>
      </c>
      <c r="B80" t="s">
        <v>2592</v>
      </c>
      <c r="C80">
        <v>2.1351464752918101</v>
      </c>
      <c r="D80">
        <v>0.35671677956096498</v>
      </c>
      <c r="E80">
        <v>5.5013507869894297E-4</v>
      </c>
      <c r="F80">
        <v>3.4743844442188098E-3</v>
      </c>
      <c r="G80" t="s">
        <v>85</v>
      </c>
      <c r="H80" t="s">
        <v>3016</v>
      </c>
      <c r="L80">
        <v>100</v>
      </c>
      <c r="M80">
        <v>0</v>
      </c>
      <c r="N80" t="s">
        <v>3017</v>
      </c>
      <c r="O80" t="s">
        <v>3018</v>
      </c>
      <c r="P80">
        <v>39.24</v>
      </c>
      <c r="Q80">
        <v>4.0000000000000001E-8</v>
      </c>
      <c r="R80" t="s">
        <v>3019</v>
      </c>
      <c r="S80" t="s">
        <v>3020</v>
      </c>
      <c r="T80" t="s">
        <v>3021</v>
      </c>
      <c r="U80">
        <v>457</v>
      </c>
      <c r="V80">
        <v>4.9999999999999999E-161</v>
      </c>
      <c r="W80" t="s">
        <v>3022</v>
      </c>
      <c r="X80" t="s">
        <v>3023</v>
      </c>
      <c r="Y80" t="s">
        <v>518</v>
      </c>
      <c r="Z80" t="s">
        <v>519</v>
      </c>
      <c r="AA80" t="s">
        <v>3024</v>
      </c>
      <c r="AB80" t="s">
        <v>44</v>
      </c>
      <c r="AC80" t="s">
        <v>44</v>
      </c>
      <c r="AD80" t="s">
        <v>44</v>
      </c>
      <c r="AE80" t="s">
        <v>3025</v>
      </c>
    </row>
    <row r="81" spans="1:31" x14ac:dyDescent="0.25">
      <c r="A81" t="s">
        <v>3026</v>
      </c>
      <c r="B81" t="s">
        <v>2592</v>
      </c>
      <c r="C81">
        <v>-2.42859593592414</v>
      </c>
      <c r="D81">
        <v>0.222055127253666</v>
      </c>
      <c r="E81">
        <v>1.3497183459776399E-7</v>
      </c>
      <c r="F81">
        <v>1.5932281010871801E-5</v>
      </c>
      <c r="G81" t="s">
        <v>31</v>
      </c>
      <c r="H81" t="s">
        <v>3027</v>
      </c>
      <c r="L81">
        <v>100</v>
      </c>
      <c r="M81">
        <v>3.9999999999999999E-147</v>
      </c>
      <c r="N81" t="s">
        <v>3028</v>
      </c>
      <c r="O81" t="s">
        <v>3029</v>
      </c>
      <c r="P81">
        <v>72.12</v>
      </c>
      <c r="Q81">
        <v>3.0000000000000001E-105</v>
      </c>
      <c r="R81" t="s">
        <v>3030</v>
      </c>
      <c r="S81" t="s">
        <v>3031</v>
      </c>
      <c r="T81" t="s">
        <v>44</v>
      </c>
      <c r="U81" t="s">
        <v>44</v>
      </c>
      <c r="V81" t="s">
        <v>44</v>
      </c>
      <c r="W81" t="s">
        <v>44</v>
      </c>
      <c r="X81" t="s">
        <v>44</v>
      </c>
      <c r="Y81" t="s">
        <v>44</v>
      </c>
      <c r="Z81" t="s">
        <v>44</v>
      </c>
      <c r="AA81" t="s">
        <v>44</v>
      </c>
      <c r="AC81" t="s">
        <v>629</v>
      </c>
      <c r="AD81" t="s">
        <v>113</v>
      </c>
      <c r="AE81" t="s">
        <v>3032</v>
      </c>
    </row>
    <row r="82" spans="1:31" x14ac:dyDescent="0.25">
      <c r="A82" t="s">
        <v>3033</v>
      </c>
      <c r="B82" t="s">
        <v>2592</v>
      </c>
      <c r="C82">
        <v>2.0301388451477398</v>
      </c>
      <c r="D82">
        <v>0.29703938235468302</v>
      </c>
      <c r="E82">
        <v>1.81148232623052E-5</v>
      </c>
      <c r="F82">
        <v>3.0632096187618499E-4</v>
      </c>
      <c r="G82" t="s">
        <v>85</v>
      </c>
      <c r="H82" t="s">
        <v>3033</v>
      </c>
      <c r="L82">
        <v>100</v>
      </c>
      <c r="M82">
        <v>1.0000000000000001E-130</v>
      </c>
      <c r="N82" t="s">
        <v>3034</v>
      </c>
      <c r="O82" t="s">
        <v>3035</v>
      </c>
      <c r="P82">
        <v>70.56</v>
      </c>
      <c r="Q82">
        <v>9.9999999999999999E-93</v>
      </c>
      <c r="R82" t="s">
        <v>3036</v>
      </c>
      <c r="S82" t="s">
        <v>3037</v>
      </c>
      <c r="T82" t="s">
        <v>3038</v>
      </c>
      <c r="U82">
        <v>267</v>
      </c>
      <c r="V82">
        <v>3.0000000000000001E-92</v>
      </c>
      <c r="W82" t="s">
        <v>66</v>
      </c>
      <c r="X82" t="s">
        <v>67</v>
      </c>
      <c r="Y82" t="s">
        <v>68</v>
      </c>
      <c r="Z82" t="s">
        <v>69</v>
      </c>
      <c r="AA82" t="s">
        <v>3039</v>
      </c>
      <c r="AC82" t="s">
        <v>2799</v>
      </c>
      <c r="AD82" t="s">
        <v>44</v>
      </c>
      <c r="AE82" t="s">
        <v>3040</v>
      </c>
    </row>
    <row r="83" spans="1:31" x14ac:dyDescent="0.25">
      <c r="A83" t="s">
        <v>367</v>
      </c>
      <c r="B83" t="s">
        <v>2592</v>
      </c>
      <c r="C83">
        <v>-2.92243850610225</v>
      </c>
      <c r="D83">
        <v>0.38005980936628098</v>
      </c>
      <c r="E83">
        <v>5.6260038898692202E-6</v>
      </c>
      <c r="F83">
        <v>1.3732042147517501E-4</v>
      </c>
      <c r="G83" t="s">
        <v>31</v>
      </c>
      <c r="H83" t="s">
        <v>367</v>
      </c>
      <c r="L83">
        <v>96.984999999999999</v>
      </c>
      <c r="M83">
        <v>0</v>
      </c>
      <c r="N83" t="s">
        <v>368</v>
      </c>
      <c r="O83" t="s">
        <v>369</v>
      </c>
      <c r="P83">
        <v>28.15</v>
      </c>
      <c r="Q83">
        <v>8.0000000000000006E-18</v>
      </c>
      <c r="R83" t="s">
        <v>370</v>
      </c>
      <c r="S83" t="s">
        <v>371</v>
      </c>
      <c r="T83" t="s">
        <v>372</v>
      </c>
      <c r="U83">
        <v>575</v>
      </c>
      <c r="V83">
        <v>0</v>
      </c>
      <c r="W83" t="s">
        <v>373</v>
      </c>
      <c r="X83" t="s">
        <v>374</v>
      </c>
      <c r="Y83" t="s">
        <v>375</v>
      </c>
      <c r="Z83" t="s">
        <v>376</v>
      </c>
      <c r="AA83" t="s">
        <v>377</v>
      </c>
      <c r="AC83" t="s">
        <v>378</v>
      </c>
      <c r="AD83" t="s">
        <v>44</v>
      </c>
      <c r="AE83" t="s">
        <v>379</v>
      </c>
    </row>
    <row r="84" spans="1:31" x14ac:dyDescent="0.25">
      <c r="A84" t="s">
        <v>3041</v>
      </c>
      <c r="B84" t="s">
        <v>2592</v>
      </c>
      <c r="C84">
        <v>-2.0791528560762602</v>
      </c>
      <c r="D84">
        <v>0.37339890803022802</v>
      </c>
      <c r="E84">
        <v>1.2217616594911699E-4</v>
      </c>
      <c r="F84">
        <v>1.18188773674194E-3</v>
      </c>
      <c r="G84" t="s">
        <v>31</v>
      </c>
      <c r="H84" t="s">
        <v>3041</v>
      </c>
      <c r="K84" t="s">
        <v>3042</v>
      </c>
      <c r="L84">
        <v>100</v>
      </c>
      <c r="M84">
        <v>7.9999999999999996E-112</v>
      </c>
      <c r="N84" t="s">
        <v>3043</v>
      </c>
      <c r="O84" t="s">
        <v>3044</v>
      </c>
      <c r="P84">
        <v>73.42</v>
      </c>
      <c r="Q84">
        <v>6.9999999999999996E-85</v>
      </c>
      <c r="R84" t="s">
        <v>3045</v>
      </c>
      <c r="S84" t="s">
        <v>3046</v>
      </c>
      <c r="T84" t="s">
        <v>3047</v>
      </c>
      <c r="U84">
        <v>217</v>
      </c>
      <c r="V84">
        <v>4E-73</v>
      </c>
      <c r="W84" t="s">
        <v>1845</v>
      </c>
      <c r="X84" t="s">
        <v>1846</v>
      </c>
      <c r="Y84" t="s">
        <v>39</v>
      </c>
      <c r="Z84" t="s">
        <v>40</v>
      </c>
      <c r="AA84" t="s">
        <v>3048</v>
      </c>
      <c r="AD84" t="s">
        <v>158</v>
      </c>
      <c r="AE84" t="s">
        <v>3049</v>
      </c>
    </row>
    <row r="85" spans="1:31" x14ac:dyDescent="0.25">
      <c r="A85" t="s">
        <v>1785</v>
      </c>
      <c r="B85" t="s">
        <v>2592</v>
      </c>
      <c r="C85">
        <v>2.8099243710590498</v>
      </c>
      <c r="D85">
        <v>0.315286627516566</v>
      </c>
      <c r="E85">
        <v>1.2242491274072601E-6</v>
      </c>
      <c r="F85">
        <v>5.0273028545204603E-5</v>
      </c>
      <c r="G85" t="s">
        <v>85</v>
      </c>
      <c r="H85" t="s">
        <v>1785</v>
      </c>
      <c r="L85">
        <v>100</v>
      </c>
      <c r="M85">
        <v>0</v>
      </c>
      <c r="N85" t="s">
        <v>1786</v>
      </c>
      <c r="O85" t="s">
        <v>1787</v>
      </c>
      <c r="P85">
        <v>80.31</v>
      </c>
      <c r="Q85">
        <v>0</v>
      </c>
      <c r="R85" t="s">
        <v>1788</v>
      </c>
      <c r="S85" t="s">
        <v>1789</v>
      </c>
      <c r="T85" t="s">
        <v>1757</v>
      </c>
      <c r="U85">
        <v>493</v>
      </c>
      <c r="V85">
        <v>5E-177</v>
      </c>
      <c r="W85" t="s">
        <v>850</v>
      </c>
      <c r="X85" t="s">
        <v>851</v>
      </c>
      <c r="Y85" t="s">
        <v>852</v>
      </c>
      <c r="Z85" t="s">
        <v>853</v>
      </c>
      <c r="AA85" t="s">
        <v>1790</v>
      </c>
      <c r="AC85" t="s">
        <v>855</v>
      </c>
      <c r="AD85" t="s">
        <v>44</v>
      </c>
      <c r="AE85" t="s">
        <v>1791</v>
      </c>
    </row>
    <row r="86" spans="1:31" x14ac:dyDescent="0.25">
      <c r="A86" t="s">
        <v>3050</v>
      </c>
      <c r="B86" t="s">
        <v>2592</v>
      </c>
      <c r="C86">
        <v>-3.9054045185995898</v>
      </c>
      <c r="D86">
        <v>0.78161886257905899</v>
      </c>
      <c r="E86">
        <v>5.4006651260252202E-4</v>
      </c>
      <c r="F86">
        <v>3.43117954354643E-3</v>
      </c>
      <c r="G86" t="s">
        <v>31</v>
      </c>
      <c r="H86" t="s">
        <v>3050</v>
      </c>
      <c r="L86">
        <v>99.028999999999996</v>
      </c>
      <c r="M86">
        <v>0</v>
      </c>
      <c r="N86" t="s">
        <v>3051</v>
      </c>
      <c r="O86" t="s">
        <v>3052</v>
      </c>
      <c r="P86">
        <v>75.36</v>
      </c>
      <c r="Q86">
        <v>0</v>
      </c>
      <c r="R86" t="s">
        <v>3053</v>
      </c>
      <c r="S86" t="s">
        <v>3054</v>
      </c>
      <c r="T86" t="s">
        <v>44</v>
      </c>
      <c r="U86" t="s">
        <v>44</v>
      </c>
      <c r="V86" t="s">
        <v>44</v>
      </c>
      <c r="W86" t="s">
        <v>44</v>
      </c>
      <c r="X86" t="s">
        <v>44</v>
      </c>
      <c r="Y86" t="s">
        <v>44</v>
      </c>
      <c r="Z86" t="s">
        <v>44</v>
      </c>
      <c r="AA86" t="s">
        <v>3055</v>
      </c>
      <c r="AB86" t="s">
        <v>663</v>
      </c>
      <c r="AC86" t="s">
        <v>446</v>
      </c>
      <c r="AD86" t="s">
        <v>44</v>
      </c>
      <c r="AE86" t="s">
        <v>3056</v>
      </c>
    </row>
    <row r="87" spans="1:31" x14ac:dyDescent="0.25">
      <c r="A87" t="s">
        <v>3057</v>
      </c>
      <c r="B87" t="s">
        <v>2592</v>
      </c>
      <c r="C87">
        <v>-3.1245801355555001</v>
      </c>
      <c r="D87">
        <v>0.49342727920045598</v>
      </c>
      <c r="E87">
        <v>7.2551938290676998E-4</v>
      </c>
      <c r="F87">
        <v>4.2613686038379204E-3</v>
      </c>
      <c r="G87" t="s">
        <v>31</v>
      </c>
      <c r="H87" t="s">
        <v>3057</v>
      </c>
      <c r="K87" t="s">
        <v>3058</v>
      </c>
      <c r="L87">
        <v>100</v>
      </c>
      <c r="M87">
        <v>0</v>
      </c>
      <c r="N87" t="s">
        <v>3059</v>
      </c>
      <c r="O87" t="s">
        <v>3060</v>
      </c>
      <c r="P87">
        <v>70.41</v>
      </c>
      <c r="Q87">
        <v>0</v>
      </c>
      <c r="R87" t="s">
        <v>3061</v>
      </c>
      <c r="S87" t="s">
        <v>3062</v>
      </c>
      <c r="T87" t="s">
        <v>3063</v>
      </c>
      <c r="U87">
        <v>1019</v>
      </c>
      <c r="V87">
        <v>0</v>
      </c>
      <c r="W87" t="s">
        <v>1553</v>
      </c>
      <c r="X87" t="s">
        <v>1554</v>
      </c>
      <c r="Y87" t="s">
        <v>197</v>
      </c>
      <c r="Z87" t="s">
        <v>198</v>
      </c>
      <c r="AA87" t="s">
        <v>3064</v>
      </c>
      <c r="AB87" t="s">
        <v>663</v>
      </c>
      <c r="AC87" t="s">
        <v>2728</v>
      </c>
      <c r="AD87" t="s">
        <v>44</v>
      </c>
      <c r="AE87" t="s">
        <v>3065</v>
      </c>
    </row>
    <row r="88" spans="1:31" x14ac:dyDescent="0.25">
      <c r="A88" t="s">
        <v>3066</v>
      </c>
      <c r="B88" t="s">
        <v>2592</v>
      </c>
      <c r="C88">
        <v>-4.1837951886547096</v>
      </c>
      <c r="D88">
        <v>0.521772379049114</v>
      </c>
      <c r="E88">
        <v>8.9819492130605E-5</v>
      </c>
      <c r="F88">
        <v>9.4646795231897497E-4</v>
      </c>
      <c r="G88" t="s">
        <v>31</v>
      </c>
      <c r="H88" t="s">
        <v>3066</v>
      </c>
      <c r="L88">
        <v>100</v>
      </c>
      <c r="M88">
        <v>8.9999999999999991E-106</v>
      </c>
      <c r="N88" t="s">
        <v>3067</v>
      </c>
      <c r="O88" t="s">
        <v>3068</v>
      </c>
      <c r="P88">
        <v>72.849999999999994</v>
      </c>
      <c r="Q88">
        <v>3.0000000000000001E-80</v>
      </c>
      <c r="R88" t="s">
        <v>681</v>
      </c>
      <c r="S88" t="s">
        <v>682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44</v>
      </c>
      <c r="AB88" t="s">
        <v>683</v>
      </c>
      <c r="AC88" t="s">
        <v>44</v>
      </c>
      <c r="AD88" t="s">
        <v>44</v>
      </c>
      <c r="AE88" t="s">
        <v>3069</v>
      </c>
    </row>
    <row r="89" spans="1:31" x14ac:dyDescent="0.25">
      <c r="A89" t="s">
        <v>3070</v>
      </c>
      <c r="B89" t="s">
        <v>2592</v>
      </c>
      <c r="C89">
        <v>4.5804831226439697</v>
      </c>
      <c r="D89">
        <v>0.18729043776759399</v>
      </c>
      <c r="E89">
        <v>2.13096924128742E-6</v>
      </c>
      <c r="F89">
        <v>7.3079260575763504E-5</v>
      </c>
      <c r="G89" t="s">
        <v>85</v>
      </c>
      <c r="H89" t="s">
        <v>3071</v>
      </c>
      <c r="L89">
        <v>100</v>
      </c>
      <c r="M89">
        <v>2.0000000000000001E-152</v>
      </c>
      <c r="N89" t="s">
        <v>3072</v>
      </c>
      <c r="O89" t="s">
        <v>3073</v>
      </c>
      <c r="P89">
        <v>82.86</v>
      </c>
      <c r="Q89">
        <v>4.9999999999999997E-127</v>
      </c>
      <c r="R89" t="s">
        <v>3074</v>
      </c>
      <c r="S89" t="s">
        <v>3075</v>
      </c>
      <c r="T89" t="s">
        <v>3076</v>
      </c>
      <c r="U89">
        <v>332</v>
      </c>
      <c r="V89">
        <v>5E-117</v>
      </c>
      <c r="W89" t="s">
        <v>3077</v>
      </c>
      <c r="X89" t="s">
        <v>3078</v>
      </c>
      <c r="Y89" t="s">
        <v>900</v>
      </c>
      <c r="Z89" t="s">
        <v>901</v>
      </c>
      <c r="AA89" t="s">
        <v>3079</v>
      </c>
      <c r="AB89" t="s">
        <v>3080</v>
      </c>
      <c r="AD89" t="s">
        <v>250</v>
      </c>
      <c r="AE89" t="s">
        <v>3081</v>
      </c>
    </row>
    <row r="90" spans="1:31" x14ac:dyDescent="0.25">
      <c r="A90" t="s">
        <v>380</v>
      </c>
      <c r="B90" t="s">
        <v>2592</v>
      </c>
      <c r="C90">
        <v>2.7760118303615702</v>
      </c>
      <c r="D90">
        <v>0.18902516248925999</v>
      </c>
      <c r="E90">
        <v>1.42370424338623E-8</v>
      </c>
      <c r="F90">
        <v>4.3941942582965796E-6</v>
      </c>
      <c r="G90" t="s">
        <v>85</v>
      </c>
      <c r="H90" t="s">
        <v>380</v>
      </c>
      <c r="L90">
        <v>100</v>
      </c>
      <c r="M90">
        <v>0</v>
      </c>
      <c r="N90" t="s">
        <v>381</v>
      </c>
      <c r="O90" t="s">
        <v>382</v>
      </c>
      <c r="P90">
        <v>37.01</v>
      </c>
      <c r="Q90">
        <v>9.0000000000000004E-62</v>
      </c>
      <c r="R90" t="s">
        <v>383</v>
      </c>
      <c r="S90" t="s">
        <v>384</v>
      </c>
      <c r="T90" t="s">
        <v>44</v>
      </c>
      <c r="U90" t="s">
        <v>44</v>
      </c>
      <c r="V90" t="s">
        <v>44</v>
      </c>
      <c r="W90" t="s">
        <v>44</v>
      </c>
      <c r="X90" t="s">
        <v>44</v>
      </c>
      <c r="Y90" t="s">
        <v>44</v>
      </c>
      <c r="Z90" t="s">
        <v>44</v>
      </c>
      <c r="AA90" t="s">
        <v>385</v>
      </c>
      <c r="AC90" t="s">
        <v>386</v>
      </c>
      <c r="AD90" t="s">
        <v>44</v>
      </c>
      <c r="AE90" t="s">
        <v>387</v>
      </c>
    </row>
    <row r="91" spans="1:31" x14ac:dyDescent="0.25">
      <c r="A91" t="s">
        <v>3082</v>
      </c>
      <c r="B91" t="s">
        <v>2592</v>
      </c>
      <c r="C91">
        <v>2.2713362518995499</v>
      </c>
      <c r="D91">
        <v>0.287855782525197</v>
      </c>
      <c r="E91">
        <v>2.19612324397822E-4</v>
      </c>
      <c r="F91">
        <v>1.7777078848040301E-3</v>
      </c>
      <c r="G91" t="s">
        <v>85</v>
      </c>
      <c r="H91" t="s">
        <v>3083</v>
      </c>
      <c r="L91">
        <v>99.620999999999995</v>
      </c>
      <c r="M91">
        <v>0</v>
      </c>
      <c r="N91" t="s">
        <v>3084</v>
      </c>
      <c r="O91" t="s">
        <v>3085</v>
      </c>
      <c r="P91">
        <v>45.28</v>
      </c>
      <c r="Q91">
        <v>6E-51</v>
      </c>
      <c r="R91" t="s">
        <v>3086</v>
      </c>
      <c r="S91" t="s">
        <v>3087</v>
      </c>
      <c r="T91" t="s">
        <v>44</v>
      </c>
      <c r="U91" t="s">
        <v>44</v>
      </c>
      <c r="V91" t="s">
        <v>44</v>
      </c>
      <c r="W91" t="s">
        <v>44</v>
      </c>
      <c r="X91" t="s">
        <v>44</v>
      </c>
      <c r="Y91" t="s">
        <v>44</v>
      </c>
      <c r="Z91" t="s">
        <v>44</v>
      </c>
      <c r="AA91" t="s">
        <v>3088</v>
      </c>
      <c r="AB91" t="s">
        <v>44</v>
      </c>
      <c r="AC91" t="s">
        <v>44</v>
      </c>
      <c r="AD91" t="s">
        <v>44</v>
      </c>
      <c r="AE91" t="s">
        <v>3089</v>
      </c>
    </row>
    <row r="92" spans="1:31" x14ac:dyDescent="0.25">
      <c r="A92" t="s">
        <v>400</v>
      </c>
      <c r="B92" t="s">
        <v>2592</v>
      </c>
      <c r="C92">
        <v>-2.3209980624062698</v>
      </c>
      <c r="D92">
        <v>0.235639803344242</v>
      </c>
      <c r="E92">
        <v>4.2166383429354003E-7</v>
      </c>
      <c r="F92">
        <v>2.8209050414476302E-5</v>
      </c>
      <c r="G92" t="s">
        <v>31</v>
      </c>
      <c r="H92" t="s">
        <v>401</v>
      </c>
      <c r="L92">
        <v>100</v>
      </c>
      <c r="M92">
        <v>3E-98</v>
      </c>
      <c r="N92" t="s">
        <v>402</v>
      </c>
      <c r="O92" t="s">
        <v>403</v>
      </c>
      <c r="P92">
        <v>82.35</v>
      </c>
      <c r="Q92">
        <v>6.0000000000000004E-85</v>
      </c>
      <c r="R92" t="s">
        <v>404</v>
      </c>
      <c r="S92" t="s">
        <v>405</v>
      </c>
      <c r="T92" t="s">
        <v>406</v>
      </c>
      <c r="U92">
        <v>228</v>
      </c>
      <c r="V92">
        <v>4E-78</v>
      </c>
      <c r="W92" t="s">
        <v>407</v>
      </c>
      <c r="X92" t="s">
        <v>408</v>
      </c>
      <c r="Y92" t="s">
        <v>409</v>
      </c>
      <c r="Z92" t="s">
        <v>410</v>
      </c>
      <c r="AA92" t="s">
        <v>411</v>
      </c>
      <c r="AC92" t="s">
        <v>412</v>
      </c>
      <c r="AD92" t="s">
        <v>158</v>
      </c>
      <c r="AE92" t="s">
        <v>413</v>
      </c>
    </row>
    <row r="93" spans="1:31" x14ac:dyDescent="0.25">
      <c r="A93" t="s">
        <v>3090</v>
      </c>
      <c r="B93" t="s">
        <v>2592</v>
      </c>
      <c r="C93">
        <v>-4.6459398650128598</v>
      </c>
      <c r="D93">
        <v>0.70667067502050496</v>
      </c>
      <c r="E93">
        <v>5.93924392929157E-4</v>
      </c>
      <c r="F93">
        <v>3.6804848390843102E-3</v>
      </c>
      <c r="G93" t="s">
        <v>31</v>
      </c>
      <c r="H93" t="s">
        <v>3090</v>
      </c>
      <c r="L93">
        <v>100</v>
      </c>
      <c r="M93">
        <v>1E-172</v>
      </c>
      <c r="N93" t="s">
        <v>3091</v>
      </c>
      <c r="O93" t="s">
        <v>3092</v>
      </c>
      <c r="P93">
        <v>49.32</v>
      </c>
      <c r="Q93">
        <v>7.0000000000000001E-65</v>
      </c>
      <c r="R93" t="s">
        <v>3093</v>
      </c>
      <c r="S93" t="s">
        <v>3094</v>
      </c>
      <c r="T93" t="s">
        <v>3095</v>
      </c>
      <c r="U93">
        <v>183</v>
      </c>
      <c r="V93">
        <v>1.9999999999999999E-57</v>
      </c>
      <c r="W93" t="s">
        <v>2796</v>
      </c>
      <c r="X93" t="s">
        <v>2797</v>
      </c>
      <c r="Y93" t="s">
        <v>54</v>
      </c>
      <c r="Z93" t="s">
        <v>55</v>
      </c>
      <c r="AA93" t="s">
        <v>3096</v>
      </c>
      <c r="AC93" t="s">
        <v>2799</v>
      </c>
      <c r="AD93" t="s">
        <v>158</v>
      </c>
      <c r="AE93" t="s">
        <v>3097</v>
      </c>
    </row>
    <row r="94" spans="1:31" x14ac:dyDescent="0.25">
      <c r="A94" t="s">
        <v>414</v>
      </c>
      <c r="B94" t="s">
        <v>2592</v>
      </c>
      <c r="C94">
        <v>-2.0973289890819902</v>
      </c>
      <c r="D94">
        <v>0.19267995332073301</v>
      </c>
      <c r="E94">
        <v>1.4220276778331701E-7</v>
      </c>
      <c r="F94">
        <v>1.5932281010871801E-5</v>
      </c>
      <c r="G94" t="s">
        <v>31</v>
      </c>
      <c r="H94" t="s">
        <v>414</v>
      </c>
      <c r="K94" t="s">
        <v>415</v>
      </c>
      <c r="L94">
        <v>100</v>
      </c>
      <c r="M94">
        <v>0</v>
      </c>
      <c r="N94" t="s">
        <v>416</v>
      </c>
      <c r="O94" t="s">
        <v>417</v>
      </c>
      <c r="P94">
        <v>87.11</v>
      </c>
      <c r="Q94">
        <v>0</v>
      </c>
      <c r="R94" t="s">
        <v>418</v>
      </c>
      <c r="S94" t="s">
        <v>419</v>
      </c>
      <c r="T94" t="s">
        <v>420</v>
      </c>
      <c r="U94">
        <v>920</v>
      </c>
      <c r="V94">
        <v>0</v>
      </c>
      <c r="W94" t="s">
        <v>421</v>
      </c>
      <c r="X94" t="s">
        <v>422</v>
      </c>
      <c r="Y94" t="s">
        <v>54</v>
      </c>
      <c r="Z94" t="s">
        <v>55</v>
      </c>
      <c r="AA94" t="s">
        <v>423</v>
      </c>
      <c r="AB94" t="s">
        <v>424</v>
      </c>
      <c r="AC94" t="s">
        <v>425</v>
      </c>
      <c r="AD94" t="s">
        <v>44</v>
      </c>
      <c r="AE94" t="s">
        <v>426</v>
      </c>
    </row>
    <row r="95" spans="1:31" x14ac:dyDescent="0.25">
      <c r="A95" t="s">
        <v>3098</v>
      </c>
      <c r="B95" t="s">
        <v>2592</v>
      </c>
      <c r="C95">
        <v>-2.6987902567808502</v>
      </c>
      <c r="D95">
        <v>0.56273824205397305</v>
      </c>
      <c r="E95">
        <v>1.97580698549737E-3</v>
      </c>
      <c r="F95">
        <v>8.9502464733269508E-3</v>
      </c>
      <c r="G95" t="s">
        <v>31</v>
      </c>
      <c r="H95" t="s">
        <v>3098</v>
      </c>
      <c r="L95">
        <v>100</v>
      </c>
      <c r="M95">
        <v>0</v>
      </c>
      <c r="N95" t="s">
        <v>3099</v>
      </c>
      <c r="O95" t="s">
        <v>3100</v>
      </c>
      <c r="P95">
        <v>85.43</v>
      </c>
      <c r="Q95">
        <v>0</v>
      </c>
      <c r="R95" t="s">
        <v>3101</v>
      </c>
      <c r="S95" t="s">
        <v>3102</v>
      </c>
      <c r="T95" t="s">
        <v>3103</v>
      </c>
      <c r="U95">
        <v>1342</v>
      </c>
      <c r="V95">
        <v>0</v>
      </c>
      <c r="W95" t="s">
        <v>3104</v>
      </c>
      <c r="X95" t="s">
        <v>3105</v>
      </c>
      <c r="Y95" t="s">
        <v>197</v>
      </c>
      <c r="Z95" t="s">
        <v>198</v>
      </c>
      <c r="AA95" t="s">
        <v>3106</v>
      </c>
      <c r="AC95" t="s">
        <v>3107</v>
      </c>
      <c r="AD95" t="s">
        <v>44</v>
      </c>
      <c r="AE95" t="s">
        <v>3108</v>
      </c>
    </row>
    <row r="96" spans="1:31" x14ac:dyDescent="0.25">
      <c r="A96" t="s">
        <v>3109</v>
      </c>
      <c r="B96" t="s">
        <v>2592</v>
      </c>
      <c r="C96">
        <v>-4.1964375738993596</v>
      </c>
      <c r="D96">
        <v>0.73168857254896702</v>
      </c>
      <c r="E96">
        <v>1.2205558042115399E-3</v>
      </c>
      <c r="F96">
        <v>6.2484098098962203E-3</v>
      </c>
      <c r="G96" t="s">
        <v>31</v>
      </c>
      <c r="H96" t="s">
        <v>3109</v>
      </c>
      <c r="L96">
        <v>100</v>
      </c>
      <c r="M96">
        <v>5.0000000000000003E-159</v>
      </c>
      <c r="N96" t="s">
        <v>3110</v>
      </c>
      <c r="O96" t="s">
        <v>3111</v>
      </c>
      <c r="P96">
        <v>73.489999999999995</v>
      </c>
      <c r="Q96">
        <v>2.0000000000000001E-114</v>
      </c>
      <c r="R96" t="s">
        <v>3112</v>
      </c>
      <c r="S96" t="s">
        <v>3113</v>
      </c>
      <c r="T96" t="s">
        <v>44</v>
      </c>
      <c r="U96" t="s">
        <v>44</v>
      </c>
      <c r="V96" t="s">
        <v>44</v>
      </c>
      <c r="W96" t="s">
        <v>44</v>
      </c>
      <c r="X96" t="s">
        <v>44</v>
      </c>
      <c r="Y96" t="s">
        <v>44</v>
      </c>
      <c r="Z96" t="s">
        <v>44</v>
      </c>
      <c r="AA96" t="s">
        <v>3114</v>
      </c>
      <c r="AC96" t="s">
        <v>629</v>
      </c>
      <c r="AD96" t="s">
        <v>113</v>
      </c>
      <c r="AE96" t="s">
        <v>3115</v>
      </c>
    </row>
    <row r="97" spans="1:31" x14ac:dyDescent="0.25">
      <c r="A97" t="s">
        <v>3116</v>
      </c>
      <c r="B97" t="s">
        <v>2592</v>
      </c>
      <c r="C97">
        <v>2.4982118161022102</v>
      </c>
      <c r="D97">
        <v>0.26721408419946902</v>
      </c>
      <c r="E97">
        <v>7.3738434336334503E-7</v>
      </c>
      <c r="F97">
        <v>3.7133123143686801E-5</v>
      </c>
      <c r="G97" t="s">
        <v>85</v>
      </c>
      <c r="H97" t="s">
        <v>3116</v>
      </c>
      <c r="L97">
        <v>99.593000000000004</v>
      </c>
      <c r="M97">
        <v>0</v>
      </c>
      <c r="N97" t="s">
        <v>3117</v>
      </c>
      <c r="O97" t="s">
        <v>3118</v>
      </c>
      <c r="P97">
        <v>72.28</v>
      </c>
      <c r="Q97">
        <v>2E-95</v>
      </c>
      <c r="R97" t="s">
        <v>3119</v>
      </c>
      <c r="S97" t="s">
        <v>3120</v>
      </c>
      <c r="T97" t="s">
        <v>44</v>
      </c>
      <c r="U97" t="s">
        <v>44</v>
      </c>
      <c r="V97" t="s">
        <v>44</v>
      </c>
      <c r="W97" t="s">
        <v>44</v>
      </c>
      <c r="X97" t="s">
        <v>44</v>
      </c>
      <c r="Y97" t="s">
        <v>44</v>
      </c>
      <c r="Z97" t="s">
        <v>44</v>
      </c>
      <c r="AA97" t="s">
        <v>3121</v>
      </c>
      <c r="AC97" t="s">
        <v>1567</v>
      </c>
      <c r="AD97" t="s">
        <v>3122</v>
      </c>
      <c r="AE97" t="s">
        <v>3123</v>
      </c>
    </row>
    <row r="98" spans="1:31" x14ac:dyDescent="0.25">
      <c r="A98" t="s">
        <v>3124</v>
      </c>
      <c r="B98" t="s">
        <v>2592</v>
      </c>
      <c r="C98">
        <v>2.30051747776321</v>
      </c>
      <c r="D98">
        <v>0.44301609843609002</v>
      </c>
      <c r="E98">
        <v>2.24527931369511E-4</v>
      </c>
      <c r="F98">
        <v>1.8098426683601399E-3</v>
      </c>
      <c r="G98" t="s">
        <v>85</v>
      </c>
      <c r="H98" t="s">
        <v>3125</v>
      </c>
      <c r="L98">
        <v>98.876000000000005</v>
      </c>
      <c r="M98">
        <v>2.9999999999999998E-129</v>
      </c>
      <c r="N98" t="s">
        <v>3126</v>
      </c>
      <c r="O98" t="s">
        <v>3118</v>
      </c>
      <c r="P98">
        <v>73.56</v>
      </c>
      <c r="Q98">
        <v>9.9999999999999999E-96</v>
      </c>
      <c r="R98" t="s">
        <v>3119</v>
      </c>
      <c r="S98" t="s">
        <v>3120</v>
      </c>
      <c r="T98" t="s">
        <v>44</v>
      </c>
      <c r="U98" t="s">
        <v>44</v>
      </c>
      <c r="V98" t="s">
        <v>44</v>
      </c>
      <c r="W98" t="s">
        <v>44</v>
      </c>
      <c r="X98" t="s">
        <v>44</v>
      </c>
      <c r="Y98" t="s">
        <v>44</v>
      </c>
      <c r="Z98" t="s">
        <v>44</v>
      </c>
      <c r="AA98" t="s">
        <v>3127</v>
      </c>
      <c r="AC98" t="s">
        <v>1567</v>
      </c>
      <c r="AD98" t="s">
        <v>3122</v>
      </c>
      <c r="AE98" t="s">
        <v>3128</v>
      </c>
    </row>
    <row r="99" spans="1:31" x14ac:dyDescent="0.25">
      <c r="A99" t="s">
        <v>3129</v>
      </c>
      <c r="B99" t="s">
        <v>2592</v>
      </c>
      <c r="C99">
        <v>2.0959443220336502</v>
      </c>
      <c r="D99">
        <v>0.27061615933769301</v>
      </c>
      <c r="E99">
        <v>5.2296535852924802E-6</v>
      </c>
      <c r="F99">
        <v>1.3133156300283101E-4</v>
      </c>
      <c r="G99" t="s">
        <v>85</v>
      </c>
      <c r="H99" t="s">
        <v>3130</v>
      </c>
      <c r="L99">
        <v>100</v>
      </c>
      <c r="M99">
        <v>0</v>
      </c>
      <c r="N99" t="s">
        <v>3131</v>
      </c>
      <c r="O99" t="s">
        <v>1787</v>
      </c>
      <c r="P99">
        <v>82.19</v>
      </c>
      <c r="Q99">
        <v>0</v>
      </c>
      <c r="R99" t="s">
        <v>1788</v>
      </c>
      <c r="S99" t="s">
        <v>1789</v>
      </c>
      <c r="T99" t="s">
        <v>1757</v>
      </c>
      <c r="U99">
        <v>500</v>
      </c>
      <c r="V99">
        <v>6.0000000000000001E-180</v>
      </c>
      <c r="W99" t="s">
        <v>850</v>
      </c>
      <c r="X99" t="s">
        <v>851</v>
      </c>
      <c r="Y99" t="s">
        <v>852</v>
      </c>
      <c r="Z99" t="s">
        <v>853</v>
      </c>
      <c r="AA99" t="s">
        <v>3132</v>
      </c>
      <c r="AB99" t="s">
        <v>3133</v>
      </c>
      <c r="AC99" t="s">
        <v>855</v>
      </c>
      <c r="AD99" t="s">
        <v>44</v>
      </c>
      <c r="AE99" t="s">
        <v>3134</v>
      </c>
    </row>
    <row r="100" spans="1:31" x14ac:dyDescent="0.25">
      <c r="A100" t="s">
        <v>3135</v>
      </c>
      <c r="B100" t="s">
        <v>2592</v>
      </c>
      <c r="C100">
        <v>2.3522401796972399</v>
      </c>
      <c r="D100">
        <v>0.336276296578012</v>
      </c>
      <c r="E100">
        <v>2.28456856674608E-5</v>
      </c>
      <c r="F100">
        <v>3.6310219346555702E-4</v>
      </c>
      <c r="G100" t="s">
        <v>85</v>
      </c>
      <c r="H100" t="s">
        <v>3136</v>
      </c>
      <c r="L100">
        <v>100</v>
      </c>
      <c r="M100">
        <v>2E-113</v>
      </c>
      <c r="N100" t="s">
        <v>3137</v>
      </c>
      <c r="O100" t="s">
        <v>3138</v>
      </c>
      <c r="P100">
        <v>24.24</v>
      </c>
      <c r="Q100">
        <v>9.9999999999999994E-12</v>
      </c>
      <c r="R100" t="s">
        <v>3139</v>
      </c>
      <c r="S100" t="s">
        <v>3140</v>
      </c>
      <c r="T100" t="s">
        <v>44</v>
      </c>
      <c r="U100" t="s">
        <v>44</v>
      </c>
      <c r="V100" t="s">
        <v>44</v>
      </c>
      <c r="W100" t="s">
        <v>44</v>
      </c>
      <c r="X100" t="s">
        <v>44</v>
      </c>
      <c r="Y100" t="s">
        <v>44</v>
      </c>
      <c r="Z100" t="s">
        <v>44</v>
      </c>
      <c r="AA100" t="s">
        <v>44</v>
      </c>
      <c r="AB100" t="s">
        <v>44</v>
      </c>
      <c r="AC100" t="s">
        <v>44</v>
      </c>
      <c r="AD100" t="s">
        <v>44</v>
      </c>
      <c r="AE100" t="s">
        <v>3141</v>
      </c>
    </row>
    <row r="101" spans="1:31" x14ac:dyDescent="0.25">
      <c r="A101" t="s">
        <v>448</v>
      </c>
      <c r="B101" t="s">
        <v>2592</v>
      </c>
      <c r="C101">
        <v>-3.08452395173456</v>
      </c>
      <c r="D101">
        <v>0.46594316965064903</v>
      </c>
      <c r="E101">
        <v>2.46530868193151E-5</v>
      </c>
      <c r="F101">
        <v>3.8605684891523202E-4</v>
      </c>
      <c r="G101" t="s">
        <v>31</v>
      </c>
      <c r="H101" t="s">
        <v>448</v>
      </c>
      <c r="L101">
        <v>100</v>
      </c>
      <c r="M101">
        <v>0</v>
      </c>
      <c r="N101" t="s">
        <v>449</v>
      </c>
      <c r="O101" t="s">
        <v>450</v>
      </c>
      <c r="P101">
        <v>64.430000000000007</v>
      </c>
      <c r="Q101">
        <v>0</v>
      </c>
      <c r="R101" t="s">
        <v>451</v>
      </c>
      <c r="S101" t="s">
        <v>452</v>
      </c>
      <c r="T101" t="s">
        <v>44</v>
      </c>
      <c r="U101" t="s">
        <v>44</v>
      </c>
      <c r="V101" t="s">
        <v>44</v>
      </c>
      <c r="W101" t="s">
        <v>44</v>
      </c>
      <c r="X101" t="s">
        <v>44</v>
      </c>
      <c r="Y101" t="s">
        <v>44</v>
      </c>
      <c r="Z101" t="s">
        <v>44</v>
      </c>
      <c r="AA101" t="s">
        <v>453</v>
      </c>
      <c r="AC101" t="s">
        <v>454</v>
      </c>
      <c r="AD101" t="s">
        <v>455</v>
      </c>
      <c r="AE101" t="s">
        <v>456</v>
      </c>
    </row>
    <row r="102" spans="1:31" x14ac:dyDescent="0.25">
      <c r="A102" t="s">
        <v>3142</v>
      </c>
      <c r="B102" t="s">
        <v>2592</v>
      </c>
      <c r="C102">
        <v>-4.1228225184108496</v>
      </c>
      <c r="D102">
        <v>0.78881475197235895</v>
      </c>
      <c r="E102">
        <v>1.9636174212436198E-3</v>
      </c>
      <c r="F102">
        <v>8.9042139746251196E-3</v>
      </c>
      <c r="G102" t="s">
        <v>31</v>
      </c>
      <c r="H102" t="s">
        <v>3142</v>
      </c>
      <c r="L102">
        <v>100</v>
      </c>
      <c r="M102">
        <v>9.0000000000000006E-75</v>
      </c>
      <c r="N102" t="s">
        <v>3143</v>
      </c>
      <c r="O102" t="s">
        <v>1207</v>
      </c>
      <c r="P102">
        <v>29.81</v>
      </c>
      <c r="Q102">
        <v>3E-10</v>
      </c>
      <c r="R102" t="s">
        <v>1208</v>
      </c>
      <c r="S102" t="s">
        <v>1209</v>
      </c>
      <c r="T102" t="s">
        <v>44</v>
      </c>
      <c r="U102" t="s">
        <v>44</v>
      </c>
      <c r="V102" t="s">
        <v>44</v>
      </c>
      <c r="W102" t="s">
        <v>44</v>
      </c>
      <c r="X102" t="s">
        <v>44</v>
      </c>
      <c r="Y102" t="s">
        <v>44</v>
      </c>
      <c r="Z102" t="s">
        <v>44</v>
      </c>
      <c r="AA102" t="s">
        <v>44</v>
      </c>
      <c r="AC102" t="s">
        <v>3144</v>
      </c>
      <c r="AD102" t="s">
        <v>44</v>
      </c>
      <c r="AE102" t="s">
        <v>3145</v>
      </c>
    </row>
    <row r="103" spans="1:31" x14ac:dyDescent="0.25">
      <c r="A103" t="s">
        <v>457</v>
      </c>
      <c r="B103" t="s">
        <v>2592</v>
      </c>
      <c r="C103">
        <v>-4.1802201280877798</v>
      </c>
      <c r="D103">
        <v>0.36173674048398702</v>
      </c>
      <c r="E103">
        <v>4.1613369328175101E-7</v>
      </c>
      <c r="F103">
        <v>2.8209050414476302E-5</v>
      </c>
      <c r="G103" t="s">
        <v>31</v>
      </c>
      <c r="H103" t="s">
        <v>458</v>
      </c>
      <c r="L103">
        <v>100</v>
      </c>
      <c r="M103">
        <v>0</v>
      </c>
      <c r="N103" t="s">
        <v>459</v>
      </c>
      <c r="O103" t="s">
        <v>460</v>
      </c>
      <c r="P103">
        <v>66.12</v>
      </c>
      <c r="Q103">
        <v>0</v>
      </c>
      <c r="R103" t="s">
        <v>461</v>
      </c>
      <c r="S103" t="s">
        <v>462</v>
      </c>
      <c r="T103" t="s">
        <v>463</v>
      </c>
      <c r="U103">
        <v>986</v>
      </c>
      <c r="V103">
        <v>0</v>
      </c>
      <c r="W103" t="s">
        <v>464</v>
      </c>
      <c r="X103" t="s">
        <v>465</v>
      </c>
      <c r="Y103" t="s">
        <v>466</v>
      </c>
      <c r="Z103" t="s">
        <v>467</v>
      </c>
      <c r="AA103" t="s">
        <v>44</v>
      </c>
      <c r="AB103" t="s">
        <v>468</v>
      </c>
      <c r="AC103" t="s">
        <v>469</v>
      </c>
      <c r="AD103" t="s">
        <v>158</v>
      </c>
      <c r="AE103" t="s">
        <v>470</v>
      </c>
    </row>
    <row r="104" spans="1:31" x14ac:dyDescent="0.25">
      <c r="A104" t="s">
        <v>3146</v>
      </c>
      <c r="B104" t="s">
        <v>2592</v>
      </c>
      <c r="C104">
        <v>-2.05632171881954</v>
      </c>
      <c r="D104">
        <v>0.330080707491818</v>
      </c>
      <c r="E104">
        <v>4.3857163899207998E-5</v>
      </c>
      <c r="F104">
        <v>5.6325549555385503E-4</v>
      </c>
      <c r="G104" t="s">
        <v>31</v>
      </c>
      <c r="H104" t="s">
        <v>3147</v>
      </c>
      <c r="L104">
        <v>97.716999999999999</v>
      </c>
      <c r="M104">
        <v>4.9999999999999997E-158</v>
      </c>
      <c r="N104" t="s">
        <v>3148</v>
      </c>
      <c r="O104" t="s">
        <v>3149</v>
      </c>
      <c r="P104" t="s">
        <v>44</v>
      </c>
      <c r="Q104" t="s">
        <v>44</v>
      </c>
      <c r="R104" t="s">
        <v>44</v>
      </c>
      <c r="S104" t="s">
        <v>44</v>
      </c>
      <c r="T104" t="s">
        <v>44</v>
      </c>
      <c r="U104" t="s">
        <v>44</v>
      </c>
      <c r="V104" t="s">
        <v>44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 t="s">
        <v>44</v>
      </c>
      <c r="AC104" t="s">
        <v>44</v>
      </c>
      <c r="AD104" t="s">
        <v>44</v>
      </c>
      <c r="AE104" t="s">
        <v>3150</v>
      </c>
    </row>
    <row r="105" spans="1:31" x14ac:dyDescent="0.25">
      <c r="A105" t="s">
        <v>3151</v>
      </c>
      <c r="B105" t="s">
        <v>2592</v>
      </c>
      <c r="C105">
        <v>-4.9018189755354404</v>
      </c>
      <c r="D105">
        <v>0.65915583165873304</v>
      </c>
      <c r="E105">
        <v>3.0444538861740299E-4</v>
      </c>
      <c r="F105">
        <v>2.2686397806007102E-3</v>
      </c>
      <c r="G105" t="s">
        <v>31</v>
      </c>
      <c r="H105" t="s">
        <v>3152</v>
      </c>
      <c r="L105">
        <v>100</v>
      </c>
      <c r="M105">
        <v>0</v>
      </c>
      <c r="N105" t="s">
        <v>3153</v>
      </c>
      <c r="O105" t="s">
        <v>3154</v>
      </c>
      <c r="P105">
        <v>65.069999999999993</v>
      </c>
      <c r="Q105">
        <v>0</v>
      </c>
      <c r="R105" t="s">
        <v>3155</v>
      </c>
      <c r="S105" t="s">
        <v>3156</v>
      </c>
      <c r="T105" t="s">
        <v>3157</v>
      </c>
      <c r="U105">
        <v>664</v>
      </c>
      <c r="V105">
        <v>0</v>
      </c>
      <c r="W105" t="s">
        <v>284</v>
      </c>
      <c r="X105" t="s">
        <v>285</v>
      </c>
      <c r="Y105" t="s">
        <v>286</v>
      </c>
      <c r="Z105" t="s">
        <v>287</v>
      </c>
      <c r="AA105" t="s">
        <v>3158</v>
      </c>
      <c r="AC105" t="s">
        <v>289</v>
      </c>
      <c r="AD105" t="s">
        <v>158</v>
      </c>
      <c r="AE105" t="s">
        <v>3159</v>
      </c>
    </row>
    <row r="106" spans="1:31" x14ac:dyDescent="0.25">
      <c r="A106" t="s">
        <v>483</v>
      </c>
      <c r="B106" t="s">
        <v>2592</v>
      </c>
      <c r="C106">
        <v>-3.6017326635534901</v>
      </c>
      <c r="D106">
        <v>0.71102487212112797</v>
      </c>
      <c r="E106">
        <v>2.7723970210469202E-4</v>
      </c>
      <c r="F106">
        <v>2.1187136339758002E-3</v>
      </c>
      <c r="G106" t="s">
        <v>31</v>
      </c>
      <c r="H106" t="s">
        <v>483</v>
      </c>
      <c r="L106">
        <v>100</v>
      </c>
      <c r="M106">
        <v>0</v>
      </c>
      <c r="N106" t="s">
        <v>484</v>
      </c>
      <c r="O106" t="s">
        <v>485</v>
      </c>
      <c r="P106">
        <v>85.16</v>
      </c>
      <c r="Q106">
        <v>0</v>
      </c>
      <c r="R106" t="s">
        <v>486</v>
      </c>
      <c r="S106" t="s">
        <v>487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488</v>
      </c>
      <c r="AB106" t="s">
        <v>44</v>
      </c>
      <c r="AC106" t="s">
        <v>44</v>
      </c>
      <c r="AD106" t="s">
        <v>44</v>
      </c>
      <c r="AE106" t="s">
        <v>489</v>
      </c>
    </row>
    <row r="107" spans="1:31" x14ac:dyDescent="0.25">
      <c r="A107" t="s">
        <v>3160</v>
      </c>
      <c r="B107" t="s">
        <v>2592</v>
      </c>
      <c r="C107">
        <v>-3.4670314007875498</v>
      </c>
      <c r="D107">
        <v>0.19847877988639501</v>
      </c>
      <c r="E107">
        <v>6.7316996421595801E-10</v>
      </c>
      <c r="F107">
        <v>1.1012831068667001E-6</v>
      </c>
      <c r="G107" t="s">
        <v>31</v>
      </c>
      <c r="H107" t="s">
        <v>3161</v>
      </c>
      <c r="L107">
        <v>99.775999999999996</v>
      </c>
      <c r="M107">
        <v>0</v>
      </c>
      <c r="N107" t="s">
        <v>3162</v>
      </c>
      <c r="O107" t="s">
        <v>3163</v>
      </c>
      <c r="P107">
        <v>74.3</v>
      </c>
      <c r="Q107">
        <v>0</v>
      </c>
      <c r="R107" t="s">
        <v>3164</v>
      </c>
      <c r="S107" t="s">
        <v>3165</v>
      </c>
      <c r="T107" t="s">
        <v>44</v>
      </c>
      <c r="U107" t="s">
        <v>44</v>
      </c>
      <c r="V107" t="s">
        <v>44</v>
      </c>
      <c r="W107" t="s">
        <v>44</v>
      </c>
      <c r="X107" t="s">
        <v>44</v>
      </c>
      <c r="Y107" t="s">
        <v>44</v>
      </c>
      <c r="Z107" t="s">
        <v>44</v>
      </c>
      <c r="AA107" t="s">
        <v>3166</v>
      </c>
      <c r="AB107" t="s">
        <v>3167</v>
      </c>
      <c r="AC107" t="s">
        <v>3168</v>
      </c>
      <c r="AD107" t="s">
        <v>3169</v>
      </c>
      <c r="AE107" t="s">
        <v>3170</v>
      </c>
    </row>
    <row r="108" spans="1:31" x14ac:dyDescent="0.25">
      <c r="A108" t="s">
        <v>3171</v>
      </c>
      <c r="B108" t="s">
        <v>2592</v>
      </c>
      <c r="C108">
        <v>2.3928300276774399</v>
      </c>
      <c r="D108">
        <v>0.37041280030573598</v>
      </c>
      <c r="E108">
        <v>4.6780214722819097E-5</v>
      </c>
      <c r="F108">
        <v>5.9049220906059801E-4</v>
      </c>
      <c r="G108" t="s">
        <v>85</v>
      </c>
      <c r="H108" t="s">
        <v>3172</v>
      </c>
      <c r="L108">
        <v>99.808000000000007</v>
      </c>
      <c r="M108">
        <v>0</v>
      </c>
      <c r="N108" t="s">
        <v>3173</v>
      </c>
      <c r="O108" t="s">
        <v>3174</v>
      </c>
      <c r="P108">
        <v>73.349999999999994</v>
      </c>
      <c r="Q108">
        <v>0</v>
      </c>
      <c r="R108" t="s">
        <v>3175</v>
      </c>
      <c r="S108" t="s">
        <v>3176</v>
      </c>
      <c r="T108" t="s">
        <v>3177</v>
      </c>
      <c r="U108">
        <v>280</v>
      </c>
      <c r="V108">
        <v>2E-92</v>
      </c>
      <c r="W108" t="s">
        <v>3178</v>
      </c>
      <c r="X108" t="s">
        <v>3179</v>
      </c>
      <c r="Y108" t="s">
        <v>54</v>
      </c>
      <c r="Z108" t="s">
        <v>55</v>
      </c>
      <c r="AA108" t="s">
        <v>3180</v>
      </c>
      <c r="AB108" t="s">
        <v>81</v>
      </c>
      <c r="AC108" t="s">
        <v>3181</v>
      </c>
      <c r="AD108" t="s">
        <v>44</v>
      </c>
      <c r="AE108" t="s">
        <v>3182</v>
      </c>
    </row>
    <row r="109" spans="1:31" x14ac:dyDescent="0.25">
      <c r="A109" t="s">
        <v>3183</v>
      </c>
      <c r="B109" t="s">
        <v>2592</v>
      </c>
      <c r="C109">
        <v>2.0769303423810799</v>
      </c>
      <c r="D109">
        <v>0.30338871606836099</v>
      </c>
      <c r="E109">
        <v>1.78289066892212E-5</v>
      </c>
      <c r="F109">
        <v>3.0353555018232799E-4</v>
      </c>
      <c r="G109" t="s">
        <v>85</v>
      </c>
      <c r="H109" t="s">
        <v>3184</v>
      </c>
      <c r="L109">
        <v>99.620999999999995</v>
      </c>
      <c r="M109">
        <v>0</v>
      </c>
      <c r="N109" t="s">
        <v>3185</v>
      </c>
      <c r="O109" t="s">
        <v>3186</v>
      </c>
      <c r="P109">
        <v>60.24</v>
      </c>
      <c r="Q109">
        <v>0</v>
      </c>
      <c r="R109" t="s">
        <v>3187</v>
      </c>
      <c r="S109" t="s">
        <v>3188</v>
      </c>
      <c r="T109" t="s">
        <v>349</v>
      </c>
      <c r="U109">
        <v>640</v>
      </c>
      <c r="V109">
        <v>0</v>
      </c>
      <c r="W109" t="s">
        <v>350</v>
      </c>
      <c r="X109" t="s">
        <v>351</v>
      </c>
      <c r="Y109" t="s">
        <v>39</v>
      </c>
      <c r="Z109" t="s">
        <v>40</v>
      </c>
      <c r="AA109" t="s">
        <v>3189</v>
      </c>
      <c r="AB109" t="s">
        <v>353</v>
      </c>
      <c r="AC109" t="s">
        <v>354</v>
      </c>
      <c r="AD109" t="s">
        <v>44</v>
      </c>
      <c r="AE109" t="s">
        <v>3190</v>
      </c>
    </row>
    <row r="110" spans="1:31" x14ac:dyDescent="0.25">
      <c r="A110" t="s">
        <v>490</v>
      </c>
      <c r="B110" t="s">
        <v>2592</v>
      </c>
      <c r="C110">
        <v>-4.0680036688310004</v>
      </c>
      <c r="D110">
        <v>0.69284652950750203</v>
      </c>
      <c r="E110">
        <v>1.0748400185312E-4</v>
      </c>
      <c r="F110">
        <v>1.07799468525225E-3</v>
      </c>
      <c r="G110" t="s">
        <v>31</v>
      </c>
      <c r="H110" t="s">
        <v>490</v>
      </c>
      <c r="L110">
        <v>99.638000000000005</v>
      </c>
      <c r="M110">
        <v>0</v>
      </c>
      <c r="N110" t="s">
        <v>491</v>
      </c>
      <c r="O110" t="s">
        <v>492</v>
      </c>
      <c r="P110">
        <v>67.88</v>
      </c>
      <c r="Q110">
        <v>0</v>
      </c>
      <c r="R110" t="s">
        <v>493</v>
      </c>
      <c r="S110" t="s">
        <v>494</v>
      </c>
      <c r="T110" t="s">
        <v>495</v>
      </c>
      <c r="U110">
        <v>55.1</v>
      </c>
      <c r="V110">
        <v>1.9999999999999999E-7</v>
      </c>
      <c r="W110" t="s">
        <v>496</v>
      </c>
      <c r="X110" t="s">
        <v>497</v>
      </c>
      <c r="Y110" t="s">
        <v>498</v>
      </c>
      <c r="Z110" t="s">
        <v>499</v>
      </c>
      <c r="AA110" t="s">
        <v>500</v>
      </c>
      <c r="AC110" t="s">
        <v>501</v>
      </c>
      <c r="AD110" t="s">
        <v>44</v>
      </c>
      <c r="AE110" t="s">
        <v>502</v>
      </c>
    </row>
    <row r="111" spans="1:31" x14ac:dyDescent="0.25">
      <c r="A111" t="s">
        <v>503</v>
      </c>
      <c r="B111" t="s">
        <v>2592</v>
      </c>
      <c r="C111">
        <v>5.42796486394161</v>
      </c>
      <c r="D111">
        <v>0.37183751339561</v>
      </c>
      <c r="E111">
        <v>5.3015214440677003E-9</v>
      </c>
      <c r="F111">
        <v>3.34627044256624E-6</v>
      </c>
      <c r="G111" t="s">
        <v>85</v>
      </c>
      <c r="H111" t="s">
        <v>503</v>
      </c>
      <c r="L111">
        <v>100</v>
      </c>
      <c r="M111">
        <v>0</v>
      </c>
      <c r="N111" t="s">
        <v>504</v>
      </c>
      <c r="O111" t="s">
        <v>505</v>
      </c>
      <c r="P111">
        <v>58.07</v>
      </c>
      <c r="Q111">
        <v>9.9999999999999999E-132</v>
      </c>
      <c r="R111" t="s">
        <v>506</v>
      </c>
      <c r="S111" t="s">
        <v>507</v>
      </c>
      <c r="T111" t="s">
        <v>44</v>
      </c>
      <c r="U111" t="s">
        <v>44</v>
      </c>
      <c r="V111" t="s">
        <v>44</v>
      </c>
      <c r="W111" t="s">
        <v>44</v>
      </c>
      <c r="X111" t="s">
        <v>44</v>
      </c>
      <c r="Y111" t="s">
        <v>44</v>
      </c>
      <c r="Z111" t="s">
        <v>44</v>
      </c>
      <c r="AA111" t="s">
        <v>508</v>
      </c>
      <c r="AB111" t="s">
        <v>225</v>
      </c>
      <c r="AC111" t="s">
        <v>112</v>
      </c>
      <c r="AD111" t="s">
        <v>113</v>
      </c>
      <c r="AE111" t="s">
        <v>509</v>
      </c>
    </row>
    <row r="112" spans="1:31" x14ac:dyDescent="0.25">
      <c r="A112" t="s">
        <v>510</v>
      </c>
      <c r="B112" t="s">
        <v>2592</v>
      </c>
      <c r="C112">
        <v>5.43969876079231</v>
      </c>
      <c r="D112">
        <v>0.48016155364026097</v>
      </c>
      <c r="E112">
        <v>9.3469780728661095E-6</v>
      </c>
      <c r="F112">
        <v>1.8592907734133699E-4</v>
      </c>
      <c r="G112" t="s">
        <v>85</v>
      </c>
      <c r="H112" t="s">
        <v>510</v>
      </c>
      <c r="L112">
        <v>99.36</v>
      </c>
      <c r="M112">
        <v>0</v>
      </c>
      <c r="N112" t="s">
        <v>511</v>
      </c>
      <c r="O112" t="s">
        <v>512</v>
      </c>
      <c r="P112">
        <v>32.54</v>
      </c>
      <c r="Q112">
        <v>9.9999999999999997E-48</v>
      </c>
      <c r="R112" t="s">
        <v>513</v>
      </c>
      <c r="S112" t="s">
        <v>514</v>
      </c>
      <c r="T112" t="s">
        <v>515</v>
      </c>
      <c r="U112">
        <v>611</v>
      </c>
      <c r="V112">
        <v>0</v>
      </c>
      <c r="W112" t="s">
        <v>516</v>
      </c>
      <c r="X112" t="s">
        <v>517</v>
      </c>
      <c r="Y112" t="s">
        <v>518</v>
      </c>
      <c r="Z112" t="s">
        <v>519</v>
      </c>
      <c r="AA112" t="s">
        <v>520</v>
      </c>
      <c r="AC112" t="s">
        <v>276</v>
      </c>
      <c r="AD112" t="s">
        <v>44</v>
      </c>
      <c r="AE112" t="s">
        <v>521</v>
      </c>
    </row>
    <row r="113" spans="1:31" x14ac:dyDescent="0.25">
      <c r="A113" t="s">
        <v>3191</v>
      </c>
      <c r="B113" t="s">
        <v>2592</v>
      </c>
      <c r="C113">
        <v>-2.5516537166356801</v>
      </c>
      <c r="D113">
        <v>0.50753618142097601</v>
      </c>
      <c r="E113">
        <v>2.9539140981960099E-4</v>
      </c>
      <c r="F113">
        <v>2.22368608115967E-3</v>
      </c>
      <c r="G113" t="s">
        <v>31</v>
      </c>
      <c r="H113" t="s">
        <v>3191</v>
      </c>
      <c r="L113">
        <v>99.766000000000005</v>
      </c>
      <c r="M113">
        <v>0</v>
      </c>
      <c r="N113" t="s">
        <v>3192</v>
      </c>
      <c r="O113" t="s">
        <v>524</v>
      </c>
      <c r="P113">
        <v>71.260000000000005</v>
      </c>
      <c r="Q113">
        <v>0</v>
      </c>
      <c r="R113" t="s">
        <v>525</v>
      </c>
      <c r="S113" t="s">
        <v>526</v>
      </c>
      <c r="T113" t="s">
        <v>527</v>
      </c>
      <c r="U113">
        <v>531</v>
      </c>
      <c r="V113">
        <v>0</v>
      </c>
      <c r="W113" t="s">
        <v>528</v>
      </c>
      <c r="X113" t="s">
        <v>529</v>
      </c>
      <c r="Y113" t="s">
        <v>54</v>
      </c>
      <c r="Z113" t="s">
        <v>55</v>
      </c>
      <c r="AA113" t="s">
        <v>3193</v>
      </c>
      <c r="AC113" t="s">
        <v>531</v>
      </c>
      <c r="AD113" t="s">
        <v>3194</v>
      </c>
      <c r="AE113" t="s">
        <v>3195</v>
      </c>
    </row>
    <row r="114" spans="1:31" x14ac:dyDescent="0.25">
      <c r="A114" t="s">
        <v>1887</v>
      </c>
      <c r="B114" t="s">
        <v>2592</v>
      </c>
      <c r="C114">
        <v>2.7013754391678901</v>
      </c>
      <c r="D114">
        <v>0.67528469219206599</v>
      </c>
      <c r="E114">
        <v>2.08494394552328E-3</v>
      </c>
      <c r="F114">
        <v>9.3436738504762105E-3</v>
      </c>
      <c r="G114" t="s">
        <v>85</v>
      </c>
      <c r="H114" t="s">
        <v>1888</v>
      </c>
      <c r="L114">
        <v>99.724999999999994</v>
      </c>
      <c r="M114">
        <v>0</v>
      </c>
      <c r="N114" t="s">
        <v>1889</v>
      </c>
      <c r="O114" t="s">
        <v>1890</v>
      </c>
      <c r="P114">
        <v>44.12</v>
      </c>
      <c r="Q114">
        <v>3.9999999999999998E-103</v>
      </c>
      <c r="R114" t="s">
        <v>1891</v>
      </c>
      <c r="S114" t="s">
        <v>1892</v>
      </c>
      <c r="T114" t="s">
        <v>44</v>
      </c>
      <c r="U114" t="s">
        <v>44</v>
      </c>
      <c r="V114" t="s">
        <v>44</v>
      </c>
      <c r="W114" t="s">
        <v>44</v>
      </c>
      <c r="X114" t="s">
        <v>44</v>
      </c>
      <c r="Y114" t="s">
        <v>44</v>
      </c>
      <c r="Z114" t="s">
        <v>44</v>
      </c>
      <c r="AA114" t="s">
        <v>1893</v>
      </c>
      <c r="AB114" t="s">
        <v>1894</v>
      </c>
      <c r="AC114" t="s">
        <v>832</v>
      </c>
      <c r="AD114" t="s">
        <v>113</v>
      </c>
      <c r="AE114" t="s">
        <v>1895</v>
      </c>
    </row>
    <row r="115" spans="1:31" x14ac:dyDescent="0.25">
      <c r="A115" t="s">
        <v>3196</v>
      </c>
      <c r="B115" t="s">
        <v>2592</v>
      </c>
      <c r="C115">
        <v>2.6008831981077698</v>
      </c>
      <c r="D115">
        <v>0.25659182006060299</v>
      </c>
      <c r="E115">
        <v>6.4567094737455498E-7</v>
      </c>
      <c r="F115">
        <v>3.4807910819780302E-5</v>
      </c>
      <c r="G115" t="s">
        <v>85</v>
      </c>
      <c r="H115" t="s">
        <v>3197</v>
      </c>
      <c r="L115">
        <v>100</v>
      </c>
      <c r="M115">
        <v>8.9999999999999995E-57</v>
      </c>
      <c r="N115" t="s">
        <v>3198</v>
      </c>
      <c r="O115" t="s">
        <v>3199</v>
      </c>
      <c r="P115">
        <v>76.34</v>
      </c>
      <c r="Q115">
        <v>4.0000000000000003E-43</v>
      </c>
      <c r="R115" t="s">
        <v>3200</v>
      </c>
      <c r="S115" t="s">
        <v>3201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3202</v>
      </c>
      <c r="AC115" t="s">
        <v>3203</v>
      </c>
      <c r="AD115" t="s">
        <v>44</v>
      </c>
      <c r="AE115" t="s">
        <v>3204</v>
      </c>
    </row>
    <row r="116" spans="1:31" x14ac:dyDescent="0.25">
      <c r="A116" t="s">
        <v>522</v>
      </c>
      <c r="B116" t="s">
        <v>2592</v>
      </c>
      <c r="C116">
        <v>-3.2309277559449701</v>
      </c>
      <c r="D116">
        <v>0.61439211164568597</v>
      </c>
      <c r="E116">
        <v>3.6872621069639099E-4</v>
      </c>
      <c r="F116">
        <v>2.60944702954369E-3</v>
      </c>
      <c r="G116" t="s">
        <v>31</v>
      </c>
      <c r="H116" t="s">
        <v>522</v>
      </c>
      <c r="L116">
        <v>99.769000000000005</v>
      </c>
      <c r="M116">
        <v>0</v>
      </c>
      <c r="N116" t="s">
        <v>523</v>
      </c>
      <c r="O116" t="s">
        <v>524</v>
      </c>
      <c r="P116">
        <v>74.37</v>
      </c>
      <c r="Q116">
        <v>0</v>
      </c>
      <c r="R116" t="s">
        <v>525</v>
      </c>
      <c r="S116" t="s">
        <v>526</v>
      </c>
      <c r="T116" t="s">
        <v>527</v>
      </c>
      <c r="U116">
        <v>648</v>
      </c>
      <c r="V116">
        <v>0</v>
      </c>
      <c r="W116" t="s">
        <v>528</v>
      </c>
      <c r="X116" t="s">
        <v>529</v>
      </c>
      <c r="Y116" t="s">
        <v>54</v>
      </c>
      <c r="Z116" t="s">
        <v>55</v>
      </c>
      <c r="AA116" t="s">
        <v>530</v>
      </c>
      <c r="AC116" t="s">
        <v>531</v>
      </c>
      <c r="AD116" t="s">
        <v>455</v>
      </c>
      <c r="AE116" t="s">
        <v>532</v>
      </c>
    </row>
    <row r="117" spans="1:31" x14ac:dyDescent="0.25">
      <c r="A117" t="s">
        <v>3205</v>
      </c>
      <c r="B117" t="s">
        <v>2592</v>
      </c>
      <c r="C117">
        <v>2.22004997195166</v>
      </c>
      <c r="D117">
        <v>0.32761343365497902</v>
      </c>
      <c r="E117">
        <v>5.0475644553005196E-4</v>
      </c>
      <c r="F117">
        <v>3.2698102036774102E-3</v>
      </c>
      <c r="G117" t="s">
        <v>85</v>
      </c>
      <c r="H117" t="s">
        <v>3206</v>
      </c>
      <c r="L117">
        <v>100</v>
      </c>
      <c r="M117">
        <v>0</v>
      </c>
      <c r="N117" t="s">
        <v>3207</v>
      </c>
      <c r="O117" t="s">
        <v>3208</v>
      </c>
      <c r="P117">
        <v>64.89</v>
      </c>
      <c r="Q117">
        <v>6.9999999999999998E-48</v>
      </c>
      <c r="R117" t="s">
        <v>3209</v>
      </c>
      <c r="S117" t="s">
        <v>3210</v>
      </c>
      <c r="T117" t="s">
        <v>3211</v>
      </c>
      <c r="U117">
        <v>172</v>
      </c>
      <c r="V117">
        <v>9.9999999999999997E-48</v>
      </c>
      <c r="W117" t="s">
        <v>3212</v>
      </c>
      <c r="X117" t="s">
        <v>3213</v>
      </c>
      <c r="Y117" t="s">
        <v>466</v>
      </c>
      <c r="Z117" t="s">
        <v>467</v>
      </c>
      <c r="AA117" t="s">
        <v>3214</v>
      </c>
      <c r="AB117" t="s">
        <v>3215</v>
      </c>
      <c r="AC117" t="s">
        <v>2154</v>
      </c>
      <c r="AD117" t="s">
        <v>44</v>
      </c>
      <c r="AE117" t="s">
        <v>3216</v>
      </c>
    </row>
    <row r="118" spans="1:31" x14ac:dyDescent="0.25">
      <c r="A118" t="s">
        <v>3217</v>
      </c>
      <c r="B118" t="s">
        <v>2592</v>
      </c>
      <c r="C118">
        <v>-2.6299406811447001</v>
      </c>
      <c r="D118">
        <v>0.345315139250783</v>
      </c>
      <c r="E118">
        <v>1.8067250789677299E-5</v>
      </c>
      <c r="F118">
        <v>3.0632096187618499E-4</v>
      </c>
      <c r="G118" t="s">
        <v>31</v>
      </c>
      <c r="H118" t="s">
        <v>3217</v>
      </c>
      <c r="L118">
        <v>80.102999999999994</v>
      </c>
      <c r="M118">
        <v>0</v>
      </c>
      <c r="N118" t="s">
        <v>3218</v>
      </c>
      <c r="O118" t="s">
        <v>3219</v>
      </c>
      <c r="P118">
        <v>56.51</v>
      </c>
      <c r="Q118">
        <v>9.9999999999999999E-132</v>
      </c>
      <c r="R118" t="s">
        <v>3220</v>
      </c>
      <c r="S118" t="s">
        <v>3221</v>
      </c>
      <c r="T118" t="s">
        <v>44</v>
      </c>
      <c r="U118" t="s">
        <v>44</v>
      </c>
      <c r="V118" t="s">
        <v>44</v>
      </c>
      <c r="W118" t="s">
        <v>44</v>
      </c>
      <c r="X118" t="s">
        <v>44</v>
      </c>
      <c r="Y118" t="s">
        <v>44</v>
      </c>
      <c r="Z118" t="s">
        <v>44</v>
      </c>
      <c r="AA118" t="s">
        <v>44</v>
      </c>
      <c r="AB118" t="s">
        <v>44</v>
      </c>
      <c r="AC118" t="s">
        <v>44</v>
      </c>
      <c r="AD118" t="s">
        <v>44</v>
      </c>
      <c r="AE118" t="s">
        <v>3222</v>
      </c>
    </row>
    <row r="119" spans="1:31" x14ac:dyDescent="0.25">
      <c r="A119" t="s">
        <v>541</v>
      </c>
      <c r="B119" t="s">
        <v>2592</v>
      </c>
      <c r="C119">
        <v>-2.4023751800759201</v>
      </c>
      <c r="D119">
        <v>0.434957146953241</v>
      </c>
      <c r="E119">
        <v>1.31272584746656E-4</v>
      </c>
      <c r="F119">
        <v>1.24682393527388E-3</v>
      </c>
      <c r="G119" t="s">
        <v>31</v>
      </c>
      <c r="H119" t="s">
        <v>541</v>
      </c>
      <c r="L119">
        <v>100</v>
      </c>
      <c r="M119">
        <v>0</v>
      </c>
      <c r="N119" t="s">
        <v>542</v>
      </c>
      <c r="O119" t="s">
        <v>543</v>
      </c>
      <c r="P119">
        <v>71.319999999999993</v>
      </c>
      <c r="Q119">
        <v>0</v>
      </c>
      <c r="R119" t="s">
        <v>544</v>
      </c>
      <c r="S119" t="s">
        <v>545</v>
      </c>
      <c r="T119" t="s">
        <v>546</v>
      </c>
      <c r="U119">
        <v>597</v>
      </c>
      <c r="V119">
        <v>0</v>
      </c>
      <c r="W119" t="s">
        <v>547</v>
      </c>
      <c r="X119" t="s">
        <v>548</v>
      </c>
      <c r="Y119" t="s">
        <v>518</v>
      </c>
      <c r="Z119" t="s">
        <v>519</v>
      </c>
      <c r="AA119" t="s">
        <v>549</v>
      </c>
      <c r="AB119" t="s">
        <v>550</v>
      </c>
      <c r="AC119" t="s">
        <v>551</v>
      </c>
      <c r="AD119" t="s">
        <v>44</v>
      </c>
      <c r="AE119" t="s">
        <v>552</v>
      </c>
    </row>
    <row r="120" spans="1:31" x14ac:dyDescent="0.25">
      <c r="A120" t="s">
        <v>3223</v>
      </c>
      <c r="B120" t="s">
        <v>2592</v>
      </c>
      <c r="C120">
        <v>-2.86736710789949</v>
      </c>
      <c r="D120">
        <v>0.23490495096778499</v>
      </c>
      <c r="E120">
        <v>6.6574494983484598E-7</v>
      </c>
      <c r="F120">
        <v>3.4807910819780302E-5</v>
      </c>
      <c r="G120" t="s">
        <v>31</v>
      </c>
      <c r="H120" t="s">
        <v>3224</v>
      </c>
      <c r="L120">
        <v>81.277000000000001</v>
      </c>
      <c r="M120">
        <v>6.9999999999999997E-118</v>
      </c>
      <c r="N120" t="s">
        <v>3225</v>
      </c>
      <c r="O120" t="s">
        <v>3226</v>
      </c>
      <c r="P120" t="s">
        <v>44</v>
      </c>
      <c r="Q120" t="s">
        <v>44</v>
      </c>
      <c r="R120" t="s">
        <v>44</v>
      </c>
      <c r="S120" t="s">
        <v>44</v>
      </c>
      <c r="T120" t="s">
        <v>44</v>
      </c>
      <c r="U120" t="s">
        <v>44</v>
      </c>
      <c r="V120" t="s">
        <v>44</v>
      </c>
      <c r="W120" t="s">
        <v>44</v>
      </c>
      <c r="X120" t="s">
        <v>44</v>
      </c>
      <c r="Y120" t="s">
        <v>44</v>
      </c>
      <c r="Z120" t="s">
        <v>44</v>
      </c>
      <c r="AA120" t="s">
        <v>44</v>
      </c>
      <c r="AD120" t="s">
        <v>158</v>
      </c>
      <c r="AE120" t="s">
        <v>3227</v>
      </c>
    </row>
    <row r="121" spans="1:31" x14ac:dyDescent="0.25">
      <c r="A121" t="s">
        <v>3228</v>
      </c>
      <c r="B121" t="s">
        <v>2592</v>
      </c>
      <c r="C121">
        <v>-3.2305037582349301</v>
      </c>
      <c r="D121">
        <v>0.52123007591141102</v>
      </c>
      <c r="E121">
        <v>8.1301365913199997E-4</v>
      </c>
      <c r="F121">
        <v>4.6469830640051297E-3</v>
      </c>
      <c r="G121" t="s">
        <v>31</v>
      </c>
      <c r="H121" t="s">
        <v>3228</v>
      </c>
      <c r="L121">
        <v>100</v>
      </c>
      <c r="M121">
        <v>0</v>
      </c>
      <c r="N121" t="s">
        <v>3229</v>
      </c>
      <c r="O121" t="s">
        <v>3230</v>
      </c>
      <c r="P121">
        <v>65.78</v>
      </c>
      <c r="Q121">
        <v>0</v>
      </c>
      <c r="R121" t="s">
        <v>3231</v>
      </c>
      <c r="S121" t="s">
        <v>3232</v>
      </c>
      <c r="T121" t="s">
        <v>3233</v>
      </c>
      <c r="U121">
        <v>739</v>
      </c>
      <c r="V121">
        <v>0</v>
      </c>
      <c r="W121" t="s">
        <v>3234</v>
      </c>
      <c r="X121" t="s">
        <v>3235</v>
      </c>
      <c r="Y121" t="s">
        <v>197</v>
      </c>
      <c r="Z121" t="s">
        <v>198</v>
      </c>
      <c r="AA121" t="s">
        <v>3236</v>
      </c>
      <c r="AB121" t="s">
        <v>353</v>
      </c>
      <c r="AC121" t="s">
        <v>3237</v>
      </c>
      <c r="AD121" t="s">
        <v>44</v>
      </c>
      <c r="AE121" t="s">
        <v>3238</v>
      </c>
    </row>
    <row r="122" spans="1:31" x14ac:dyDescent="0.25">
      <c r="A122" t="s">
        <v>3239</v>
      </c>
      <c r="B122" t="s">
        <v>2592</v>
      </c>
      <c r="C122">
        <v>2.1543677002294701</v>
      </c>
      <c r="D122">
        <v>0.41795341520194301</v>
      </c>
      <c r="E122">
        <v>2.3917372300008601E-4</v>
      </c>
      <c r="F122">
        <v>1.89909890594591E-3</v>
      </c>
      <c r="G122" t="s">
        <v>85</v>
      </c>
      <c r="H122" t="s">
        <v>3239</v>
      </c>
      <c r="L122">
        <v>88.658000000000001</v>
      </c>
      <c r="M122">
        <v>0</v>
      </c>
      <c r="N122" t="s">
        <v>3240</v>
      </c>
      <c r="O122" t="s">
        <v>3241</v>
      </c>
      <c r="P122">
        <v>84.12</v>
      </c>
      <c r="Q122">
        <v>0</v>
      </c>
      <c r="R122" t="s">
        <v>3242</v>
      </c>
      <c r="S122" t="s">
        <v>3243</v>
      </c>
      <c r="T122" t="s">
        <v>3244</v>
      </c>
      <c r="U122">
        <v>835</v>
      </c>
      <c r="V122">
        <v>0</v>
      </c>
      <c r="W122" t="s">
        <v>3245</v>
      </c>
      <c r="X122" t="s">
        <v>3246</v>
      </c>
      <c r="Y122" t="s">
        <v>39</v>
      </c>
      <c r="Z122" t="s">
        <v>40</v>
      </c>
      <c r="AA122" t="s">
        <v>3247</v>
      </c>
      <c r="AB122" t="s">
        <v>3248</v>
      </c>
      <c r="AC122" t="s">
        <v>365</v>
      </c>
      <c r="AD122" t="s">
        <v>1731</v>
      </c>
      <c r="AE122" t="s">
        <v>3249</v>
      </c>
    </row>
    <row r="123" spans="1:31" x14ac:dyDescent="0.25">
      <c r="A123" t="s">
        <v>3250</v>
      </c>
      <c r="B123" t="s">
        <v>2592</v>
      </c>
      <c r="C123">
        <v>-5.6107922290347698</v>
      </c>
      <c r="D123">
        <v>0.91491993406691696</v>
      </c>
      <c r="E123">
        <v>4.7560859908557502E-4</v>
      </c>
      <c r="F123">
        <v>3.1361978470370701E-3</v>
      </c>
      <c r="G123" t="s">
        <v>31</v>
      </c>
      <c r="H123" t="s">
        <v>3250</v>
      </c>
      <c r="L123">
        <v>100</v>
      </c>
      <c r="M123">
        <v>0</v>
      </c>
      <c r="N123" t="s">
        <v>3251</v>
      </c>
      <c r="O123" t="s">
        <v>3252</v>
      </c>
      <c r="P123">
        <v>32.270000000000003</v>
      </c>
      <c r="Q123">
        <v>6.9999999999999999E-35</v>
      </c>
      <c r="R123" t="s">
        <v>3253</v>
      </c>
      <c r="S123" t="s">
        <v>3254</v>
      </c>
      <c r="T123" t="s">
        <v>3255</v>
      </c>
      <c r="U123">
        <v>387</v>
      </c>
      <c r="V123">
        <v>3E-132</v>
      </c>
      <c r="W123" t="s">
        <v>516</v>
      </c>
      <c r="X123" t="s">
        <v>517</v>
      </c>
      <c r="Y123" t="s">
        <v>518</v>
      </c>
      <c r="Z123" t="s">
        <v>519</v>
      </c>
      <c r="AA123" t="s">
        <v>3256</v>
      </c>
      <c r="AC123" t="s">
        <v>276</v>
      </c>
      <c r="AD123" t="s">
        <v>44</v>
      </c>
      <c r="AE123" t="s">
        <v>3257</v>
      </c>
    </row>
    <row r="124" spans="1:31" x14ac:dyDescent="0.25">
      <c r="A124" t="s">
        <v>3258</v>
      </c>
      <c r="B124" t="s">
        <v>2592</v>
      </c>
      <c r="C124">
        <v>2.49719310667246</v>
      </c>
      <c r="D124">
        <v>0.40246353175872102</v>
      </c>
      <c r="E124">
        <v>2.58084010223536E-4</v>
      </c>
      <c r="F124">
        <v>2.01259426885424E-3</v>
      </c>
      <c r="G124" t="s">
        <v>85</v>
      </c>
      <c r="H124" t="s">
        <v>3259</v>
      </c>
      <c r="L124">
        <v>99.626999999999995</v>
      </c>
      <c r="M124">
        <v>0</v>
      </c>
      <c r="N124" t="s">
        <v>3260</v>
      </c>
      <c r="O124" t="s">
        <v>3261</v>
      </c>
      <c r="P124">
        <v>72.39</v>
      </c>
      <c r="Q124">
        <v>2E-149</v>
      </c>
      <c r="R124" t="s">
        <v>591</v>
      </c>
      <c r="S124" t="s">
        <v>592</v>
      </c>
      <c r="T124" t="s">
        <v>593</v>
      </c>
      <c r="U124">
        <v>418</v>
      </c>
      <c r="V124">
        <v>3.0000000000000002E-149</v>
      </c>
      <c r="W124" t="s">
        <v>594</v>
      </c>
      <c r="X124" t="s">
        <v>595</v>
      </c>
      <c r="Y124" t="s">
        <v>518</v>
      </c>
      <c r="Z124" t="s">
        <v>519</v>
      </c>
      <c r="AA124" t="s">
        <v>3262</v>
      </c>
      <c r="AB124" t="s">
        <v>597</v>
      </c>
      <c r="AC124" t="s">
        <v>598</v>
      </c>
      <c r="AD124" t="s">
        <v>44</v>
      </c>
      <c r="AE124" t="s">
        <v>3263</v>
      </c>
    </row>
    <row r="125" spans="1:31" x14ac:dyDescent="0.25">
      <c r="A125" t="s">
        <v>587</v>
      </c>
      <c r="B125" t="s">
        <v>2592</v>
      </c>
      <c r="C125">
        <v>-4.0292457569226103</v>
      </c>
      <c r="D125">
        <v>0.313103086421536</v>
      </c>
      <c r="E125">
        <v>2.2112568887067101E-8</v>
      </c>
      <c r="F125">
        <v>5.6132289760874299E-6</v>
      </c>
      <c r="G125" t="s">
        <v>31</v>
      </c>
      <c r="H125" t="s">
        <v>588</v>
      </c>
      <c r="L125">
        <v>98.876000000000005</v>
      </c>
      <c r="M125">
        <v>0</v>
      </c>
      <c r="N125" t="s">
        <v>589</v>
      </c>
      <c r="O125" t="s">
        <v>590</v>
      </c>
      <c r="P125">
        <v>63.1</v>
      </c>
      <c r="Q125">
        <v>2.0000000000000001E-127</v>
      </c>
      <c r="R125" t="s">
        <v>591</v>
      </c>
      <c r="S125" t="s">
        <v>592</v>
      </c>
      <c r="T125" t="s">
        <v>593</v>
      </c>
      <c r="U125">
        <v>363</v>
      </c>
      <c r="V125">
        <v>3.0000000000000001E-127</v>
      </c>
      <c r="W125" t="s">
        <v>594</v>
      </c>
      <c r="X125" t="s">
        <v>595</v>
      </c>
      <c r="Y125" t="s">
        <v>518</v>
      </c>
      <c r="Z125" t="s">
        <v>519</v>
      </c>
      <c r="AA125" t="s">
        <v>596</v>
      </c>
      <c r="AB125" t="s">
        <v>597</v>
      </c>
      <c r="AC125" t="s">
        <v>598</v>
      </c>
      <c r="AD125" t="s">
        <v>44</v>
      </c>
      <c r="AE125" t="s">
        <v>599</v>
      </c>
    </row>
    <row r="126" spans="1:31" x14ac:dyDescent="0.25">
      <c r="A126" t="s">
        <v>3264</v>
      </c>
      <c r="B126" t="s">
        <v>2592</v>
      </c>
      <c r="C126">
        <v>2.1282880100703401</v>
      </c>
      <c r="D126">
        <v>0.42143255347693598</v>
      </c>
      <c r="E126">
        <v>6.9022537626772795E-4</v>
      </c>
      <c r="F126">
        <v>4.11988135688295E-3</v>
      </c>
      <c r="G126" t="s">
        <v>85</v>
      </c>
      <c r="H126" t="s">
        <v>3264</v>
      </c>
      <c r="L126">
        <v>97.872</v>
      </c>
      <c r="M126">
        <v>0</v>
      </c>
      <c r="N126" t="s">
        <v>3265</v>
      </c>
      <c r="O126" t="s">
        <v>3266</v>
      </c>
      <c r="P126">
        <v>51.66</v>
      </c>
      <c r="Q126">
        <v>9.9999999999999993E-105</v>
      </c>
      <c r="R126" t="s">
        <v>3267</v>
      </c>
      <c r="S126" t="s">
        <v>3268</v>
      </c>
      <c r="T126" t="s">
        <v>44</v>
      </c>
      <c r="U126" t="s">
        <v>44</v>
      </c>
      <c r="V126" t="s">
        <v>44</v>
      </c>
      <c r="W126" t="s">
        <v>44</v>
      </c>
      <c r="X126" t="s">
        <v>44</v>
      </c>
      <c r="Y126" t="s">
        <v>44</v>
      </c>
      <c r="Z126" t="s">
        <v>44</v>
      </c>
      <c r="AA126" t="s">
        <v>44</v>
      </c>
      <c r="AB126" t="s">
        <v>44</v>
      </c>
      <c r="AC126" t="s">
        <v>44</v>
      </c>
      <c r="AD126" t="s">
        <v>44</v>
      </c>
      <c r="AE126" t="s">
        <v>3269</v>
      </c>
    </row>
    <row r="127" spans="1:31" x14ac:dyDescent="0.25">
      <c r="A127" t="s">
        <v>3270</v>
      </c>
      <c r="B127" t="s">
        <v>2592</v>
      </c>
      <c r="C127">
        <v>-2.0543417897086398</v>
      </c>
      <c r="D127">
        <v>0.333402951637433</v>
      </c>
      <c r="E127">
        <v>4.8592280384562903E-5</v>
      </c>
      <c r="F127">
        <v>6.0695945002545398E-4</v>
      </c>
      <c r="G127" t="s">
        <v>31</v>
      </c>
      <c r="H127" t="s">
        <v>3270</v>
      </c>
      <c r="K127" t="s">
        <v>3271</v>
      </c>
      <c r="L127">
        <v>99.611000000000004</v>
      </c>
      <c r="M127">
        <v>0</v>
      </c>
      <c r="N127" t="s">
        <v>3272</v>
      </c>
      <c r="O127" t="s">
        <v>3273</v>
      </c>
      <c r="P127">
        <v>73.98</v>
      </c>
      <c r="Q127">
        <v>0</v>
      </c>
      <c r="R127" t="s">
        <v>347</v>
      </c>
      <c r="S127" t="s">
        <v>348</v>
      </c>
      <c r="T127" t="s">
        <v>349</v>
      </c>
      <c r="U127">
        <v>795</v>
      </c>
      <c r="V127">
        <v>0</v>
      </c>
      <c r="W127" t="s">
        <v>350</v>
      </c>
      <c r="X127" t="s">
        <v>351</v>
      </c>
      <c r="Y127" t="s">
        <v>39</v>
      </c>
      <c r="Z127" t="s">
        <v>40</v>
      </c>
      <c r="AA127" t="s">
        <v>3274</v>
      </c>
      <c r="AB127" t="s">
        <v>353</v>
      </c>
      <c r="AC127" t="s">
        <v>354</v>
      </c>
      <c r="AD127" t="s">
        <v>44</v>
      </c>
      <c r="AE127" t="s">
        <v>3275</v>
      </c>
    </row>
    <row r="128" spans="1:31" x14ac:dyDescent="0.25">
      <c r="A128" t="s">
        <v>1900</v>
      </c>
      <c r="B128" t="s">
        <v>2592</v>
      </c>
      <c r="C128">
        <v>-2.3368696587746798</v>
      </c>
      <c r="D128">
        <v>8.6946609270063396E-2</v>
      </c>
      <c r="E128">
        <v>2.5297128836143699E-8</v>
      </c>
      <c r="F128">
        <v>5.9567185232714203E-6</v>
      </c>
      <c r="G128" t="s">
        <v>31</v>
      </c>
      <c r="H128" t="s">
        <v>1901</v>
      </c>
      <c r="L128">
        <v>92.971000000000004</v>
      </c>
      <c r="M128">
        <v>0</v>
      </c>
      <c r="N128" t="s">
        <v>1902</v>
      </c>
      <c r="O128" t="s">
        <v>1903</v>
      </c>
      <c r="P128">
        <v>67.91</v>
      </c>
      <c r="Q128">
        <v>0</v>
      </c>
      <c r="R128" t="s">
        <v>1904</v>
      </c>
      <c r="S128" t="s">
        <v>1905</v>
      </c>
      <c r="T128" t="s">
        <v>1906</v>
      </c>
      <c r="U128">
        <v>1639</v>
      </c>
      <c r="V128">
        <v>0</v>
      </c>
      <c r="W128" t="s">
        <v>1907</v>
      </c>
      <c r="X128" t="s">
        <v>1908</v>
      </c>
      <c r="Y128" t="s">
        <v>197</v>
      </c>
      <c r="Z128" t="s">
        <v>198</v>
      </c>
      <c r="AA128" t="s">
        <v>1909</v>
      </c>
      <c r="AB128" t="s">
        <v>1910</v>
      </c>
      <c r="AC128" t="s">
        <v>501</v>
      </c>
      <c r="AD128" t="s">
        <v>44</v>
      </c>
      <c r="AE128" t="s">
        <v>1911</v>
      </c>
    </row>
    <row r="129" spans="1:31" x14ac:dyDescent="0.25">
      <c r="A129" t="s">
        <v>1912</v>
      </c>
      <c r="B129" t="s">
        <v>2592</v>
      </c>
      <c r="C129">
        <v>-3.3627511201618598</v>
      </c>
      <c r="D129">
        <v>0.50513672662844</v>
      </c>
      <c r="E129">
        <v>1.5962686916592999E-4</v>
      </c>
      <c r="F129">
        <v>1.4141758186848299E-3</v>
      </c>
      <c r="G129" t="s">
        <v>31</v>
      </c>
      <c r="H129" t="s">
        <v>1912</v>
      </c>
      <c r="L129">
        <v>100</v>
      </c>
      <c r="M129">
        <v>0</v>
      </c>
      <c r="N129" t="s">
        <v>1913</v>
      </c>
      <c r="O129" t="s">
        <v>1914</v>
      </c>
      <c r="P129" t="s">
        <v>44</v>
      </c>
      <c r="Q129" t="s">
        <v>44</v>
      </c>
      <c r="R129" t="s">
        <v>44</v>
      </c>
      <c r="S129" t="s">
        <v>44</v>
      </c>
      <c r="T129" t="s">
        <v>1915</v>
      </c>
      <c r="U129">
        <v>146</v>
      </c>
      <c r="V129">
        <v>6.0000000000000001E-43</v>
      </c>
      <c r="W129" t="s">
        <v>1916</v>
      </c>
      <c r="X129" t="s">
        <v>1917</v>
      </c>
      <c r="Y129" t="s">
        <v>1918</v>
      </c>
      <c r="Z129" t="s">
        <v>1919</v>
      </c>
      <c r="AA129" t="s">
        <v>1920</v>
      </c>
      <c r="AB129" t="s">
        <v>44</v>
      </c>
      <c r="AC129" t="s">
        <v>44</v>
      </c>
      <c r="AD129" t="s">
        <v>44</v>
      </c>
      <c r="AE129" t="s">
        <v>1921</v>
      </c>
    </row>
    <row r="130" spans="1:31" x14ac:dyDescent="0.25">
      <c r="A130" t="s">
        <v>1922</v>
      </c>
      <c r="B130" t="s">
        <v>2592</v>
      </c>
      <c r="C130">
        <v>-2.3710511621201702</v>
      </c>
      <c r="D130">
        <v>0.51485808548650902</v>
      </c>
      <c r="E130">
        <v>1.28091840519318E-3</v>
      </c>
      <c r="F130">
        <v>6.4879975123813202E-3</v>
      </c>
      <c r="G130" t="s">
        <v>31</v>
      </c>
      <c r="H130" t="s">
        <v>1923</v>
      </c>
      <c r="L130">
        <v>99.911000000000001</v>
      </c>
      <c r="M130">
        <v>0</v>
      </c>
      <c r="N130" t="s">
        <v>1924</v>
      </c>
      <c r="O130" t="s">
        <v>1925</v>
      </c>
      <c r="P130">
        <v>73.739999999999995</v>
      </c>
      <c r="Q130">
        <v>0</v>
      </c>
      <c r="R130" t="s">
        <v>1926</v>
      </c>
      <c r="S130" t="s">
        <v>1927</v>
      </c>
      <c r="T130" t="s">
        <v>1928</v>
      </c>
      <c r="U130">
        <v>52.4</v>
      </c>
      <c r="V130">
        <v>3.0000000000000001E-6</v>
      </c>
      <c r="W130" t="s">
        <v>1929</v>
      </c>
      <c r="X130" t="s">
        <v>1930</v>
      </c>
      <c r="Y130" t="s">
        <v>123</v>
      </c>
      <c r="Z130" t="s">
        <v>124</v>
      </c>
      <c r="AA130" t="s">
        <v>1931</v>
      </c>
      <c r="AB130" t="s">
        <v>1932</v>
      </c>
      <c r="AC130" t="s">
        <v>1933</v>
      </c>
      <c r="AD130" t="s">
        <v>250</v>
      </c>
      <c r="AE130" t="s">
        <v>1934</v>
      </c>
    </row>
    <row r="131" spans="1:31" x14ac:dyDescent="0.25">
      <c r="A131" t="s">
        <v>3276</v>
      </c>
      <c r="B131" t="s">
        <v>2592</v>
      </c>
      <c r="C131">
        <v>-2.6626166713017398</v>
      </c>
      <c r="D131">
        <v>0.42308486596495598</v>
      </c>
      <c r="E131">
        <v>7.4975671544885703E-4</v>
      </c>
      <c r="F131">
        <v>4.3662034409097201E-3</v>
      </c>
      <c r="G131" t="s">
        <v>31</v>
      </c>
      <c r="H131" t="s">
        <v>3276</v>
      </c>
      <c r="L131">
        <v>98.929000000000002</v>
      </c>
      <c r="M131">
        <v>0</v>
      </c>
      <c r="N131" t="s">
        <v>3277</v>
      </c>
      <c r="O131" t="s">
        <v>3278</v>
      </c>
      <c r="P131">
        <v>67.45</v>
      </c>
      <c r="Q131">
        <v>0</v>
      </c>
      <c r="R131" t="s">
        <v>1320</v>
      </c>
      <c r="S131" t="s">
        <v>1321</v>
      </c>
      <c r="T131" t="s">
        <v>1322</v>
      </c>
      <c r="U131">
        <v>53.5</v>
      </c>
      <c r="V131">
        <v>6.9999999999999997E-7</v>
      </c>
      <c r="W131" t="s">
        <v>1323</v>
      </c>
      <c r="X131" t="s">
        <v>1324</v>
      </c>
      <c r="Y131" t="s">
        <v>39</v>
      </c>
      <c r="Z131" t="s">
        <v>40</v>
      </c>
      <c r="AA131" t="s">
        <v>3279</v>
      </c>
      <c r="AC131" t="s">
        <v>1326</v>
      </c>
      <c r="AD131" t="s">
        <v>44</v>
      </c>
      <c r="AE131" t="s">
        <v>3280</v>
      </c>
    </row>
    <row r="132" spans="1:31" x14ac:dyDescent="0.25">
      <c r="A132" t="s">
        <v>3281</v>
      </c>
      <c r="B132" t="s">
        <v>2592</v>
      </c>
      <c r="C132">
        <v>-4.8836373275857303</v>
      </c>
      <c r="D132">
        <v>0.76360117766159896</v>
      </c>
      <c r="E132">
        <v>7.8774299378636697E-5</v>
      </c>
      <c r="F132">
        <v>8.5649147324408598E-4</v>
      </c>
      <c r="G132" t="s">
        <v>31</v>
      </c>
      <c r="H132" t="s">
        <v>3281</v>
      </c>
      <c r="L132">
        <v>100</v>
      </c>
      <c r="M132">
        <v>0</v>
      </c>
      <c r="N132" t="s">
        <v>3282</v>
      </c>
      <c r="O132" t="s">
        <v>3283</v>
      </c>
      <c r="P132">
        <v>55.92</v>
      </c>
      <c r="Q132">
        <v>4.0000000000000002E-166</v>
      </c>
      <c r="R132" t="s">
        <v>3284</v>
      </c>
      <c r="S132" t="s">
        <v>3285</v>
      </c>
      <c r="T132" t="s">
        <v>3286</v>
      </c>
      <c r="U132">
        <v>549</v>
      </c>
      <c r="V132">
        <v>0</v>
      </c>
      <c r="W132" t="s">
        <v>350</v>
      </c>
      <c r="X132" t="s">
        <v>351</v>
      </c>
      <c r="Y132" t="s">
        <v>39</v>
      </c>
      <c r="Z132" t="s">
        <v>40</v>
      </c>
      <c r="AA132" t="s">
        <v>3287</v>
      </c>
      <c r="AC132" t="s">
        <v>354</v>
      </c>
      <c r="AD132" t="s">
        <v>44</v>
      </c>
      <c r="AE132" t="s">
        <v>3288</v>
      </c>
    </row>
    <row r="133" spans="1:31" x14ac:dyDescent="0.25">
      <c r="A133" t="s">
        <v>3289</v>
      </c>
      <c r="B133" t="s">
        <v>2592</v>
      </c>
      <c r="C133">
        <v>2.0592736441231501</v>
      </c>
      <c r="D133">
        <v>0.45731260275124103</v>
      </c>
      <c r="E133">
        <v>1.1378378473152499E-3</v>
      </c>
      <c r="F133">
        <v>5.9135429240153702E-3</v>
      </c>
      <c r="G133" t="s">
        <v>85</v>
      </c>
      <c r="H133" t="s">
        <v>3290</v>
      </c>
      <c r="K133" t="s">
        <v>3291</v>
      </c>
      <c r="L133">
        <v>100</v>
      </c>
      <c r="M133">
        <v>3.0000000000000002E-147</v>
      </c>
      <c r="N133" t="s">
        <v>3292</v>
      </c>
      <c r="O133" t="s">
        <v>3293</v>
      </c>
      <c r="P133">
        <v>45.81</v>
      </c>
      <c r="Q133">
        <v>5.9999999999999998E-48</v>
      </c>
      <c r="R133" t="s">
        <v>3294</v>
      </c>
      <c r="S133" t="s">
        <v>3295</v>
      </c>
      <c r="T133" t="s">
        <v>44</v>
      </c>
      <c r="U133" t="s">
        <v>44</v>
      </c>
      <c r="V133" t="s">
        <v>44</v>
      </c>
      <c r="W133" t="s">
        <v>44</v>
      </c>
      <c r="X133" t="s">
        <v>44</v>
      </c>
      <c r="Y133" t="s">
        <v>44</v>
      </c>
      <c r="Z133" t="s">
        <v>44</v>
      </c>
      <c r="AA133" t="s">
        <v>3296</v>
      </c>
      <c r="AD133" t="s">
        <v>3297</v>
      </c>
      <c r="AE133" t="s">
        <v>3298</v>
      </c>
    </row>
    <row r="134" spans="1:31" x14ac:dyDescent="0.25">
      <c r="A134" t="s">
        <v>3299</v>
      </c>
      <c r="B134" t="s">
        <v>2592</v>
      </c>
      <c r="C134">
        <v>-2.75776269725162</v>
      </c>
      <c r="D134">
        <v>0.60313235201128601</v>
      </c>
      <c r="E134">
        <v>6.4080861692761303E-4</v>
      </c>
      <c r="F134">
        <v>3.8879244430966402E-3</v>
      </c>
      <c r="G134" t="s">
        <v>31</v>
      </c>
      <c r="H134" t="s">
        <v>3300</v>
      </c>
      <c r="L134">
        <v>99.12</v>
      </c>
      <c r="M134">
        <v>0</v>
      </c>
      <c r="N134" t="s">
        <v>3301</v>
      </c>
      <c r="O134" t="s">
        <v>3302</v>
      </c>
      <c r="P134">
        <v>68.150000000000006</v>
      </c>
      <c r="Q134">
        <v>0</v>
      </c>
      <c r="R134" t="s">
        <v>3303</v>
      </c>
      <c r="S134" t="s">
        <v>3304</v>
      </c>
      <c r="T134" t="s">
        <v>3305</v>
      </c>
      <c r="U134">
        <v>728</v>
      </c>
      <c r="V134">
        <v>0</v>
      </c>
      <c r="W134" t="s">
        <v>3306</v>
      </c>
      <c r="X134" t="s">
        <v>3307</v>
      </c>
      <c r="Y134" t="s">
        <v>3308</v>
      </c>
      <c r="Z134" t="s">
        <v>3309</v>
      </c>
      <c r="AA134" t="s">
        <v>3310</v>
      </c>
      <c r="AC134" t="s">
        <v>3311</v>
      </c>
      <c r="AD134" t="s">
        <v>44</v>
      </c>
      <c r="AE134" t="s">
        <v>3312</v>
      </c>
    </row>
    <row r="135" spans="1:31" x14ac:dyDescent="0.25">
      <c r="A135" t="s">
        <v>611</v>
      </c>
      <c r="B135" t="s">
        <v>2592</v>
      </c>
      <c r="C135">
        <v>-5.9707047167259102</v>
      </c>
      <c r="D135">
        <v>0.619272168265255</v>
      </c>
      <c r="E135">
        <v>5.3056065985046498E-7</v>
      </c>
      <c r="F135">
        <v>3.11878127951523E-5</v>
      </c>
      <c r="G135" t="s">
        <v>31</v>
      </c>
      <c r="H135" t="s">
        <v>611</v>
      </c>
      <c r="L135">
        <v>98.927000000000007</v>
      </c>
      <c r="M135">
        <v>0</v>
      </c>
      <c r="N135" t="s">
        <v>612</v>
      </c>
      <c r="O135" t="s">
        <v>613</v>
      </c>
      <c r="P135">
        <v>42.44</v>
      </c>
      <c r="Q135">
        <v>4.0000000000000002E-110</v>
      </c>
      <c r="R135" t="s">
        <v>604</v>
      </c>
      <c r="S135" t="s">
        <v>605</v>
      </c>
      <c r="T135" t="s">
        <v>606</v>
      </c>
      <c r="U135">
        <v>334</v>
      </c>
      <c r="V135">
        <v>6.9999999999999995E-110</v>
      </c>
      <c r="W135" t="s">
        <v>607</v>
      </c>
      <c r="X135" t="s">
        <v>608</v>
      </c>
      <c r="Y135" t="s">
        <v>123</v>
      </c>
      <c r="Z135" t="s">
        <v>124</v>
      </c>
      <c r="AA135" t="s">
        <v>614</v>
      </c>
      <c r="AC135" t="s">
        <v>126</v>
      </c>
      <c r="AD135" t="s">
        <v>44</v>
      </c>
      <c r="AE135" t="s">
        <v>615</v>
      </c>
    </row>
    <row r="136" spans="1:31" x14ac:dyDescent="0.25">
      <c r="A136" t="s">
        <v>3313</v>
      </c>
      <c r="B136" t="s">
        <v>2592</v>
      </c>
      <c r="C136">
        <v>-3.5830402134931698</v>
      </c>
      <c r="D136">
        <v>0.58146258860022904</v>
      </c>
      <c r="E136">
        <v>4.8564512107551702E-5</v>
      </c>
      <c r="F136">
        <v>6.0695945002545398E-4</v>
      </c>
      <c r="G136" t="s">
        <v>31</v>
      </c>
      <c r="H136" t="s">
        <v>3313</v>
      </c>
      <c r="K136" t="s">
        <v>3314</v>
      </c>
      <c r="L136">
        <v>100</v>
      </c>
      <c r="M136">
        <v>0</v>
      </c>
      <c r="N136" t="s">
        <v>3315</v>
      </c>
      <c r="O136" t="s">
        <v>3316</v>
      </c>
      <c r="P136">
        <v>82.75</v>
      </c>
      <c r="Q136">
        <v>0</v>
      </c>
      <c r="R136" t="s">
        <v>3317</v>
      </c>
      <c r="S136" t="s">
        <v>3318</v>
      </c>
      <c r="T136" t="s">
        <v>3319</v>
      </c>
      <c r="U136">
        <v>976</v>
      </c>
      <c r="V136">
        <v>0</v>
      </c>
      <c r="W136" t="s">
        <v>3320</v>
      </c>
      <c r="X136" t="s">
        <v>3321</v>
      </c>
      <c r="Y136" t="s">
        <v>952</v>
      </c>
      <c r="Z136" t="s">
        <v>953</v>
      </c>
      <c r="AA136" t="s">
        <v>3322</v>
      </c>
      <c r="AB136" t="s">
        <v>3323</v>
      </c>
      <c r="AC136" t="s">
        <v>3324</v>
      </c>
      <c r="AD136" t="s">
        <v>44</v>
      </c>
      <c r="AE136" t="s">
        <v>3325</v>
      </c>
    </row>
    <row r="137" spans="1:31" x14ac:dyDescent="0.25">
      <c r="A137" t="s">
        <v>3326</v>
      </c>
      <c r="B137" t="s">
        <v>2592</v>
      </c>
      <c r="C137">
        <v>3.30448004594767</v>
      </c>
      <c r="D137">
        <v>0.25225876677632297</v>
      </c>
      <c r="E137">
        <v>1.0962125287505799E-6</v>
      </c>
      <c r="F137">
        <v>4.7245772410295398E-5</v>
      </c>
      <c r="G137" t="s">
        <v>85</v>
      </c>
      <c r="H137" t="s">
        <v>3326</v>
      </c>
      <c r="K137" t="s">
        <v>3327</v>
      </c>
      <c r="L137">
        <v>93.685000000000002</v>
      </c>
      <c r="M137">
        <v>0</v>
      </c>
      <c r="N137" t="s">
        <v>3328</v>
      </c>
      <c r="O137" t="s">
        <v>3329</v>
      </c>
      <c r="P137">
        <v>53.6</v>
      </c>
      <c r="Q137">
        <v>0</v>
      </c>
      <c r="R137" t="s">
        <v>3330</v>
      </c>
      <c r="S137" t="s">
        <v>3331</v>
      </c>
      <c r="T137" t="s">
        <v>3332</v>
      </c>
      <c r="U137">
        <v>464</v>
      </c>
      <c r="V137">
        <v>3.9999999999999999E-154</v>
      </c>
      <c r="W137" t="s">
        <v>3333</v>
      </c>
      <c r="X137" t="s">
        <v>3334</v>
      </c>
      <c r="Y137" t="s">
        <v>2809</v>
      </c>
      <c r="Z137" t="s">
        <v>2810</v>
      </c>
      <c r="AA137" t="s">
        <v>3335</v>
      </c>
      <c r="AB137" t="s">
        <v>44</v>
      </c>
      <c r="AC137" t="s">
        <v>44</v>
      </c>
      <c r="AD137" t="s">
        <v>44</v>
      </c>
      <c r="AE137" t="s">
        <v>3336</v>
      </c>
    </row>
    <row r="138" spans="1:31" x14ac:dyDescent="0.25">
      <c r="A138" t="s">
        <v>3337</v>
      </c>
      <c r="B138" t="s">
        <v>2592</v>
      </c>
      <c r="C138">
        <v>-2.5703384575649202</v>
      </c>
      <c r="D138">
        <v>0.28349043619926301</v>
      </c>
      <c r="E138">
        <v>1.0097420120569499E-4</v>
      </c>
      <c r="F138">
        <v>1.03107914315484E-3</v>
      </c>
      <c r="G138" t="s">
        <v>31</v>
      </c>
      <c r="H138" t="s">
        <v>3338</v>
      </c>
      <c r="L138">
        <v>98.872</v>
      </c>
      <c r="M138">
        <v>0</v>
      </c>
      <c r="N138" t="s">
        <v>3339</v>
      </c>
      <c r="O138" t="s">
        <v>3340</v>
      </c>
      <c r="P138">
        <v>77.69</v>
      </c>
      <c r="Q138">
        <v>5.0000000000000003E-153</v>
      </c>
      <c r="R138" t="s">
        <v>1362</v>
      </c>
      <c r="S138" t="s">
        <v>1363</v>
      </c>
      <c r="T138" t="s">
        <v>1364</v>
      </c>
      <c r="U138">
        <v>429</v>
      </c>
      <c r="V138">
        <v>9E-153</v>
      </c>
      <c r="W138" t="s">
        <v>1365</v>
      </c>
      <c r="X138" t="s">
        <v>1366</v>
      </c>
      <c r="Y138" t="s">
        <v>700</v>
      </c>
      <c r="Z138" t="s">
        <v>701</v>
      </c>
      <c r="AA138" t="s">
        <v>3341</v>
      </c>
      <c r="AC138" t="s">
        <v>1368</v>
      </c>
      <c r="AD138" t="s">
        <v>158</v>
      </c>
      <c r="AE138" t="s">
        <v>3342</v>
      </c>
    </row>
    <row r="139" spans="1:31" x14ac:dyDescent="0.25">
      <c r="A139" t="s">
        <v>3343</v>
      </c>
      <c r="B139" t="s">
        <v>2592</v>
      </c>
      <c r="C139">
        <v>2.7148906435626299</v>
      </c>
      <c r="D139">
        <v>0.20552158319556299</v>
      </c>
      <c r="E139">
        <v>1.6469807517793801E-8</v>
      </c>
      <c r="F139">
        <v>4.8065011522126201E-6</v>
      </c>
      <c r="G139" t="s">
        <v>85</v>
      </c>
      <c r="H139" t="s">
        <v>3344</v>
      </c>
      <c r="L139">
        <v>100</v>
      </c>
      <c r="M139">
        <v>0</v>
      </c>
      <c r="N139" t="s">
        <v>3345</v>
      </c>
      <c r="O139" t="s">
        <v>3346</v>
      </c>
      <c r="P139">
        <v>58.71</v>
      </c>
      <c r="Q139">
        <v>9.0000000000000002E-110</v>
      </c>
      <c r="R139" t="s">
        <v>591</v>
      </c>
      <c r="S139" t="s">
        <v>592</v>
      </c>
      <c r="T139" t="s">
        <v>593</v>
      </c>
      <c r="U139">
        <v>318</v>
      </c>
      <c r="V139">
        <v>2E-109</v>
      </c>
      <c r="W139" t="s">
        <v>594</v>
      </c>
      <c r="X139" t="s">
        <v>595</v>
      </c>
      <c r="Y139" t="s">
        <v>518</v>
      </c>
      <c r="Z139" t="s">
        <v>519</v>
      </c>
      <c r="AA139" t="s">
        <v>3347</v>
      </c>
      <c r="AB139" t="s">
        <v>597</v>
      </c>
      <c r="AC139" t="s">
        <v>598</v>
      </c>
      <c r="AD139" t="s">
        <v>44</v>
      </c>
      <c r="AE139" t="s">
        <v>3348</v>
      </c>
    </row>
    <row r="140" spans="1:31" x14ac:dyDescent="0.25">
      <c r="A140" t="s">
        <v>616</v>
      </c>
      <c r="B140" t="s">
        <v>2592</v>
      </c>
      <c r="C140">
        <v>7.0170916863515904</v>
      </c>
      <c r="D140">
        <v>0.40784921962836301</v>
      </c>
      <c r="E140">
        <v>8.0230577736983801E-10</v>
      </c>
      <c r="F140">
        <v>1.1012831068667001E-6</v>
      </c>
      <c r="G140" t="s">
        <v>85</v>
      </c>
      <c r="H140" t="s">
        <v>617</v>
      </c>
      <c r="L140">
        <v>100</v>
      </c>
      <c r="M140">
        <v>0</v>
      </c>
      <c r="N140" t="s">
        <v>618</v>
      </c>
      <c r="O140" t="s">
        <v>619</v>
      </c>
      <c r="P140">
        <v>76.58</v>
      </c>
      <c r="Q140">
        <v>2E-179</v>
      </c>
      <c r="R140" t="s">
        <v>620</v>
      </c>
      <c r="S140" t="s">
        <v>621</v>
      </c>
      <c r="T140" t="s">
        <v>44</v>
      </c>
      <c r="U140" t="s">
        <v>44</v>
      </c>
      <c r="V140" t="s">
        <v>44</v>
      </c>
      <c r="W140" t="s">
        <v>44</v>
      </c>
      <c r="X140" t="s">
        <v>44</v>
      </c>
      <c r="Y140" t="s">
        <v>44</v>
      </c>
      <c r="Z140" t="s">
        <v>44</v>
      </c>
      <c r="AA140" t="s">
        <v>622</v>
      </c>
      <c r="AB140" t="s">
        <v>225</v>
      </c>
      <c r="AC140" t="s">
        <v>112</v>
      </c>
      <c r="AD140" t="s">
        <v>113</v>
      </c>
      <c r="AE140" t="s">
        <v>623</v>
      </c>
    </row>
    <row r="141" spans="1:31" x14ac:dyDescent="0.25">
      <c r="A141" t="s">
        <v>3349</v>
      </c>
      <c r="B141" t="s">
        <v>2592</v>
      </c>
      <c r="C141">
        <v>-4.4519599086120198</v>
      </c>
      <c r="D141">
        <v>0.62564332185943305</v>
      </c>
      <c r="E141">
        <v>3.8735735619543899E-4</v>
      </c>
      <c r="F141">
        <v>2.70133759772446E-3</v>
      </c>
      <c r="G141" t="s">
        <v>31</v>
      </c>
      <c r="H141" t="s">
        <v>3349</v>
      </c>
      <c r="L141">
        <v>97.385999999999996</v>
      </c>
      <c r="M141">
        <v>1E-99</v>
      </c>
      <c r="N141" t="s">
        <v>3350</v>
      </c>
      <c r="O141" t="s">
        <v>3351</v>
      </c>
      <c r="P141">
        <v>65.27</v>
      </c>
      <c r="Q141">
        <v>3.0000000000000002E-66</v>
      </c>
      <c r="R141" t="s">
        <v>3352</v>
      </c>
      <c r="S141" t="s">
        <v>3353</v>
      </c>
      <c r="T141" t="s">
        <v>3354</v>
      </c>
      <c r="U141">
        <v>198</v>
      </c>
      <c r="V141">
        <v>7.0000000000000001E-66</v>
      </c>
      <c r="W141" t="s">
        <v>244</v>
      </c>
      <c r="X141" t="s">
        <v>245</v>
      </c>
      <c r="Y141" t="s">
        <v>246</v>
      </c>
      <c r="Z141" t="s">
        <v>247</v>
      </c>
      <c r="AA141" t="s">
        <v>3355</v>
      </c>
      <c r="AB141" t="s">
        <v>249</v>
      </c>
      <c r="AD141" t="s">
        <v>250</v>
      </c>
      <c r="AE141" t="s">
        <v>3356</v>
      </c>
    </row>
    <row r="142" spans="1:31" x14ac:dyDescent="0.25">
      <c r="A142" t="s">
        <v>3357</v>
      </c>
      <c r="B142" t="s">
        <v>2592</v>
      </c>
      <c r="C142">
        <v>-5.1821133149604099</v>
      </c>
      <c r="D142">
        <v>0.69490017029931495</v>
      </c>
      <c r="E142">
        <v>2.9980718473154898E-4</v>
      </c>
      <c r="F142">
        <v>2.2463235266338699E-3</v>
      </c>
      <c r="G142" t="s">
        <v>31</v>
      </c>
      <c r="H142" t="s">
        <v>3357</v>
      </c>
      <c r="L142">
        <v>99.760999999999996</v>
      </c>
      <c r="M142">
        <v>0</v>
      </c>
      <c r="N142" t="s">
        <v>3358</v>
      </c>
      <c r="O142" t="s">
        <v>3359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  <c r="U142" t="s">
        <v>44</v>
      </c>
      <c r="V142" t="s">
        <v>44</v>
      </c>
      <c r="W142" t="s">
        <v>44</v>
      </c>
      <c r="X142" t="s">
        <v>44</v>
      </c>
      <c r="Y142" t="s">
        <v>44</v>
      </c>
      <c r="Z142" t="s">
        <v>44</v>
      </c>
      <c r="AA142" t="s">
        <v>44</v>
      </c>
      <c r="AB142" t="s">
        <v>81</v>
      </c>
      <c r="AC142" t="s">
        <v>297</v>
      </c>
      <c r="AD142" t="s">
        <v>158</v>
      </c>
      <c r="AE142" t="s">
        <v>3360</v>
      </c>
    </row>
    <row r="143" spans="1:31" x14ac:dyDescent="0.25">
      <c r="A143" t="s">
        <v>1966</v>
      </c>
      <c r="B143" t="s">
        <v>2592</v>
      </c>
      <c r="C143">
        <v>-2.21523057298988</v>
      </c>
      <c r="D143">
        <v>0.170001961199302</v>
      </c>
      <c r="E143">
        <v>1.9210485424636702E-8</v>
      </c>
      <c r="F143">
        <v>5.2515978440835302E-6</v>
      </c>
      <c r="G143" t="s">
        <v>31</v>
      </c>
      <c r="H143" t="s">
        <v>1966</v>
      </c>
      <c r="L143">
        <v>100</v>
      </c>
      <c r="M143">
        <v>0</v>
      </c>
      <c r="N143" t="s">
        <v>1967</v>
      </c>
      <c r="O143" t="s">
        <v>358</v>
      </c>
      <c r="P143">
        <v>69.19</v>
      </c>
      <c r="Q143">
        <v>0</v>
      </c>
      <c r="R143" t="s">
        <v>359</v>
      </c>
      <c r="S143" t="s">
        <v>360</v>
      </c>
      <c r="T143" t="s">
        <v>361</v>
      </c>
      <c r="U143">
        <v>732</v>
      </c>
      <c r="V143">
        <v>0</v>
      </c>
      <c r="W143" t="s">
        <v>362</v>
      </c>
      <c r="X143" t="s">
        <v>363</v>
      </c>
      <c r="Y143" t="s">
        <v>39</v>
      </c>
      <c r="Z143" t="s">
        <v>40</v>
      </c>
      <c r="AA143" t="s">
        <v>1968</v>
      </c>
      <c r="AC143" t="s">
        <v>365</v>
      </c>
      <c r="AD143" t="s">
        <v>44</v>
      </c>
      <c r="AE143" t="s">
        <v>1969</v>
      </c>
    </row>
    <row r="144" spans="1:31" x14ac:dyDescent="0.25">
      <c r="A144" t="s">
        <v>3361</v>
      </c>
      <c r="B144" t="s">
        <v>2592</v>
      </c>
      <c r="C144">
        <v>4.2344126124113899</v>
      </c>
      <c r="D144">
        <v>1.0411131582608899</v>
      </c>
      <c r="E144">
        <v>1.56142911271351E-3</v>
      </c>
      <c r="F144">
        <v>7.51874874204471E-3</v>
      </c>
      <c r="G144" t="s">
        <v>85</v>
      </c>
      <c r="H144" t="s">
        <v>3361</v>
      </c>
      <c r="L144">
        <v>100</v>
      </c>
      <c r="M144">
        <v>4.0000000000000002E-166</v>
      </c>
      <c r="N144" t="s">
        <v>3362</v>
      </c>
      <c r="O144" t="s">
        <v>3363</v>
      </c>
      <c r="P144">
        <v>59.56</v>
      </c>
      <c r="Q144">
        <v>3.9999999999999998E-81</v>
      </c>
      <c r="R144" t="s">
        <v>3364</v>
      </c>
      <c r="S144" t="s">
        <v>3365</v>
      </c>
      <c r="T144" t="s">
        <v>44</v>
      </c>
      <c r="U144" t="s">
        <v>44</v>
      </c>
      <c r="V144" t="s">
        <v>44</v>
      </c>
      <c r="W144" t="s">
        <v>44</v>
      </c>
      <c r="X144" t="s">
        <v>44</v>
      </c>
      <c r="Y144" t="s">
        <v>44</v>
      </c>
      <c r="Z144" t="s">
        <v>44</v>
      </c>
      <c r="AA144" t="s">
        <v>44</v>
      </c>
      <c r="AC144" t="s">
        <v>3366</v>
      </c>
      <c r="AD144" t="s">
        <v>44</v>
      </c>
      <c r="AE144" t="s">
        <v>3367</v>
      </c>
    </row>
    <row r="145" spans="1:31" x14ac:dyDescent="0.25">
      <c r="A145" t="s">
        <v>641</v>
      </c>
      <c r="B145" t="s">
        <v>2592</v>
      </c>
      <c r="C145">
        <v>-2.3637390475442301</v>
      </c>
      <c r="D145">
        <v>0.24442948516046201</v>
      </c>
      <c r="E145">
        <v>5.1376938525749004E-7</v>
      </c>
      <c r="F145">
        <v>3.11878127951523E-5</v>
      </c>
      <c r="G145" t="s">
        <v>31</v>
      </c>
      <c r="H145" t="s">
        <v>642</v>
      </c>
      <c r="L145">
        <v>100</v>
      </c>
      <c r="M145">
        <v>5.0000000000000002E-109</v>
      </c>
      <c r="N145" t="s">
        <v>643</v>
      </c>
      <c r="O145" t="s">
        <v>644</v>
      </c>
      <c r="P145">
        <v>51.32</v>
      </c>
      <c r="Q145">
        <v>2.9999999999999999E-50</v>
      </c>
      <c r="R145" t="s">
        <v>645</v>
      </c>
      <c r="S145" t="s">
        <v>646</v>
      </c>
      <c r="T145" t="s">
        <v>647</v>
      </c>
      <c r="U145">
        <v>180</v>
      </c>
      <c r="V145">
        <v>9.0000000000000002E-59</v>
      </c>
      <c r="W145" t="s">
        <v>648</v>
      </c>
      <c r="X145" t="s">
        <v>649</v>
      </c>
      <c r="Y145" t="s">
        <v>518</v>
      </c>
      <c r="Z145" t="s">
        <v>519</v>
      </c>
      <c r="AA145" t="s">
        <v>650</v>
      </c>
      <c r="AB145" t="s">
        <v>44</v>
      </c>
      <c r="AC145" t="s">
        <v>44</v>
      </c>
      <c r="AD145" t="s">
        <v>44</v>
      </c>
      <c r="AE145" t="s">
        <v>651</v>
      </c>
    </row>
    <row r="146" spans="1:31" x14ac:dyDescent="0.25">
      <c r="A146" t="s">
        <v>3368</v>
      </c>
      <c r="B146" t="s">
        <v>2592</v>
      </c>
      <c r="C146">
        <v>-4.5988481389262796</v>
      </c>
      <c r="D146">
        <v>0.75607213198484302</v>
      </c>
      <c r="E146">
        <v>8.9769074805201598E-4</v>
      </c>
      <c r="F146">
        <v>4.9734250592713899E-3</v>
      </c>
      <c r="G146" t="s">
        <v>31</v>
      </c>
      <c r="H146" t="s">
        <v>3368</v>
      </c>
      <c r="K146" t="s">
        <v>3369</v>
      </c>
      <c r="L146">
        <v>100</v>
      </c>
      <c r="M146">
        <v>3.0000000000000001E-62</v>
      </c>
      <c r="N146" t="s">
        <v>3370</v>
      </c>
      <c r="O146" t="s">
        <v>3371</v>
      </c>
      <c r="P146">
        <v>56.57</v>
      </c>
      <c r="Q146">
        <v>8.9999999999999996E-28</v>
      </c>
      <c r="R146" t="s">
        <v>3372</v>
      </c>
      <c r="S146" t="s">
        <v>3373</v>
      </c>
      <c r="T146" t="s">
        <v>44</v>
      </c>
      <c r="U146" t="s">
        <v>44</v>
      </c>
      <c r="V146" t="s">
        <v>44</v>
      </c>
      <c r="W146" t="s">
        <v>44</v>
      </c>
      <c r="X146" t="s">
        <v>44</v>
      </c>
      <c r="Y146" t="s">
        <v>44</v>
      </c>
      <c r="Z146" t="s">
        <v>44</v>
      </c>
      <c r="AA146" t="s">
        <v>44</v>
      </c>
      <c r="AB146" t="s">
        <v>44</v>
      </c>
      <c r="AC146" t="s">
        <v>44</v>
      </c>
      <c r="AD146" t="s">
        <v>44</v>
      </c>
      <c r="AE146" t="s">
        <v>3374</v>
      </c>
    </row>
    <row r="147" spans="1:31" x14ac:dyDescent="0.25">
      <c r="A147" t="s">
        <v>666</v>
      </c>
      <c r="B147" t="s">
        <v>2592</v>
      </c>
      <c r="C147">
        <v>-3.7955444848936502</v>
      </c>
      <c r="D147">
        <v>0.50008255724370199</v>
      </c>
      <c r="E147">
        <v>6.4173473821593799E-6</v>
      </c>
      <c r="F147">
        <v>1.47152811043352E-4</v>
      </c>
      <c r="G147" t="s">
        <v>31</v>
      </c>
      <c r="H147" t="s">
        <v>666</v>
      </c>
      <c r="L147">
        <v>100</v>
      </c>
      <c r="M147">
        <v>4E-116</v>
      </c>
      <c r="N147" t="s">
        <v>667</v>
      </c>
      <c r="O147" t="s">
        <v>668</v>
      </c>
      <c r="P147" t="s">
        <v>44</v>
      </c>
      <c r="Q147" t="s">
        <v>44</v>
      </c>
      <c r="R147" t="s">
        <v>44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X147" t="s">
        <v>44</v>
      </c>
      <c r="Y147" t="s">
        <v>44</v>
      </c>
      <c r="Z147" t="s">
        <v>44</v>
      </c>
      <c r="AA147" t="s">
        <v>44</v>
      </c>
      <c r="AB147" t="s">
        <v>44</v>
      </c>
      <c r="AC147" t="s">
        <v>44</v>
      </c>
      <c r="AD147" t="s">
        <v>44</v>
      </c>
      <c r="AE147" t="s">
        <v>669</v>
      </c>
    </row>
    <row r="148" spans="1:31" x14ac:dyDescent="0.25">
      <c r="A148" t="s">
        <v>670</v>
      </c>
      <c r="B148" t="s">
        <v>2592</v>
      </c>
      <c r="C148">
        <v>-2.2555688134949898</v>
      </c>
      <c r="D148">
        <v>0.249119756145951</v>
      </c>
      <c r="E148">
        <v>1.0362652433926201E-6</v>
      </c>
      <c r="F148">
        <v>4.55547480210113E-5</v>
      </c>
      <c r="G148" t="s">
        <v>31</v>
      </c>
      <c r="H148" t="s">
        <v>670</v>
      </c>
      <c r="L148">
        <v>100</v>
      </c>
      <c r="M148">
        <v>6E-176</v>
      </c>
      <c r="N148" t="s">
        <v>671</v>
      </c>
      <c r="O148" t="s">
        <v>672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  <c r="U148" t="s">
        <v>44</v>
      </c>
      <c r="V148" t="s">
        <v>44</v>
      </c>
      <c r="W148" t="s">
        <v>44</v>
      </c>
      <c r="X148" t="s">
        <v>44</v>
      </c>
      <c r="Y148" t="s">
        <v>44</v>
      </c>
      <c r="Z148" t="s">
        <v>44</v>
      </c>
      <c r="AA148" t="s">
        <v>44</v>
      </c>
      <c r="AB148" t="s">
        <v>44</v>
      </c>
      <c r="AC148" t="s">
        <v>44</v>
      </c>
      <c r="AD148" t="s">
        <v>44</v>
      </c>
      <c r="AE148" t="s">
        <v>673</v>
      </c>
    </row>
    <row r="149" spans="1:31" x14ac:dyDescent="0.25">
      <c r="A149" t="s">
        <v>3375</v>
      </c>
      <c r="B149" t="s">
        <v>2592</v>
      </c>
      <c r="C149">
        <v>-3.9165866389172099</v>
      </c>
      <c r="D149">
        <v>0.25720609640999897</v>
      </c>
      <c r="E149">
        <v>3.2716367392993098E-9</v>
      </c>
      <c r="F149">
        <v>2.6085850268013198E-6</v>
      </c>
      <c r="G149" t="s">
        <v>31</v>
      </c>
      <c r="H149" t="s">
        <v>3375</v>
      </c>
      <c r="L149">
        <v>96.509</v>
      </c>
      <c r="M149">
        <v>0</v>
      </c>
      <c r="N149" t="s">
        <v>3376</v>
      </c>
      <c r="O149" t="s">
        <v>3163</v>
      </c>
      <c r="P149">
        <v>69.95</v>
      </c>
      <c r="Q149">
        <v>0</v>
      </c>
      <c r="R149" t="s">
        <v>3164</v>
      </c>
      <c r="S149" t="s">
        <v>3165</v>
      </c>
      <c r="T149" t="s">
        <v>44</v>
      </c>
      <c r="U149" t="s">
        <v>44</v>
      </c>
      <c r="V149" t="s">
        <v>44</v>
      </c>
      <c r="W149" t="s">
        <v>44</v>
      </c>
      <c r="X149" t="s">
        <v>44</v>
      </c>
      <c r="Y149" t="s">
        <v>44</v>
      </c>
      <c r="Z149" t="s">
        <v>44</v>
      </c>
      <c r="AA149" t="s">
        <v>3377</v>
      </c>
      <c r="AB149" t="s">
        <v>3167</v>
      </c>
      <c r="AC149" t="s">
        <v>3168</v>
      </c>
      <c r="AD149" t="s">
        <v>3169</v>
      </c>
      <c r="AE149" t="s">
        <v>3378</v>
      </c>
    </row>
    <row r="150" spans="1:31" x14ac:dyDescent="0.25">
      <c r="A150" t="s">
        <v>3379</v>
      </c>
      <c r="B150" t="s">
        <v>2592</v>
      </c>
      <c r="C150">
        <v>2.2666246009086701</v>
      </c>
      <c r="D150">
        <v>0.30248415787895799</v>
      </c>
      <c r="E150">
        <v>7.2981962637719303E-6</v>
      </c>
      <c r="F150">
        <v>1.59427264501758E-4</v>
      </c>
      <c r="G150" t="s">
        <v>85</v>
      </c>
      <c r="H150" t="s">
        <v>3380</v>
      </c>
      <c r="L150">
        <v>100</v>
      </c>
      <c r="M150">
        <v>0</v>
      </c>
      <c r="N150" t="s">
        <v>3381</v>
      </c>
      <c r="O150" t="s">
        <v>3382</v>
      </c>
      <c r="P150">
        <v>75.760000000000005</v>
      </c>
      <c r="Q150">
        <v>0</v>
      </c>
      <c r="R150" t="s">
        <v>3383</v>
      </c>
      <c r="S150" t="s">
        <v>3384</v>
      </c>
      <c r="T150" t="s">
        <v>3385</v>
      </c>
      <c r="U150">
        <v>742</v>
      </c>
      <c r="V150">
        <v>0</v>
      </c>
      <c r="W150" t="s">
        <v>284</v>
      </c>
      <c r="X150" t="s">
        <v>285</v>
      </c>
      <c r="Y150" t="s">
        <v>286</v>
      </c>
      <c r="Z150" t="s">
        <v>287</v>
      </c>
      <c r="AA150" t="s">
        <v>3386</v>
      </c>
      <c r="AB150" t="s">
        <v>3387</v>
      </c>
      <c r="AC150" t="s">
        <v>289</v>
      </c>
      <c r="AD150" t="s">
        <v>44</v>
      </c>
      <c r="AE150" t="s">
        <v>3388</v>
      </c>
    </row>
    <row r="151" spans="1:31" x14ac:dyDescent="0.25">
      <c r="A151" t="s">
        <v>685</v>
      </c>
      <c r="B151" t="s">
        <v>2592</v>
      </c>
      <c r="C151">
        <v>-4.4475922111787298</v>
      </c>
      <c r="D151">
        <v>0.31231120265492801</v>
      </c>
      <c r="E151">
        <v>7.0277890173997498E-9</v>
      </c>
      <c r="F151">
        <v>3.5390465957095202E-6</v>
      </c>
      <c r="G151" t="s">
        <v>31</v>
      </c>
      <c r="H151" t="s">
        <v>685</v>
      </c>
      <c r="L151">
        <v>100</v>
      </c>
      <c r="M151">
        <v>0</v>
      </c>
      <c r="N151" t="s">
        <v>686</v>
      </c>
      <c r="O151" t="s">
        <v>687</v>
      </c>
      <c r="P151">
        <v>53.64</v>
      </c>
      <c r="Q151">
        <v>3.0000000000000002E-97</v>
      </c>
      <c r="R151" t="s">
        <v>688</v>
      </c>
      <c r="S151" t="s">
        <v>689</v>
      </c>
      <c r="T151" t="s">
        <v>44</v>
      </c>
      <c r="U151" t="s">
        <v>44</v>
      </c>
      <c r="V151" t="s">
        <v>44</v>
      </c>
      <c r="W151" t="s">
        <v>44</v>
      </c>
      <c r="X151" t="s">
        <v>44</v>
      </c>
      <c r="Y151" t="s">
        <v>44</v>
      </c>
      <c r="Z151" t="s">
        <v>44</v>
      </c>
      <c r="AA151" t="s">
        <v>690</v>
      </c>
      <c r="AB151" t="s">
        <v>44</v>
      </c>
      <c r="AC151" t="s">
        <v>44</v>
      </c>
      <c r="AD151" t="s">
        <v>44</v>
      </c>
      <c r="AE151" t="s">
        <v>691</v>
      </c>
    </row>
    <row r="152" spans="1:31" x14ac:dyDescent="0.25">
      <c r="A152" t="s">
        <v>3389</v>
      </c>
      <c r="B152" t="s">
        <v>2592</v>
      </c>
      <c r="C152">
        <v>-3.37015142637211</v>
      </c>
      <c r="D152">
        <v>0.31522694060347201</v>
      </c>
      <c r="E152">
        <v>1.7314865918827101E-7</v>
      </c>
      <c r="F152">
        <v>1.7079240939313199E-5</v>
      </c>
      <c r="G152" t="s">
        <v>31</v>
      </c>
      <c r="H152" t="s">
        <v>3389</v>
      </c>
      <c r="L152">
        <v>100</v>
      </c>
      <c r="M152">
        <v>3.0000000000000001E-100</v>
      </c>
      <c r="N152" t="s">
        <v>3390</v>
      </c>
      <c r="O152" t="s">
        <v>3391</v>
      </c>
      <c r="P152">
        <v>64.83</v>
      </c>
      <c r="Q152">
        <v>5.0000000000000001E-60</v>
      </c>
      <c r="R152" t="s">
        <v>3392</v>
      </c>
      <c r="S152" t="s">
        <v>3393</v>
      </c>
      <c r="T152" t="s">
        <v>3394</v>
      </c>
      <c r="U152">
        <v>181</v>
      </c>
      <c r="V152">
        <v>1E-59</v>
      </c>
      <c r="W152" t="s">
        <v>1845</v>
      </c>
      <c r="X152" t="s">
        <v>1846</v>
      </c>
      <c r="Y152" t="s">
        <v>39</v>
      </c>
      <c r="Z152" t="s">
        <v>40</v>
      </c>
      <c r="AA152" t="s">
        <v>3395</v>
      </c>
      <c r="AB152" t="s">
        <v>3396</v>
      </c>
      <c r="AC152" t="s">
        <v>44</v>
      </c>
      <c r="AD152" t="s">
        <v>44</v>
      </c>
      <c r="AE152" t="s">
        <v>3397</v>
      </c>
    </row>
    <row r="153" spans="1:31" x14ac:dyDescent="0.25">
      <c r="A153" t="s">
        <v>3398</v>
      </c>
      <c r="B153" t="s">
        <v>2592</v>
      </c>
      <c r="C153">
        <v>-3.3140329756801798</v>
      </c>
      <c r="D153">
        <v>0.59857538158244195</v>
      </c>
      <c r="E153">
        <v>1.28510441475882E-4</v>
      </c>
      <c r="F153">
        <v>1.22958790404124E-3</v>
      </c>
      <c r="G153" t="s">
        <v>31</v>
      </c>
      <c r="H153" t="s">
        <v>3398</v>
      </c>
      <c r="L153">
        <v>100</v>
      </c>
      <c r="M153">
        <v>0</v>
      </c>
      <c r="N153" t="s">
        <v>3399</v>
      </c>
      <c r="O153" t="s">
        <v>3400</v>
      </c>
      <c r="P153">
        <v>66.400000000000006</v>
      </c>
      <c r="Q153">
        <v>0</v>
      </c>
      <c r="R153" t="s">
        <v>3401</v>
      </c>
      <c r="S153" t="s">
        <v>3402</v>
      </c>
      <c r="T153" t="s">
        <v>3403</v>
      </c>
      <c r="U153">
        <v>518</v>
      </c>
      <c r="V153">
        <v>0</v>
      </c>
      <c r="W153" t="s">
        <v>395</v>
      </c>
      <c r="X153" t="s">
        <v>396</v>
      </c>
      <c r="Y153" t="s">
        <v>123</v>
      </c>
      <c r="Z153" t="s">
        <v>124</v>
      </c>
      <c r="AA153" t="s">
        <v>3404</v>
      </c>
      <c r="AB153" t="s">
        <v>398</v>
      </c>
      <c r="AD153" t="s">
        <v>158</v>
      </c>
      <c r="AE153" t="s">
        <v>3405</v>
      </c>
    </row>
    <row r="154" spans="1:31" x14ac:dyDescent="0.25">
      <c r="A154" t="s">
        <v>3406</v>
      </c>
      <c r="B154" t="s">
        <v>2592</v>
      </c>
      <c r="C154">
        <v>-2.2279456856239301</v>
      </c>
      <c r="D154">
        <v>0.203064253337599</v>
      </c>
      <c r="E154">
        <v>1.30352392879729E-7</v>
      </c>
      <c r="F154">
        <v>1.5590146188415599E-5</v>
      </c>
      <c r="G154" t="s">
        <v>31</v>
      </c>
      <c r="H154" t="s">
        <v>3406</v>
      </c>
      <c r="L154">
        <v>100</v>
      </c>
      <c r="M154">
        <v>0</v>
      </c>
      <c r="N154" t="s">
        <v>3407</v>
      </c>
      <c r="O154" t="s">
        <v>3408</v>
      </c>
      <c r="P154">
        <v>88.06</v>
      </c>
      <c r="Q154">
        <v>0</v>
      </c>
      <c r="R154" t="s">
        <v>2474</v>
      </c>
      <c r="S154" t="s">
        <v>2475</v>
      </c>
      <c r="T154" t="s">
        <v>2476</v>
      </c>
      <c r="U154">
        <v>700</v>
      </c>
      <c r="V154">
        <v>0</v>
      </c>
      <c r="W154" t="s">
        <v>2477</v>
      </c>
      <c r="X154" t="s">
        <v>2478</v>
      </c>
      <c r="Y154" t="s">
        <v>197</v>
      </c>
      <c r="Z154" t="s">
        <v>198</v>
      </c>
      <c r="AA154" t="s">
        <v>3409</v>
      </c>
      <c r="AB154" t="s">
        <v>663</v>
      </c>
      <c r="AC154" t="s">
        <v>2376</v>
      </c>
      <c r="AD154" t="s">
        <v>44</v>
      </c>
      <c r="AE154" t="s">
        <v>3410</v>
      </c>
    </row>
    <row r="155" spans="1:31" x14ac:dyDescent="0.25">
      <c r="A155" t="s">
        <v>1978</v>
      </c>
      <c r="B155" t="s">
        <v>2592</v>
      </c>
      <c r="C155">
        <v>2.35123731718314</v>
      </c>
      <c r="D155">
        <v>0.399037013203141</v>
      </c>
      <c r="E155">
        <v>7.3400449324134698E-5</v>
      </c>
      <c r="F155">
        <v>8.1378389239086996E-4</v>
      </c>
      <c r="G155" t="s">
        <v>85</v>
      </c>
      <c r="H155" t="s">
        <v>1979</v>
      </c>
      <c r="L155">
        <v>99.805999999999997</v>
      </c>
      <c r="M155">
        <v>0</v>
      </c>
      <c r="N155" t="s">
        <v>1980</v>
      </c>
      <c r="O155" t="s">
        <v>1981</v>
      </c>
      <c r="P155">
        <v>79.84</v>
      </c>
      <c r="Q155">
        <v>0</v>
      </c>
      <c r="R155" t="s">
        <v>1982</v>
      </c>
      <c r="S155" t="s">
        <v>1983</v>
      </c>
      <c r="T155" t="s">
        <v>1984</v>
      </c>
      <c r="U155">
        <v>810</v>
      </c>
      <c r="V155">
        <v>0</v>
      </c>
      <c r="W155" t="s">
        <v>1985</v>
      </c>
      <c r="X155" t="s">
        <v>1986</v>
      </c>
      <c r="Y155" t="s">
        <v>700</v>
      </c>
      <c r="Z155" t="s">
        <v>701</v>
      </c>
      <c r="AA155" t="s">
        <v>1987</v>
      </c>
      <c r="AC155" t="s">
        <v>1988</v>
      </c>
      <c r="AD155" t="s">
        <v>44</v>
      </c>
      <c r="AE155" t="s">
        <v>1989</v>
      </c>
    </row>
    <row r="156" spans="1:31" x14ac:dyDescent="0.25">
      <c r="A156" t="s">
        <v>3411</v>
      </c>
      <c r="B156" t="s">
        <v>2592</v>
      </c>
      <c r="C156">
        <v>2.12761283530648</v>
      </c>
      <c r="D156">
        <v>0.24425610239647699</v>
      </c>
      <c r="E156">
        <v>2.3549674551981398E-5</v>
      </c>
      <c r="F156">
        <v>3.7243518365844301E-4</v>
      </c>
      <c r="G156" t="s">
        <v>85</v>
      </c>
      <c r="H156" t="s">
        <v>3412</v>
      </c>
      <c r="L156">
        <v>100</v>
      </c>
      <c r="M156">
        <v>9.9999999999999997E-148</v>
      </c>
      <c r="N156" t="s">
        <v>3413</v>
      </c>
      <c r="O156" t="s">
        <v>3414</v>
      </c>
      <c r="P156">
        <v>54.07</v>
      </c>
      <c r="Q156">
        <v>9.9999999999999997E-73</v>
      </c>
      <c r="R156" t="s">
        <v>3415</v>
      </c>
      <c r="S156" t="s">
        <v>3416</v>
      </c>
      <c r="T156" t="s">
        <v>3417</v>
      </c>
      <c r="U156">
        <v>218</v>
      </c>
      <c r="V156">
        <v>3.0000000000000001E-72</v>
      </c>
      <c r="W156" t="s">
        <v>167</v>
      </c>
      <c r="X156" t="s">
        <v>168</v>
      </c>
      <c r="Y156" t="s">
        <v>123</v>
      </c>
      <c r="Z156" t="s">
        <v>124</v>
      </c>
      <c r="AA156" t="s">
        <v>3418</v>
      </c>
      <c r="AC156" t="s">
        <v>3419</v>
      </c>
      <c r="AD156" t="s">
        <v>44</v>
      </c>
      <c r="AE156" t="s">
        <v>3420</v>
      </c>
    </row>
    <row r="157" spans="1:31" x14ac:dyDescent="0.25">
      <c r="A157" t="s">
        <v>3421</v>
      </c>
      <c r="B157" t="s">
        <v>2592</v>
      </c>
      <c r="C157">
        <v>2.8824976973792902</v>
      </c>
      <c r="D157">
        <v>0.57205907498564001</v>
      </c>
      <c r="E157">
        <v>2.8987914734690502E-4</v>
      </c>
      <c r="F157">
        <v>2.1873530613684502E-3</v>
      </c>
      <c r="G157" t="s">
        <v>85</v>
      </c>
      <c r="H157" t="s">
        <v>3421</v>
      </c>
      <c r="L157">
        <v>98.706999999999994</v>
      </c>
      <c r="M157">
        <v>2E-170</v>
      </c>
      <c r="N157" t="s">
        <v>3422</v>
      </c>
      <c r="O157" t="s">
        <v>3423</v>
      </c>
      <c r="P157">
        <v>61.3</v>
      </c>
      <c r="Q157">
        <v>9.0000000000000002E-97</v>
      </c>
      <c r="R157" t="s">
        <v>2500</v>
      </c>
      <c r="S157" t="s">
        <v>2501</v>
      </c>
      <c r="T157" t="s">
        <v>2502</v>
      </c>
      <c r="U157">
        <v>278</v>
      </c>
      <c r="V157">
        <v>4E-95</v>
      </c>
      <c r="W157" t="s">
        <v>1461</v>
      </c>
      <c r="X157" t="s">
        <v>1462</v>
      </c>
      <c r="Y157" t="s">
        <v>39</v>
      </c>
      <c r="Z157" t="s">
        <v>40</v>
      </c>
      <c r="AA157" t="s">
        <v>3424</v>
      </c>
      <c r="AC157" t="s">
        <v>809</v>
      </c>
      <c r="AD157" t="s">
        <v>44</v>
      </c>
      <c r="AE157" t="s">
        <v>3425</v>
      </c>
    </row>
    <row r="158" spans="1:31" x14ac:dyDescent="0.25">
      <c r="A158" t="s">
        <v>692</v>
      </c>
      <c r="B158" t="s">
        <v>2592</v>
      </c>
      <c r="C158">
        <v>-4.5437051759027502</v>
      </c>
      <c r="D158">
        <v>0.48994958196741101</v>
      </c>
      <c r="E158">
        <v>8.0364724852621805E-7</v>
      </c>
      <c r="F158">
        <v>3.8894985649449202E-5</v>
      </c>
      <c r="G158" t="s">
        <v>31</v>
      </c>
      <c r="H158" t="s">
        <v>692</v>
      </c>
      <c r="L158">
        <v>100</v>
      </c>
      <c r="M158">
        <v>0</v>
      </c>
      <c r="N158" t="s">
        <v>693</v>
      </c>
      <c r="O158" t="s">
        <v>694</v>
      </c>
      <c r="P158">
        <v>89.96</v>
      </c>
      <c r="Q158">
        <v>0</v>
      </c>
      <c r="R158" t="s">
        <v>695</v>
      </c>
      <c r="S158" t="s">
        <v>696</v>
      </c>
      <c r="T158" t="s">
        <v>697</v>
      </c>
      <c r="U158">
        <v>962</v>
      </c>
      <c r="V158">
        <v>0</v>
      </c>
      <c r="W158" t="s">
        <v>698</v>
      </c>
      <c r="X158" t="s">
        <v>699</v>
      </c>
      <c r="Y158" t="s">
        <v>700</v>
      </c>
      <c r="Z158" t="s">
        <v>701</v>
      </c>
      <c r="AA158" t="s">
        <v>702</v>
      </c>
      <c r="AB158" t="s">
        <v>703</v>
      </c>
      <c r="AC158" t="s">
        <v>704</v>
      </c>
      <c r="AD158" t="s">
        <v>44</v>
      </c>
      <c r="AE158" t="s">
        <v>705</v>
      </c>
    </row>
    <row r="159" spans="1:31" x14ac:dyDescent="0.25">
      <c r="A159" t="s">
        <v>3426</v>
      </c>
      <c r="B159" t="s">
        <v>2592</v>
      </c>
      <c r="C159">
        <v>-3.4383972432665599</v>
      </c>
      <c r="D159">
        <v>0.35099490943789902</v>
      </c>
      <c r="E159">
        <v>9.0788966611299305E-7</v>
      </c>
      <c r="F159">
        <v>4.1365182501757699E-5</v>
      </c>
      <c r="G159" t="s">
        <v>31</v>
      </c>
      <c r="H159" t="s">
        <v>3427</v>
      </c>
      <c r="L159">
        <v>100</v>
      </c>
      <c r="M159">
        <v>0</v>
      </c>
      <c r="N159" t="s">
        <v>3428</v>
      </c>
      <c r="O159" t="s">
        <v>3429</v>
      </c>
      <c r="P159" t="s">
        <v>44</v>
      </c>
      <c r="Q159" t="s">
        <v>44</v>
      </c>
      <c r="R159" t="s">
        <v>44</v>
      </c>
      <c r="S159" t="s">
        <v>44</v>
      </c>
      <c r="T159" t="s">
        <v>44</v>
      </c>
      <c r="U159" t="s">
        <v>44</v>
      </c>
      <c r="V159" t="s">
        <v>44</v>
      </c>
      <c r="W159" t="s">
        <v>44</v>
      </c>
      <c r="X159" t="s">
        <v>44</v>
      </c>
      <c r="Y159" t="s">
        <v>44</v>
      </c>
      <c r="Z159" t="s">
        <v>44</v>
      </c>
      <c r="AA159" t="s">
        <v>44</v>
      </c>
      <c r="AD159" t="s">
        <v>158</v>
      </c>
      <c r="AE159" t="s">
        <v>3430</v>
      </c>
    </row>
    <row r="160" spans="1:31" x14ac:dyDescent="0.25">
      <c r="A160" t="s">
        <v>2018</v>
      </c>
      <c r="B160" t="s">
        <v>2592</v>
      </c>
      <c r="C160">
        <v>-9.5629257186680192</v>
      </c>
      <c r="D160">
        <v>1.08711120260873</v>
      </c>
      <c r="E160">
        <v>1.0289331985990901E-5</v>
      </c>
      <c r="F160">
        <v>2.0091495600400199E-4</v>
      </c>
      <c r="G160" t="s">
        <v>31</v>
      </c>
      <c r="H160" t="s">
        <v>2018</v>
      </c>
      <c r="L160">
        <v>100</v>
      </c>
      <c r="M160">
        <v>2E-180</v>
      </c>
      <c r="N160" t="s">
        <v>2019</v>
      </c>
      <c r="O160" t="s">
        <v>1405</v>
      </c>
      <c r="P160">
        <v>31.39</v>
      </c>
      <c r="Q160">
        <v>3.0000000000000001E-6</v>
      </c>
      <c r="R160" t="s">
        <v>1406</v>
      </c>
      <c r="S160" t="s">
        <v>1407</v>
      </c>
      <c r="T160" t="s">
        <v>44</v>
      </c>
      <c r="U160" t="s">
        <v>44</v>
      </c>
      <c r="V160" t="s">
        <v>44</v>
      </c>
      <c r="W160" t="s">
        <v>44</v>
      </c>
      <c r="X160" t="s">
        <v>44</v>
      </c>
      <c r="Y160" t="s">
        <v>44</v>
      </c>
      <c r="Z160" t="s">
        <v>44</v>
      </c>
      <c r="AA160" t="s">
        <v>44</v>
      </c>
      <c r="AB160" t="s">
        <v>44</v>
      </c>
      <c r="AC160" t="s">
        <v>44</v>
      </c>
      <c r="AD160" t="s">
        <v>44</v>
      </c>
      <c r="AE160" t="s">
        <v>2020</v>
      </c>
    </row>
    <row r="161" spans="1:31" x14ac:dyDescent="0.25">
      <c r="A161" t="s">
        <v>3431</v>
      </c>
      <c r="B161" t="s">
        <v>2592</v>
      </c>
      <c r="C161">
        <v>2.1212516332937499</v>
      </c>
      <c r="D161">
        <v>0.32497316130644499</v>
      </c>
      <c r="E161">
        <v>2.8207468850460801E-5</v>
      </c>
      <c r="F161">
        <v>4.1815668033853202E-4</v>
      </c>
      <c r="G161" t="s">
        <v>85</v>
      </c>
      <c r="H161" t="s">
        <v>3432</v>
      </c>
      <c r="L161">
        <v>99.314999999999998</v>
      </c>
      <c r="M161">
        <v>3E-103</v>
      </c>
      <c r="N161" t="s">
        <v>3433</v>
      </c>
      <c r="O161" t="s">
        <v>3434</v>
      </c>
      <c r="P161">
        <v>84.62</v>
      </c>
      <c r="Q161">
        <v>1.9999999999999999E-80</v>
      </c>
      <c r="R161" t="s">
        <v>3435</v>
      </c>
      <c r="S161" t="s">
        <v>3436</v>
      </c>
      <c r="T161" t="s">
        <v>3437</v>
      </c>
      <c r="U161">
        <v>235</v>
      </c>
      <c r="V161">
        <v>3.0000000000000001E-80</v>
      </c>
      <c r="W161" t="s">
        <v>3438</v>
      </c>
      <c r="X161" t="s">
        <v>3439</v>
      </c>
      <c r="Y161" t="s">
        <v>246</v>
      </c>
      <c r="Z161" t="s">
        <v>247</v>
      </c>
      <c r="AA161" t="s">
        <v>3440</v>
      </c>
      <c r="AB161" t="s">
        <v>3012</v>
      </c>
      <c r="AC161" t="s">
        <v>3441</v>
      </c>
      <c r="AD161" t="s">
        <v>3442</v>
      </c>
      <c r="AE161" t="s">
        <v>3443</v>
      </c>
    </row>
    <row r="162" spans="1:31" x14ac:dyDescent="0.25">
      <c r="A162" t="s">
        <v>3444</v>
      </c>
      <c r="B162" t="s">
        <v>2592</v>
      </c>
      <c r="C162">
        <v>2.2611498703883699</v>
      </c>
      <c r="D162">
        <v>0.36603152345824702</v>
      </c>
      <c r="E162">
        <v>1.04488315410656E-4</v>
      </c>
      <c r="F162">
        <v>1.05569609487767E-3</v>
      </c>
      <c r="G162" t="s">
        <v>85</v>
      </c>
      <c r="H162" t="s">
        <v>3445</v>
      </c>
      <c r="L162">
        <v>99.543000000000006</v>
      </c>
      <c r="M162">
        <v>3.0000000000000002E-163</v>
      </c>
      <c r="N162" t="s">
        <v>3446</v>
      </c>
      <c r="O162" t="s">
        <v>3447</v>
      </c>
      <c r="P162">
        <v>59.36</v>
      </c>
      <c r="Q162">
        <v>2E-99</v>
      </c>
      <c r="R162" t="s">
        <v>3448</v>
      </c>
      <c r="S162" t="s">
        <v>3449</v>
      </c>
      <c r="T162" t="s">
        <v>3450</v>
      </c>
      <c r="U162">
        <v>287</v>
      </c>
      <c r="V162">
        <v>4.0000000000000001E-99</v>
      </c>
      <c r="W162" t="s">
        <v>3451</v>
      </c>
      <c r="X162" t="s">
        <v>1462</v>
      </c>
      <c r="Y162" t="s">
        <v>39</v>
      </c>
      <c r="Z162" t="s">
        <v>40</v>
      </c>
      <c r="AA162" t="s">
        <v>3452</v>
      </c>
      <c r="AC162" t="s">
        <v>809</v>
      </c>
      <c r="AD162" t="s">
        <v>44</v>
      </c>
      <c r="AE162" t="s">
        <v>3453</v>
      </c>
    </row>
    <row r="163" spans="1:31" x14ac:dyDescent="0.25">
      <c r="A163" t="s">
        <v>3454</v>
      </c>
      <c r="B163" t="s">
        <v>2592</v>
      </c>
      <c r="C163">
        <v>-2.1932214583159699</v>
      </c>
      <c r="D163">
        <v>0.192718028455687</v>
      </c>
      <c r="E163">
        <v>2.75858867646583E-5</v>
      </c>
      <c r="F163">
        <v>4.1437321117256798E-4</v>
      </c>
      <c r="G163" t="s">
        <v>31</v>
      </c>
      <c r="H163" t="s">
        <v>3454</v>
      </c>
      <c r="L163">
        <v>81.25</v>
      </c>
      <c r="M163">
        <v>2E-73</v>
      </c>
      <c r="N163" t="s">
        <v>3455</v>
      </c>
      <c r="O163" t="s">
        <v>3456</v>
      </c>
      <c r="P163" t="s">
        <v>44</v>
      </c>
      <c r="Q163" t="s">
        <v>44</v>
      </c>
      <c r="R163" t="s">
        <v>44</v>
      </c>
      <c r="S163" t="s">
        <v>44</v>
      </c>
      <c r="T163" t="s">
        <v>44</v>
      </c>
      <c r="U163" t="s">
        <v>44</v>
      </c>
      <c r="V163" t="s">
        <v>44</v>
      </c>
      <c r="W163" t="s">
        <v>44</v>
      </c>
      <c r="X163" t="s">
        <v>44</v>
      </c>
      <c r="Y163" t="s">
        <v>44</v>
      </c>
      <c r="Z163" t="s">
        <v>44</v>
      </c>
      <c r="AA163" t="s">
        <v>3457</v>
      </c>
      <c r="AB163" t="s">
        <v>44</v>
      </c>
      <c r="AC163" t="s">
        <v>44</v>
      </c>
      <c r="AD163" t="s">
        <v>44</v>
      </c>
      <c r="AE163" t="s">
        <v>3458</v>
      </c>
    </row>
    <row r="164" spans="1:31" x14ac:dyDescent="0.25">
      <c r="A164" t="s">
        <v>3459</v>
      </c>
      <c r="B164" t="s">
        <v>2592</v>
      </c>
      <c r="C164">
        <v>-2.4589597563580399</v>
      </c>
      <c r="D164">
        <v>0.22278880985067701</v>
      </c>
      <c r="E164">
        <v>3.2908761278260798E-5</v>
      </c>
      <c r="F164">
        <v>4.6441154559056E-4</v>
      </c>
      <c r="G164" t="s">
        <v>31</v>
      </c>
      <c r="H164" t="s">
        <v>3459</v>
      </c>
      <c r="L164">
        <v>92.492000000000004</v>
      </c>
      <c r="M164">
        <v>0</v>
      </c>
      <c r="N164" t="s">
        <v>3460</v>
      </c>
      <c r="O164" t="s">
        <v>3461</v>
      </c>
      <c r="P164">
        <v>72.239999999999995</v>
      </c>
      <c r="Q164">
        <v>9.0000000000000002E-168</v>
      </c>
      <c r="R164" t="s">
        <v>3462</v>
      </c>
      <c r="S164" t="s">
        <v>3463</v>
      </c>
      <c r="T164" t="s">
        <v>3464</v>
      </c>
      <c r="U164">
        <v>367</v>
      </c>
      <c r="V164">
        <v>2.0000000000000001E-128</v>
      </c>
      <c r="W164" t="s">
        <v>2932</v>
      </c>
      <c r="X164" t="s">
        <v>2933</v>
      </c>
      <c r="Y164" t="s">
        <v>1349</v>
      </c>
      <c r="Z164" t="s">
        <v>1350</v>
      </c>
      <c r="AA164" t="s">
        <v>3465</v>
      </c>
      <c r="AB164" t="s">
        <v>3466</v>
      </c>
      <c r="AC164" t="s">
        <v>2935</v>
      </c>
      <c r="AD164" t="s">
        <v>264</v>
      </c>
      <c r="AE164" t="s">
        <v>3467</v>
      </c>
    </row>
    <row r="165" spans="1:31" x14ac:dyDescent="0.25">
      <c r="A165" t="s">
        <v>3468</v>
      </c>
      <c r="B165" t="s">
        <v>2592</v>
      </c>
      <c r="C165">
        <v>2.52945150706819</v>
      </c>
      <c r="D165">
        <v>0.26490005179445397</v>
      </c>
      <c r="E165">
        <v>5.8847657791183405E-7</v>
      </c>
      <c r="F165">
        <v>3.2359447686554203E-5</v>
      </c>
      <c r="G165" t="s">
        <v>85</v>
      </c>
      <c r="H165" t="s">
        <v>3469</v>
      </c>
      <c r="L165">
        <v>100</v>
      </c>
      <c r="M165">
        <v>0</v>
      </c>
      <c r="N165" t="s">
        <v>3470</v>
      </c>
      <c r="O165" t="s">
        <v>3471</v>
      </c>
      <c r="P165" t="s">
        <v>44</v>
      </c>
      <c r="Q165" t="s">
        <v>44</v>
      </c>
      <c r="R165" t="s">
        <v>44</v>
      </c>
      <c r="S165" t="s">
        <v>44</v>
      </c>
      <c r="T165" t="s">
        <v>44</v>
      </c>
      <c r="U165" t="s">
        <v>44</v>
      </c>
      <c r="V165" t="s">
        <v>44</v>
      </c>
      <c r="W165" t="s">
        <v>44</v>
      </c>
      <c r="X165" t="s">
        <v>44</v>
      </c>
      <c r="Y165" t="s">
        <v>44</v>
      </c>
      <c r="Z165" t="s">
        <v>44</v>
      </c>
      <c r="AA165" t="s">
        <v>3472</v>
      </c>
      <c r="AC165" t="s">
        <v>3473</v>
      </c>
      <c r="AD165" t="s">
        <v>44</v>
      </c>
      <c r="AE165" t="s">
        <v>3474</v>
      </c>
    </row>
    <row r="166" spans="1:31" x14ac:dyDescent="0.25">
      <c r="A166" t="s">
        <v>3475</v>
      </c>
      <c r="B166" t="s">
        <v>2592</v>
      </c>
      <c r="C166">
        <v>2.0607053510799198</v>
      </c>
      <c r="D166">
        <v>0.234606037343496</v>
      </c>
      <c r="E166">
        <v>1.4264503542804599E-6</v>
      </c>
      <c r="F166">
        <v>5.5266708535839398E-5</v>
      </c>
      <c r="G166" t="s">
        <v>85</v>
      </c>
      <c r="H166" t="s">
        <v>3475</v>
      </c>
      <c r="L166">
        <v>100</v>
      </c>
      <c r="M166">
        <v>3.0000000000000002E-163</v>
      </c>
      <c r="N166" t="s">
        <v>3476</v>
      </c>
      <c r="O166" t="s">
        <v>3477</v>
      </c>
      <c r="P166">
        <v>71.3</v>
      </c>
      <c r="Q166">
        <v>3.9999999999999999E-120</v>
      </c>
      <c r="R166" t="s">
        <v>3478</v>
      </c>
      <c r="S166" t="s">
        <v>3479</v>
      </c>
      <c r="T166" t="s">
        <v>3480</v>
      </c>
      <c r="U166">
        <v>238</v>
      </c>
      <c r="V166">
        <v>4.9999999999999996E-78</v>
      </c>
      <c r="W166" t="s">
        <v>3481</v>
      </c>
      <c r="X166" t="s">
        <v>3482</v>
      </c>
      <c r="Y166" t="s">
        <v>197</v>
      </c>
      <c r="Z166" t="s">
        <v>198</v>
      </c>
      <c r="AA166" t="s">
        <v>3483</v>
      </c>
      <c r="AB166" t="s">
        <v>1910</v>
      </c>
      <c r="AC166" t="s">
        <v>446</v>
      </c>
      <c r="AD166" t="s">
        <v>44</v>
      </c>
      <c r="AE166" t="s">
        <v>3484</v>
      </c>
    </row>
    <row r="167" spans="1:31" x14ac:dyDescent="0.25">
      <c r="A167" t="s">
        <v>706</v>
      </c>
      <c r="B167" t="s">
        <v>2592</v>
      </c>
      <c r="C167">
        <v>2.0322914766424298</v>
      </c>
      <c r="D167">
        <v>0.42762613356960399</v>
      </c>
      <c r="E167">
        <v>4.7010986890016999E-4</v>
      </c>
      <c r="F167">
        <v>3.1063613436718399E-3</v>
      </c>
      <c r="G167" t="s">
        <v>85</v>
      </c>
      <c r="H167" t="s">
        <v>707</v>
      </c>
      <c r="L167">
        <v>99.028999999999996</v>
      </c>
      <c r="M167">
        <v>9.9999999999999994E-68</v>
      </c>
      <c r="N167" t="s">
        <v>708</v>
      </c>
      <c r="O167" t="s">
        <v>709</v>
      </c>
      <c r="P167">
        <v>100</v>
      </c>
      <c r="Q167">
        <v>2E-70</v>
      </c>
      <c r="R167" t="s">
        <v>710</v>
      </c>
      <c r="S167" t="s">
        <v>711</v>
      </c>
      <c r="T167" t="s">
        <v>712</v>
      </c>
      <c r="U167">
        <v>194</v>
      </c>
      <c r="V167">
        <v>9.9999999999999992E-66</v>
      </c>
      <c r="W167" t="s">
        <v>713</v>
      </c>
      <c r="X167" t="s">
        <v>714</v>
      </c>
      <c r="Y167" t="s">
        <v>181</v>
      </c>
      <c r="Z167" t="s">
        <v>182</v>
      </c>
      <c r="AA167" t="s">
        <v>715</v>
      </c>
      <c r="AB167" t="s">
        <v>716</v>
      </c>
      <c r="AC167" t="s">
        <v>717</v>
      </c>
      <c r="AD167" t="s">
        <v>718</v>
      </c>
      <c r="AE167" t="s">
        <v>719</v>
      </c>
    </row>
    <row r="168" spans="1:31" x14ac:dyDescent="0.25">
      <c r="A168" t="s">
        <v>3485</v>
      </c>
      <c r="B168" t="s">
        <v>2592</v>
      </c>
      <c r="C168">
        <v>-2.2946343219900802</v>
      </c>
      <c r="D168">
        <v>0.26141292038483399</v>
      </c>
      <c r="E168">
        <v>1.43649394823697E-6</v>
      </c>
      <c r="F168">
        <v>5.5420863293271601E-5</v>
      </c>
      <c r="G168" t="s">
        <v>31</v>
      </c>
      <c r="H168" t="s">
        <v>3486</v>
      </c>
      <c r="K168" t="s">
        <v>3487</v>
      </c>
      <c r="L168">
        <v>100</v>
      </c>
      <c r="M168">
        <v>0</v>
      </c>
      <c r="N168" t="s">
        <v>3488</v>
      </c>
      <c r="O168" t="s">
        <v>3489</v>
      </c>
      <c r="P168">
        <v>58.5</v>
      </c>
      <c r="Q168">
        <v>0</v>
      </c>
      <c r="R168" t="s">
        <v>3490</v>
      </c>
      <c r="S168" t="s">
        <v>3491</v>
      </c>
      <c r="T168" t="s">
        <v>3492</v>
      </c>
      <c r="U168">
        <v>53.5</v>
      </c>
      <c r="V168">
        <v>3.9999999999999998E-7</v>
      </c>
      <c r="W168" t="s">
        <v>3493</v>
      </c>
      <c r="X168" t="s">
        <v>2860</v>
      </c>
      <c r="Y168" t="s">
        <v>308</v>
      </c>
      <c r="Z168" t="s">
        <v>309</v>
      </c>
      <c r="AA168" t="s">
        <v>3494</v>
      </c>
      <c r="AB168" t="s">
        <v>44</v>
      </c>
      <c r="AC168" t="s">
        <v>44</v>
      </c>
      <c r="AD168" t="s">
        <v>44</v>
      </c>
      <c r="AE168" t="s">
        <v>3495</v>
      </c>
    </row>
    <row r="169" spans="1:31" x14ac:dyDescent="0.25">
      <c r="A169" t="s">
        <v>3496</v>
      </c>
      <c r="B169" t="s">
        <v>2592</v>
      </c>
      <c r="C169">
        <v>-2.3601271514062598</v>
      </c>
      <c r="D169">
        <v>0.22875823530586201</v>
      </c>
      <c r="E169">
        <v>5.4069821153746002E-7</v>
      </c>
      <c r="F169">
        <v>3.1545124926770897E-5</v>
      </c>
      <c r="G169" t="s">
        <v>31</v>
      </c>
      <c r="H169" t="s">
        <v>3497</v>
      </c>
      <c r="K169" t="s">
        <v>3498</v>
      </c>
      <c r="L169">
        <v>100</v>
      </c>
      <c r="M169">
        <v>0</v>
      </c>
      <c r="N169" t="s">
        <v>3499</v>
      </c>
      <c r="O169" t="s">
        <v>3500</v>
      </c>
      <c r="P169">
        <v>44.76</v>
      </c>
      <c r="Q169">
        <v>3.9999999999999999E-171</v>
      </c>
      <c r="R169" t="s">
        <v>3501</v>
      </c>
      <c r="S169" t="s">
        <v>3502</v>
      </c>
      <c r="T169" t="s">
        <v>44</v>
      </c>
      <c r="U169" t="s">
        <v>44</v>
      </c>
      <c r="V169" t="s">
        <v>44</v>
      </c>
      <c r="W169" t="s">
        <v>44</v>
      </c>
      <c r="X169" t="s">
        <v>44</v>
      </c>
      <c r="Y169" t="s">
        <v>44</v>
      </c>
      <c r="Z169" t="s">
        <v>44</v>
      </c>
      <c r="AA169" t="s">
        <v>3503</v>
      </c>
      <c r="AD169" t="s">
        <v>158</v>
      </c>
      <c r="AE169" t="s">
        <v>3504</v>
      </c>
    </row>
    <row r="170" spans="1:31" x14ac:dyDescent="0.25">
      <c r="A170" t="s">
        <v>2033</v>
      </c>
      <c r="B170" t="s">
        <v>2592</v>
      </c>
      <c r="C170">
        <v>2.3351089716843698</v>
      </c>
      <c r="D170">
        <v>0.34576628763869499</v>
      </c>
      <c r="E170">
        <v>2.0338926303153899E-5</v>
      </c>
      <c r="F170">
        <v>3.3279807169590299E-4</v>
      </c>
      <c r="G170" t="s">
        <v>85</v>
      </c>
      <c r="H170" t="s">
        <v>2033</v>
      </c>
      <c r="L170">
        <v>95.652000000000001</v>
      </c>
      <c r="M170">
        <v>2.0000000000000002E-111</v>
      </c>
      <c r="N170" t="s">
        <v>2034</v>
      </c>
      <c r="O170" t="s">
        <v>2035</v>
      </c>
      <c r="P170">
        <v>64.290000000000006</v>
      </c>
      <c r="Q170">
        <v>9.9999999999999994E-68</v>
      </c>
      <c r="R170" t="s">
        <v>2036</v>
      </c>
      <c r="S170" t="s">
        <v>2037</v>
      </c>
      <c r="T170" t="s">
        <v>44</v>
      </c>
      <c r="U170" t="s">
        <v>44</v>
      </c>
      <c r="V170" t="s">
        <v>44</v>
      </c>
      <c r="W170" t="s">
        <v>44</v>
      </c>
      <c r="X170" t="s">
        <v>44</v>
      </c>
      <c r="Y170" t="s">
        <v>44</v>
      </c>
      <c r="Z170" t="s">
        <v>44</v>
      </c>
      <c r="AA170" t="s">
        <v>44</v>
      </c>
      <c r="AB170" t="s">
        <v>44</v>
      </c>
      <c r="AC170" t="s">
        <v>44</v>
      </c>
      <c r="AD170" t="s">
        <v>44</v>
      </c>
      <c r="AE170" t="s">
        <v>2038</v>
      </c>
    </row>
    <row r="171" spans="1:31" x14ac:dyDescent="0.25">
      <c r="A171" t="s">
        <v>3505</v>
      </c>
      <c r="B171" t="s">
        <v>2592</v>
      </c>
      <c r="C171">
        <v>2.1667995985327102</v>
      </c>
      <c r="D171">
        <v>0.32221473800990502</v>
      </c>
      <c r="E171">
        <v>5.2025689550871898E-5</v>
      </c>
      <c r="F171">
        <v>6.3331017509254798E-4</v>
      </c>
      <c r="G171" t="s">
        <v>85</v>
      </c>
      <c r="H171" t="s">
        <v>3505</v>
      </c>
      <c r="K171" t="s">
        <v>3506</v>
      </c>
      <c r="L171">
        <v>100</v>
      </c>
      <c r="M171">
        <v>0</v>
      </c>
      <c r="N171" t="s">
        <v>3507</v>
      </c>
      <c r="O171" t="s">
        <v>3508</v>
      </c>
      <c r="P171">
        <v>54.04</v>
      </c>
      <c r="Q171">
        <v>7.0000000000000006E-104</v>
      </c>
      <c r="R171" t="s">
        <v>3509</v>
      </c>
      <c r="S171" t="s">
        <v>3510</v>
      </c>
      <c r="T171" t="s">
        <v>44</v>
      </c>
      <c r="U171" t="s">
        <v>44</v>
      </c>
      <c r="V171" t="s">
        <v>44</v>
      </c>
      <c r="W171" t="s">
        <v>44</v>
      </c>
      <c r="X171" t="s">
        <v>44</v>
      </c>
      <c r="Y171" t="s">
        <v>44</v>
      </c>
      <c r="Z171" t="s">
        <v>44</v>
      </c>
      <c r="AA171" t="s">
        <v>3511</v>
      </c>
      <c r="AB171" t="s">
        <v>3512</v>
      </c>
      <c r="AC171" t="s">
        <v>3513</v>
      </c>
      <c r="AD171" t="s">
        <v>3514</v>
      </c>
      <c r="AE171" t="s">
        <v>3515</v>
      </c>
    </row>
    <row r="172" spans="1:31" x14ac:dyDescent="0.25">
      <c r="A172" t="s">
        <v>3516</v>
      </c>
      <c r="B172" t="s">
        <v>2592</v>
      </c>
      <c r="C172">
        <v>-4.4693726734290502</v>
      </c>
      <c r="D172">
        <v>0.84895078254522605</v>
      </c>
      <c r="E172">
        <v>1.89304298146986E-3</v>
      </c>
      <c r="F172">
        <v>8.6904712813668308E-3</v>
      </c>
      <c r="G172" t="s">
        <v>31</v>
      </c>
      <c r="H172" t="s">
        <v>3516</v>
      </c>
      <c r="L172">
        <v>93.536000000000001</v>
      </c>
      <c r="M172">
        <v>0</v>
      </c>
      <c r="N172" t="s">
        <v>3517</v>
      </c>
      <c r="O172" t="s">
        <v>3518</v>
      </c>
      <c r="P172">
        <v>70.91</v>
      </c>
      <c r="Q172">
        <v>0</v>
      </c>
      <c r="R172" t="s">
        <v>3519</v>
      </c>
      <c r="S172" t="s">
        <v>3520</v>
      </c>
      <c r="T172" t="s">
        <v>3521</v>
      </c>
      <c r="U172">
        <v>715</v>
      </c>
      <c r="V172">
        <v>0</v>
      </c>
      <c r="W172" t="s">
        <v>3522</v>
      </c>
      <c r="X172" t="s">
        <v>3523</v>
      </c>
      <c r="Y172" t="s">
        <v>952</v>
      </c>
      <c r="Z172" t="s">
        <v>953</v>
      </c>
      <c r="AA172" t="s">
        <v>3524</v>
      </c>
      <c r="AC172" t="s">
        <v>3525</v>
      </c>
      <c r="AD172" t="s">
        <v>158</v>
      </c>
      <c r="AE172" t="s">
        <v>3526</v>
      </c>
    </row>
    <row r="173" spans="1:31" x14ac:dyDescent="0.25">
      <c r="A173" t="s">
        <v>3527</v>
      </c>
      <c r="B173" t="s">
        <v>2592</v>
      </c>
      <c r="C173">
        <v>-3.2382126881671902</v>
      </c>
      <c r="D173">
        <v>0.43001386373857697</v>
      </c>
      <c r="E173">
        <v>6.9448847486164303E-6</v>
      </c>
      <c r="F173">
        <v>1.5420193987951099E-4</v>
      </c>
      <c r="G173" t="s">
        <v>31</v>
      </c>
      <c r="H173" t="s">
        <v>3527</v>
      </c>
      <c r="L173">
        <v>100</v>
      </c>
      <c r="M173">
        <v>0</v>
      </c>
      <c r="N173" t="s">
        <v>3528</v>
      </c>
      <c r="O173" t="s">
        <v>3529</v>
      </c>
      <c r="P173">
        <v>50.23</v>
      </c>
      <c r="Q173">
        <v>4.0000000000000003E-158</v>
      </c>
      <c r="R173" t="s">
        <v>829</v>
      </c>
      <c r="S173" t="s">
        <v>830</v>
      </c>
      <c r="T173" t="s">
        <v>44</v>
      </c>
      <c r="U173" t="s">
        <v>44</v>
      </c>
      <c r="V173" t="s">
        <v>44</v>
      </c>
      <c r="W173" t="s">
        <v>44</v>
      </c>
      <c r="X173" t="s">
        <v>44</v>
      </c>
      <c r="Y173" t="s">
        <v>44</v>
      </c>
      <c r="Z173" t="s">
        <v>44</v>
      </c>
      <c r="AA173" t="s">
        <v>3530</v>
      </c>
      <c r="AB173" t="s">
        <v>1894</v>
      </c>
      <c r="AC173" t="s">
        <v>832</v>
      </c>
      <c r="AD173" t="s">
        <v>113</v>
      </c>
      <c r="AE173" t="s">
        <v>3531</v>
      </c>
    </row>
    <row r="174" spans="1:31" x14ac:dyDescent="0.25">
      <c r="A174" t="s">
        <v>749</v>
      </c>
      <c r="B174" t="s">
        <v>2592</v>
      </c>
      <c r="C174">
        <v>-2.4611653294292601</v>
      </c>
      <c r="D174">
        <v>0.30606269955140902</v>
      </c>
      <c r="E174">
        <v>3.5663357715875998E-6</v>
      </c>
      <c r="F174">
        <v>1.0412311476744399E-4</v>
      </c>
      <c r="G174" t="s">
        <v>31</v>
      </c>
      <c r="H174" t="s">
        <v>750</v>
      </c>
      <c r="L174">
        <v>100</v>
      </c>
      <c r="M174">
        <v>5.0000000000000002E-109</v>
      </c>
      <c r="N174" t="s">
        <v>751</v>
      </c>
      <c r="O174" t="s">
        <v>752</v>
      </c>
      <c r="P174">
        <v>55.17</v>
      </c>
      <c r="Q174">
        <v>1.0000000000000001E-32</v>
      </c>
      <c r="R174" t="s">
        <v>753</v>
      </c>
      <c r="S174" t="s">
        <v>754</v>
      </c>
      <c r="T174" t="s">
        <v>44</v>
      </c>
      <c r="U174" t="s">
        <v>44</v>
      </c>
      <c r="V174" t="s">
        <v>44</v>
      </c>
      <c r="W174" t="s">
        <v>44</v>
      </c>
      <c r="X174" t="s">
        <v>44</v>
      </c>
      <c r="Y174" t="s">
        <v>44</v>
      </c>
      <c r="Z174" t="s">
        <v>44</v>
      </c>
      <c r="AA174" t="s">
        <v>755</v>
      </c>
      <c r="AC174" t="s">
        <v>501</v>
      </c>
      <c r="AD174" t="s">
        <v>158</v>
      </c>
      <c r="AE174" t="s">
        <v>756</v>
      </c>
    </row>
    <row r="175" spans="1:31" x14ac:dyDescent="0.25">
      <c r="A175" t="s">
        <v>2039</v>
      </c>
      <c r="B175" t="s">
        <v>2592</v>
      </c>
      <c r="C175">
        <v>-7.8033912374157604</v>
      </c>
      <c r="D175">
        <v>0.54100564311268495</v>
      </c>
      <c r="E175">
        <v>5.2186060606196297E-7</v>
      </c>
      <c r="F175">
        <v>3.11878127951523E-5</v>
      </c>
      <c r="G175" t="s">
        <v>31</v>
      </c>
      <c r="H175" t="s">
        <v>2039</v>
      </c>
      <c r="L175">
        <v>98.361000000000004</v>
      </c>
      <c r="M175">
        <v>2.0000000000000001E-173</v>
      </c>
      <c r="N175" t="s">
        <v>2040</v>
      </c>
      <c r="O175" t="s">
        <v>2041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X175" t="s">
        <v>44</v>
      </c>
      <c r="Y175" t="s">
        <v>44</v>
      </c>
      <c r="Z175" t="s">
        <v>44</v>
      </c>
      <c r="AA175" t="s">
        <v>44</v>
      </c>
      <c r="AC175" t="s">
        <v>925</v>
      </c>
      <c r="AD175" t="s">
        <v>44</v>
      </c>
      <c r="AE175" t="s">
        <v>2042</v>
      </c>
    </row>
    <row r="176" spans="1:31" x14ac:dyDescent="0.25">
      <c r="A176" t="s">
        <v>757</v>
      </c>
      <c r="B176" t="s">
        <v>2592</v>
      </c>
      <c r="C176">
        <v>-6.4315227857658099</v>
      </c>
      <c r="D176">
        <v>0.88562833482438297</v>
      </c>
      <c r="E176">
        <v>9.9799514607923407E-6</v>
      </c>
      <c r="F176">
        <v>1.9607428249868801E-4</v>
      </c>
      <c r="G176" t="s">
        <v>31</v>
      </c>
      <c r="H176" t="s">
        <v>757</v>
      </c>
      <c r="L176">
        <v>99.811999999999998</v>
      </c>
      <c r="M176">
        <v>0</v>
      </c>
      <c r="N176" t="s">
        <v>758</v>
      </c>
      <c r="O176" t="s">
        <v>759</v>
      </c>
      <c r="P176">
        <v>76.16</v>
      </c>
      <c r="Q176">
        <v>0</v>
      </c>
      <c r="R176" t="s">
        <v>760</v>
      </c>
      <c r="S176" t="s">
        <v>761</v>
      </c>
      <c r="T176" t="s">
        <v>762</v>
      </c>
      <c r="U176">
        <v>873</v>
      </c>
      <c r="V176">
        <v>0</v>
      </c>
      <c r="W176" t="s">
        <v>763</v>
      </c>
      <c r="X176" t="s">
        <v>764</v>
      </c>
      <c r="Y176" t="s">
        <v>409</v>
      </c>
      <c r="Z176" t="s">
        <v>410</v>
      </c>
      <c r="AA176" t="s">
        <v>765</v>
      </c>
      <c r="AC176" t="s">
        <v>378</v>
      </c>
      <c r="AD176" t="s">
        <v>44</v>
      </c>
      <c r="AE176" t="s">
        <v>766</v>
      </c>
    </row>
    <row r="177" spans="1:31" x14ac:dyDescent="0.25">
      <c r="A177" t="s">
        <v>767</v>
      </c>
      <c r="B177" t="s">
        <v>2592</v>
      </c>
      <c r="C177">
        <v>-5.5133556760293398</v>
      </c>
      <c r="D177">
        <v>0.695515069320917</v>
      </c>
      <c r="E177">
        <v>4.1292707892992604E-6</v>
      </c>
      <c r="F177">
        <v>1.13627343314647E-4</v>
      </c>
      <c r="G177" t="s">
        <v>31</v>
      </c>
      <c r="H177" t="s">
        <v>767</v>
      </c>
      <c r="L177">
        <v>100</v>
      </c>
      <c r="M177">
        <v>0</v>
      </c>
      <c r="N177" t="s">
        <v>768</v>
      </c>
      <c r="O177" t="s">
        <v>769</v>
      </c>
      <c r="P177">
        <v>56.14</v>
      </c>
      <c r="Q177">
        <v>0</v>
      </c>
      <c r="R177" t="s">
        <v>770</v>
      </c>
      <c r="S177" t="s">
        <v>771</v>
      </c>
      <c r="T177" t="s">
        <v>772</v>
      </c>
      <c r="U177">
        <v>620</v>
      </c>
      <c r="V177">
        <v>0</v>
      </c>
      <c r="W177" t="s">
        <v>350</v>
      </c>
      <c r="X177" t="s">
        <v>351</v>
      </c>
      <c r="Y177" t="s">
        <v>39</v>
      </c>
      <c r="Z177" t="s">
        <v>40</v>
      </c>
      <c r="AA177" t="s">
        <v>773</v>
      </c>
      <c r="AB177" t="s">
        <v>774</v>
      </c>
      <c r="AC177" t="s">
        <v>354</v>
      </c>
      <c r="AD177" t="s">
        <v>44</v>
      </c>
      <c r="AE177" t="s">
        <v>775</v>
      </c>
    </row>
    <row r="178" spans="1:31" x14ac:dyDescent="0.25">
      <c r="A178" t="s">
        <v>3532</v>
      </c>
      <c r="B178" t="s">
        <v>2592</v>
      </c>
      <c r="C178">
        <v>-7.0060141194265402</v>
      </c>
      <c r="D178">
        <v>1.25464772299776</v>
      </c>
      <c r="E178">
        <v>8.2969773534058401E-4</v>
      </c>
      <c r="F178">
        <v>4.7192507590333001E-3</v>
      </c>
      <c r="G178" t="s">
        <v>31</v>
      </c>
      <c r="H178" t="s">
        <v>3532</v>
      </c>
      <c r="L178">
        <v>100</v>
      </c>
      <c r="M178">
        <v>0</v>
      </c>
      <c r="N178" t="s">
        <v>3533</v>
      </c>
      <c r="O178" t="s">
        <v>3534</v>
      </c>
      <c r="P178">
        <v>56.37</v>
      </c>
      <c r="Q178">
        <v>0</v>
      </c>
      <c r="R178" t="s">
        <v>3535</v>
      </c>
      <c r="S178" t="s">
        <v>3536</v>
      </c>
      <c r="T178" t="s">
        <v>3537</v>
      </c>
      <c r="U178">
        <v>709</v>
      </c>
      <c r="V178">
        <v>0</v>
      </c>
      <c r="W178" t="s">
        <v>3538</v>
      </c>
      <c r="X178" t="s">
        <v>3539</v>
      </c>
      <c r="Y178" t="s">
        <v>518</v>
      </c>
      <c r="Z178" t="s">
        <v>519</v>
      </c>
      <c r="AA178" t="s">
        <v>3540</v>
      </c>
      <c r="AC178" t="s">
        <v>3541</v>
      </c>
      <c r="AD178" t="s">
        <v>44</v>
      </c>
      <c r="AE178" t="s">
        <v>3542</v>
      </c>
    </row>
    <row r="179" spans="1:31" x14ac:dyDescent="0.25">
      <c r="A179" t="s">
        <v>3543</v>
      </c>
      <c r="B179" t="s">
        <v>2592</v>
      </c>
      <c r="C179">
        <v>2.66809278490227</v>
      </c>
      <c r="D179">
        <v>0.460064452892676</v>
      </c>
      <c r="E179">
        <v>8.4814033554980698E-5</v>
      </c>
      <c r="F179">
        <v>9.0569271546211603E-4</v>
      </c>
      <c r="G179" t="s">
        <v>85</v>
      </c>
      <c r="H179" t="s">
        <v>3543</v>
      </c>
      <c r="L179">
        <v>92.286000000000001</v>
      </c>
      <c r="M179">
        <v>0</v>
      </c>
      <c r="N179" t="s">
        <v>3544</v>
      </c>
      <c r="O179" t="s">
        <v>3545</v>
      </c>
      <c r="P179">
        <v>81.709999999999994</v>
      </c>
      <c r="Q179">
        <v>0</v>
      </c>
      <c r="R179" t="s">
        <v>3546</v>
      </c>
      <c r="S179" t="s">
        <v>3547</v>
      </c>
      <c r="T179" t="s">
        <v>3548</v>
      </c>
      <c r="U179">
        <v>588</v>
      </c>
      <c r="V179">
        <v>0</v>
      </c>
      <c r="W179" t="s">
        <v>2673</v>
      </c>
      <c r="X179" t="s">
        <v>2674</v>
      </c>
      <c r="Y179" t="s">
        <v>68</v>
      </c>
      <c r="Z179" t="s">
        <v>69</v>
      </c>
      <c r="AA179" t="s">
        <v>3549</v>
      </c>
      <c r="AB179" t="s">
        <v>3550</v>
      </c>
      <c r="AC179" t="s">
        <v>3551</v>
      </c>
      <c r="AD179" t="s">
        <v>44</v>
      </c>
      <c r="AE179" t="s">
        <v>3552</v>
      </c>
    </row>
    <row r="180" spans="1:31" x14ac:dyDescent="0.25">
      <c r="A180" t="s">
        <v>2052</v>
      </c>
      <c r="B180" t="s">
        <v>2592</v>
      </c>
      <c r="C180">
        <v>2.1773673908287998</v>
      </c>
      <c r="D180">
        <v>0.42053524109263901</v>
      </c>
      <c r="E180">
        <v>2.3024229944912399E-4</v>
      </c>
      <c r="F180">
        <v>1.84502371953871E-3</v>
      </c>
      <c r="G180" t="s">
        <v>85</v>
      </c>
      <c r="H180" t="s">
        <v>2053</v>
      </c>
      <c r="L180">
        <v>97.403000000000006</v>
      </c>
      <c r="M180">
        <v>0</v>
      </c>
      <c r="N180" t="s">
        <v>2054</v>
      </c>
      <c r="O180" t="s">
        <v>2055</v>
      </c>
      <c r="P180">
        <v>64.34</v>
      </c>
      <c r="Q180">
        <v>6E-175</v>
      </c>
      <c r="R180" t="s">
        <v>2056</v>
      </c>
      <c r="S180" t="s">
        <v>2057</v>
      </c>
      <c r="T180" t="s">
        <v>44</v>
      </c>
      <c r="U180" t="s">
        <v>44</v>
      </c>
      <c r="V180" t="s">
        <v>44</v>
      </c>
      <c r="W180" t="s">
        <v>44</v>
      </c>
      <c r="X180" t="s">
        <v>44</v>
      </c>
      <c r="Y180" t="s">
        <v>44</v>
      </c>
      <c r="Z180" t="s">
        <v>44</v>
      </c>
      <c r="AA180" t="s">
        <v>2058</v>
      </c>
      <c r="AB180" t="s">
        <v>81</v>
      </c>
      <c r="AC180" t="s">
        <v>297</v>
      </c>
      <c r="AD180" t="s">
        <v>158</v>
      </c>
      <c r="AE180" t="s">
        <v>2059</v>
      </c>
    </row>
    <row r="181" spans="1:31" x14ac:dyDescent="0.25">
      <c r="A181" t="s">
        <v>2060</v>
      </c>
      <c r="B181" t="s">
        <v>2592</v>
      </c>
      <c r="C181">
        <v>5.3725360443108503</v>
      </c>
      <c r="D181">
        <v>0.53445885995616005</v>
      </c>
      <c r="E181">
        <v>7.01739037323179E-7</v>
      </c>
      <c r="F181">
        <v>3.5905021973840502E-5</v>
      </c>
      <c r="G181" t="s">
        <v>85</v>
      </c>
      <c r="H181" t="s">
        <v>2060</v>
      </c>
      <c r="L181">
        <v>99.665999999999997</v>
      </c>
      <c r="M181">
        <v>0</v>
      </c>
      <c r="N181" t="s">
        <v>2061</v>
      </c>
      <c r="O181" t="s">
        <v>2062</v>
      </c>
      <c r="P181">
        <v>76.98</v>
      </c>
      <c r="Q181">
        <v>2.9999999999999998E-165</v>
      </c>
      <c r="R181" t="s">
        <v>2063</v>
      </c>
      <c r="S181" t="s">
        <v>2064</v>
      </c>
      <c r="T181" t="s">
        <v>2065</v>
      </c>
      <c r="U181">
        <v>447</v>
      </c>
      <c r="V181">
        <v>9.0000000000000005E-160</v>
      </c>
      <c r="W181" t="s">
        <v>2066</v>
      </c>
      <c r="X181" t="s">
        <v>2067</v>
      </c>
      <c r="Y181" t="s">
        <v>68</v>
      </c>
      <c r="Z181" t="s">
        <v>69</v>
      </c>
      <c r="AA181" t="s">
        <v>2068</v>
      </c>
      <c r="AB181" t="s">
        <v>81</v>
      </c>
      <c r="AC181" t="s">
        <v>2069</v>
      </c>
      <c r="AD181" t="s">
        <v>44</v>
      </c>
      <c r="AE181" t="s">
        <v>2070</v>
      </c>
    </row>
    <row r="182" spans="1:31" x14ac:dyDescent="0.25">
      <c r="A182" t="s">
        <v>825</v>
      </c>
      <c r="B182" t="s">
        <v>2592</v>
      </c>
      <c r="C182">
        <v>-3.4735110819055399</v>
      </c>
      <c r="D182">
        <v>0.34295578723457898</v>
      </c>
      <c r="E182">
        <v>5.3860479073852802E-5</v>
      </c>
      <c r="F182">
        <v>6.5067811083159598E-4</v>
      </c>
      <c r="G182" t="s">
        <v>31</v>
      </c>
      <c r="H182" t="s">
        <v>826</v>
      </c>
      <c r="L182">
        <v>99.789000000000001</v>
      </c>
      <c r="M182">
        <v>0</v>
      </c>
      <c r="N182" t="s">
        <v>827</v>
      </c>
      <c r="O182" t="s">
        <v>828</v>
      </c>
      <c r="P182">
        <v>65.39</v>
      </c>
      <c r="Q182">
        <v>0</v>
      </c>
      <c r="R182" t="s">
        <v>829</v>
      </c>
      <c r="S182" t="s">
        <v>830</v>
      </c>
      <c r="T182" t="s">
        <v>44</v>
      </c>
      <c r="U182" t="s">
        <v>44</v>
      </c>
      <c r="V182" t="s">
        <v>44</v>
      </c>
      <c r="W182" t="s">
        <v>44</v>
      </c>
      <c r="X182" t="s">
        <v>44</v>
      </c>
      <c r="Y182" t="s">
        <v>44</v>
      </c>
      <c r="Z182" t="s">
        <v>44</v>
      </c>
      <c r="AA182" t="s">
        <v>831</v>
      </c>
      <c r="AB182" t="s">
        <v>81</v>
      </c>
      <c r="AC182" t="s">
        <v>832</v>
      </c>
      <c r="AD182" t="s">
        <v>44</v>
      </c>
      <c r="AE182" t="s">
        <v>833</v>
      </c>
    </row>
    <row r="183" spans="1:31" x14ac:dyDescent="0.25">
      <c r="A183" t="s">
        <v>3553</v>
      </c>
      <c r="B183" t="s">
        <v>2592</v>
      </c>
      <c r="C183">
        <v>2.0281361473562698</v>
      </c>
      <c r="D183">
        <v>0.25245846204001099</v>
      </c>
      <c r="E183">
        <v>3.6021420224408001E-6</v>
      </c>
      <c r="F183">
        <v>1.04757735169342E-4</v>
      </c>
      <c r="G183" t="s">
        <v>85</v>
      </c>
      <c r="H183" t="s">
        <v>3553</v>
      </c>
      <c r="L183">
        <v>100</v>
      </c>
      <c r="M183">
        <v>0</v>
      </c>
      <c r="N183" t="s">
        <v>3554</v>
      </c>
      <c r="O183" t="s">
        <v>3555</v>
      </c>
      <c r="P183">
        <v>59.69</v>
      </c>
      <c r="Q183">
        <v>9.9999999999999994E-149</v>
      </c>
      <c r="R183" t="s">
        <v>3556</v>
      </c>
      <c r="S183" t="s">
        <v>3557</v>
      </c>
      <c r="T183" t="s">
        <v>44</v>
      </c>
      <c r="U183" t="s">
        <v>44</v>
      </c>
      <c r="V183" t="s">
        <v>44</v>
      </c>
      <c r="W183" t="s">
        <v>44</v>
      </c>
      <c r="X183" t="s">
        <v>44</v>
      </c>
      <c r="Y183" t="s">
        <v>44</v>
      </c>
      <c r="Z183" t="s">
        <v>44</v>
      </c>
      <c r="AA183" t="s">
        <v>3558</v>
      </c>
      <c r="AC183" t="s">
        <v>3559</v>
      </c>
      <c r="AD183" t="s">
        <v>44</v>
      </c>
      <c r="AE183" t="s">
        <v>3560</v>
      </c>
    </row>
    <row r="184" spans="1:31" x14ac:dyDescent="0.25">
      <c r="A184" t="s">
        <v>3561</v>
      </c>
      <c r="B184" t="s">
        <v>2592</v>
      </c>
      <c r="C184">
        <v>-2.6301946253400201</v>
      </c>
      <c r="D184">
        <v>0.50964860156705505</v>
      </c>
      <c r="E184">
        <v>1.3083013452366301E-3</v>
      </c>
      <c r="F184">
        <v>6.5710379376504296E-3</v>
      </c>
      <c r="G184" t="s">
        <v>31</v>
      </c>
      <c r="H184" t="s">
        <v>3561</v>
      </c>
      <c r="L184">
        <v>99.801000000000002</v>
      </c>
      <c r="M184">
        <v>0</v>
      </c>
      <c r="N184" t="s">
        <v>3562</v>
      </c>
      <c r="O184" t="s">
        <v>3563</v>
      </c>
      <c r="P184">
        <v>76.34</v>
      </c>
      <c r="Q184">
        <v>0</v>
      </c>
      <c r="R184" t="s">
        <v>3564</v>
      </c>
      <c r="S184" t="s">
        <v>3565</v>
      </c>
      <c r="T184" t="s">
        <v>3566</v>
      </c>
      <c r="U184">
        <v>791</v>
      </c>
      <c r="V184">
        <v>0</v>
      </c>
      <c r="W184" t="s">
        <v>3567</v>
      </c>
      <c r="X184" t="s">
        <v>3568</v>
      </c>
      <c r="Y184" t="s">
        <v>700</v>
      </c>
      <c r="Z184" t="s">
        <v>701</v>
      </c>
      <c r="AA184" t="s">
        <v>3569</v>
      </c>
      <c r="AB184" t="s">
        <v>3570</v>
      </c>
      <c r="AC184" t="s">
        <v>3571</v>
      </c>
      <c r="AD184" t="s">
        <v>44</v>
      </c>
      <c r="AE184" t="s">
        <v>3572</v>
      </c>
    </row>
    <row r="185" spans="1:31" x14ac:dyDescent="0.25">
      <c r="A185" t="s">
        <v>3573</v>
      </c>
      <c r="B185" t="s">
        <v>2592</v>
      </c>
      <c r="C185">
        <v>2.01746288528647</v>
      </c>
      <c r="D185">
        <v>0.359450747634462</v>
      </c>
      <c r="E185">
        <v>1.13831052396929E-4</v>
      </c>
      <c r="F185">
        <v>1.11935818019919E-3</v>
      </c>
      <c r="G185" t="s">
        <v>85</v>
      </c>
      <c r="H185" t="s">
        <v>3574</v>
      </c>
      <c r="L185">
        <v>100</v>
      </c>
      <c r="M185">
        <v>1E-176</v>
      </c>
      <c r="N185" t="s">
        <v>3575</v>
      </c>
      <c r="O185" t="s">
        <v>3576</v>
      </c>
      <c r="P185">
        <v>51.67</v>
      </c>
      <c r="Q185">
        <v>3.0000000000000001E-12</v>
      </c>
      <c r="R185" t="s">
        <v>3577</v>
      </c>
      <c r="S185" t="s">
        <v>3578</v>
      </c>
      <c r="T185" t="s">
        <v>44</v>
      </c>
      <c r="U185" t="s">
        <v>44</v>
      </c>
      <c r="V185" t="s">
        <v>44</v>
      </c>
      <c r="W185" t="s">
        <v>44</v>
      </c>
      <c r="X185" t="s">
        <v>44</v>
      </c>
      <c r="Y185" t="s">
        <v>44</v>
      </c>
      <c r="Z185" t="s">
        <v>44</v>
      </c>
      <c r="AA185" t="s">
        <v>44</v>
      </c>
      <c r="AB185" t="s">
        <v>44</v>
      </c>
      <c r="AC185" t="s">
        <v>44</v>
      </c>
      <c r="AD185" t="s">
        <v>44</v>
      </c>
      <c r="AE185" t="s">
        <v>3579</v>
      </c>
    </row>
    <row r="186" spans="1:31" x14ac:dyDescent="0.25">
      <c r="A186" t="s">
        <v>3580</v>
      </c>
      <c r="B186" t="s">
        <v>2592</v>
      </c>
      <c r="C186">
        <v>2.1697359802840701</v>
      </c>
      <c r="D186">
        <v>0.368984416684149</v>
      </c>
      <c r="E186">
        <v>7.4777236782175294E-5</v>
      </c>
      <c r="F186">
        <v>8.23324052395688E-4</v>
      </c>
      <c r="G186" t="s">
        <v>85</v>
      </c>
      <c r="H186" t="s">
        <v>3580</v>
      </c>
      <c r="L186">
        <v>96.275000000000006</v>
      </c>
      <c r="M186">
        <v>0</v>
      </c>
      <c r="N186" t="s">
        <v>3581</v>
      </c>
      <c r="O186" t="s">
        <v>3582</v>
      </c>
      <c r="P186">
        <v>85.71</v>
      </c>
      <c r="Q186">
        <v>0</v>
      </c>
      <c r="R186" t="s">
        <v>3583</v>
      </c>
      <c r="S186" t="s">
        <v>3584</v>
      </c>
      <c r="T186" t="s">
        <v>3585</v>
      </c>
      <c r="U186">
        <v>601</v>
      </c>
      <c r="V186">
        <v>0</v>
      </c>
      <c r="W186" t="s">
        <v>3586</v>
      </c>
      <c r="X186" t="s">
        <v>3587</v>
      </c>
      <c r="Y186" t="s">
        <v>181</v>
      </c>
      <c r="Z186" t="s">
        <v>182</v>
      </c>
      <c r="AA186" t="s">
        <v>3588</v>
      </c>
      <c r="AC186" t="s">
        <v>3589</v>
      </c>
      <c r="AD186" t="s">
        <v>44</v>
      </c>
      <c r="AE186" t="s">
        <v>3590</v>
      </c>
    </row>
    <row r="187" spans="1:31" x14ac:dyDescent="0.25">
      <c r="A187" t="s">
        <v>2082</v>
      </c>
      <c r="B187" t="s">
        <v>2592</v>
      </c>
      <c r="C187">
        <v>2.0877526590626898</v>
      </c>
      <c r="D187">
        <v>0.29565969667769498</v>
      </c>
      <c r="E187">
        <v>1.3165988033359E-5</v>
      </c>
      <c r="F187">
        <v>2.4460616214209502E-4</v>
      </c>
      <c r="G187" t="s">
        <v>85</v>
      </c>
      <c r="H187" t="s">
        <v>2082</v>
      </c>
      <c r="L187">
        <v>100</v>
      </c>
      <c r="M187">
        <v>0</v>
      </c>
      <c r="N187" t="s">
        <v>2083</v>
      </c>
      <c r="O187" t="s">
        <v>2084</v>
      </c>
      <c r="P187">
        <v>85.67</v>
      </c>
      <c r="Q187">
        <v>0</v>
      </c>
      <c r="R187" t="s">
        <v>2085</v>
      </c>
      <c r="S187" t="s">
        <v>2086</v>
      </c>
      <c r="T187" t="s">
        <v>2087</v>
      </c>
      <c r="U187">
        <v>633</v>
      </c>
      <c r="V187">
        <v>0</v>
      </c>
      <c r="W187" t="s">
        <v>2088</v>
      </c>
      <c r="X187" t="s">
        <v>2089</v>
      </c>
      <c r="Y187" t="s">
        <v>700</v>
      </c>
      <c r="Z187" t="s">
        <v>701</v>
      </c>
      <c r="AA187" t="s">
        <v>2090</v>
      </c>
      <c r="AB187" t="s">
        <v>2091</v>
      </c>
      <c r="AC187" t="s">
        <v>2092</v>
      </c>
      <c r="AD187" t="s">
        <v>44</v>
      </c>
      <c r="AE187" t="s">
        <v>2093</v>
      </c>
    </row>
    <row r="188" spans="1:31" x14ac:dyDescent="0.25">
      <c r="A188" t="s">
        <v>834</v>
      </c>
      <c r="B188" t="s">
        <v>2592</v>
      </c>
      <c r="C188">
        <v>-3.1092298064246799</v>
      </c>
      <c r="D188">
        <v>0.28612649173606303</v>
      </c>
      <c r="E188">
        <v>1.44869193974273E-7</v>
      </c>
      <c r="F188">
        <v>1.5932281010871801E-5</v>
      </c>
      <c r="G188" t="s">
        <v>31</v>
      </c>
      <c r="H188" t="s">
        <v>834</v>
      </c>
      <c r="K188" t="s">
        <v>835</v>
      </c>
      <c r="L188">
        <v>100</v>
      </c>
      <c r="M188">
        <v>3.0000000000000001E-94</v>
      </c>
      <c r="N188" t="s">
        <v>836</v>
      </c>
      <c r="O188" t="s">
        <v>837</v>
      </c>
      <c r="P188">
        <v>65.67</v>
      </c>
      <c r="Q188">
        <v>3.0000000000000001E-61</v>
      </c>
      <c r="R188" t="s">
        <v>838</v>
      </c>
      <c r="S188" t="s">
        <v>839</v>
      </c>
      <c r="T188" t="s">
        <v>840</v>
      </c>
      <c r="U188">
        <v>184</v>
      </c>
      <c r="V188">
        <v>6.0000000000000002E-61</v>
      </c>
      <c r="W188" t="s">
        <v>407</v>
      </c>
      <c r="X188" t="s">
        <v>408</v>
      </c>
      <c r="Y188" t="s">
        <v>409</v>
      </c>
      <c r="Z188" t="s">
        <v>410</v>
      </c>
      <c r="AA188" t="s">
        <v>841</v>
      </c>
      <c r="AC188" t="s">
        <v>412</v>
      </c>
      <c r="AD188" t="s">
        <v>158</v>
      </c>
      <c r="AE188" t="s">
        <v>842</v>
      </c>
    </row>
    <row r="189" spans="1:31" x14ac:dyDescent="0.25">
      <c r="A189" t="s">
        <v>2094</v>
      </c>
      <c r="B189" t="s">
        <v>2592</v>
      </c>
      <c r="C189">
        <v>-3.4797387878086901</v>
      </c>
      <c r="D189">
        <v>0.61951136664407902</v>
      </c>
      <c r="E189">
        <v>1.13059472991672E-4</v>
      </c>
      <c r="F189">
        <v>1.11406080080775E-3</v>
      </c>
      <c r="G189" t="s">
        <v>31</v>
      </c>
      <c r="H189" t="s">
        <v>2095</v>
      </c>
      <c r="L189">
        <v>100</v>
      </c>
      <c r="M189">
        <v>0</v>
      </c>
      <c r="N189" t="s">
        <v>2096</v>
      </c>
      <c r="O189" t="s">
        <v>2097</v>
      </c>
      <c r="P189">
        <v>87.92</v>
      </c>
      <c r="Q189">
        <v>0</v>
      </c>
      <c r="R189" t="s">
        <v>2048</v>
      </c>
      <c r="S189" t="s">
        <v>2049</v>
      </c>
      <c r="T189" t="s">
        <v>2098</v>
      </c>
      <c r="U189">
        <v>887</v>
      </c>
      <c r="V189">
        <v>0</v>
      </c>
      <c r="W189" t="s">
        <v>143</v>
      </c>
      <c r="X189" t="s">
        <v>144</v>
      </c>
      <c r="Y189" t="s">
        <v>145</v>
      </c>
      <c r="Z189" t="s">
        <v>146</v>
      </c>
      <c r="AA189" t="s">
        <v>2099</v>
      </c>
      <c r="AB189" t="s">
        <v>2100</v>
      </c>
      <c r="AC189" t="s">
        <v>148</v>
      </c>
      <c r="AD189" t="s">
        <v>2101</v>
      </c>
      <c r="AE189" t="s">
        <v>2102</v>
      </c>
    </row>
    <row r="190" spans="1:31" x14ac:dyDescent="0.25">
      <c r="A190" t="s">
        <v>3591</v>
      </c>
      <c r="B190" t="s">
        <v>2592</v>
      </c>
      <c r="C190">
        <v>-2.3932503179786702</v>
      </c>
      <c r="D190">
        <v>0.272470375677688</v>
      </c>
      <c r="E190">
        <v>1.42672209535455E-6</v>
      </c>
      <c r="F190">
        <v>5.5266708535839398E-5</v>
      </c>
      <c r="G190" t="s">
        <v>31</v>
      </c>
      <c r="H190" t="s">
        <v>3591</v>
      </c>
      <c r="L190">
        <v>100</v>
      </c>
      <c r="M190">
        <v>0</v>
      </c>
      <c r="N190" t="s">
        <v>3592</v>
      </c>
      <c r="O190" t="s">
        <v>3593</v>
      </c>
      <c r="P190" t="s">
        <v>44</v>
      </c>
      <c r="Q190" t="s">
        <v>44</v>
      </c>
      <c r="R190" t="s">
        <v>44</v>
      </c>
      <c r="S190" t="s">
        <v>44</v>
      </c>
      <c r="T190" t="s">
        <v>3594</v>
      </c>
      <c r="U190">
        <v>931</v>
      </c>
      <c r="V190">
        <v>0</v>
      </c>
      <c r="W190" t="s">
        <v>3595</v>
      </c>
      <c r="X190" t="s">
        <v>3596</v>
      </c>
      <c r="Y190" t="s">
        <v>308</v>
      </c>
      <c r="Z190" t="s">
        <v>309</v>
      </c>
      <c r="AA190" t="s">
        <v>3597</v>
      </c>
      <c r="AC190" t="s">
        <v>3598</v>
      </c>
      <c r="AD190" t="s">
        <v>3599</v>
      </c>
      <c r="AE190" t="s">
        <v>3600</v>
      </c>
    </row>
    <row r="191" spans="1:31" x14ac:dyDescent="0.25">
      <c r="A191" t="s">
        <v>2103</v>
      </c>
      <c r="B191" t="s">
        <v>2592</v>
      </c>
      <c r="C191">
        <v>2.5163121579699999</v>
      </c>
      <c r="D191">
        <v>0.314737993100347</v>
      </c>
      <c r="E191">
        <v>3.78431745939878E-6</v>
      </c>
      <c r="F191">
        <v>1.0811605708007001E-4</v>
      </c>
      <c r="G191" t="s">
        <v>85</v>
      </c>
      <c r="H191" t="s">
        <v>2103</v>
      </c>
      <c r="L191">
        <v>99.765000000000001</v>
      </c>
      <c r="M191">
        <v>0</v>
      </c>
      <c r="N191" t="s">
        <v>2104</v>
      </c>
      <c r="O191" t="s">
        <v>2105</v>
      </c>
      <c r="P191">
        <v>50</v>
      </c>
      <c r="Q191">
        <v>1E-117</v>
      </c>
      <c r="R191" t="s">
        <v>2106</v>
      </c>
      <c r="S191" t="s">
        <v>2107</v>
      </c>
      <c r="T191" t="s">
        <v>2108</v>
      </c>
      <c r="U191">
        <v>350</v>
      </c>
      <c r="V191">
        <v>2.9999999999999999E-117</v>
      </c>
      <c r="W191" t="s">
        <v>350</v>
      </c>
      <c r="X191" t="s">
        <v>351</v>
      </c>
      <c r="Y191" t="s">
        <v>39</v>
      </c>
      <c r="Z191" t="s">
        <v>40</v>
      </c>
      <c r="AA191" t="s">
        <v>2109</v>
      </c>
      <c r="AC191" t="s">
        <v>354</v>
      </c>
      <c r="AD191" t="s">
        <v>44</v>
      </c>
      <c r="AE191" t="s">
        <v>2110</v>
      </c>
    </row>
    <row r="192" spans="1:31" x14ac:dyDescent="0.25">
      <c r="A192" t="s">
        <v>3601</v>
      </c>
      <c r="B192" t="s">
        <v>2592</v>
      </c>
      <c r="C192">
        <v>3.1661081220653502</v>
      </c>
      <c r="D192">
        <v>0.27386702187622097</v>
      </c>
      <c r="E192">
        <v>2.51939683137969E-5</v>
      </c>
      <c r="F192">
        <v>3.8879982068775701E-4</v>
      </c>
      <c r="G192" t="s">
        <v>85</v>
      </c>
      <c r="H192" t="s">
        <v>3601</v>
      </c>
      <c r="L192">
        <v>95.465000000000003</v>
      </c>
      <c r="M192">
        <v>0</v>
      </c>
      <c r="N192" t="s">
        <v>3602</v>
      </c>
      <c r="O192" t="s">
        <v>3603</v>
      </c>
      <c r="P192">
        <v>63.01</v>
      </c>
      <c r="Q192">
        <v>0</v>
      </c>
      <c r="R192" t="s">
        <v>3604</v>
      </c>
      <c r="S192" t="s">
        <v>3605</v>
      </c>
      <c r="T192" t="s">
        <v>3606</v>
      </c>
      <c r="U192">
        <v>520</v>
      </c>
      <c r="V192">
        <v>0</v>
      </c>
      <c r="W192" t="s">
        <v>1133</v>
      </c>
      <c r="X192" t="s">
        <v>1134</v>
      </c>
      <c r="Y192" t="s">
        <v>1135</v>
      </c>
      <c r="Z192" t="s">
        <v>1136</v>
      </c>
      <c r="AA192" t="s">
        <v>3607</v>
      </c>
      <c r="AB192" t="s">
        <v>44</v>
      </c>
      <c r="AC192" t="s">
        <v>44</v>
      </c>
      <c r="AD192" t="s">
        <v>44</v>
      </c>
      <c r="AE192" t="s">
        <v>3608</v>
      </c>
    </row>
    <row r="193" spans="1:31" x14ac:dyDescent="0.25">
      <c r="A193" t="s">
        <v>3609</v>
      </c>
      <c r="B193" t="s">
        <v>2592</v>
      </c>
      <c r="C193">
        <v>2.3588027311953801</v>
      </c>
      <c r="D193">
        <v>0.27127517641333898</v>
      </c>
      <c r="E193">
        <v>2.9325441595062801E-6</v>
      </c>
      <c r="F193">
        <v>9.0161643301556196E-5</v>
      </c>
      <c r="G193" t="s">
        <v>85</v>
      </c>
      <c r="H193" t="s">
        <v>3610</v>
      </c>
      <c r="L193">
        <v>98.772999999999996</v>
      </c>
      <c r="M193">
        <v>0</v>
      </c>
      <c r="N193" t="s">
        <v>3611</v>
      </c>
      <c r="O193" t="s">
        <v>3612</v>
      </c>
      <c r="P193">
        <v>80.98</v>
      </c>
      <c r="Q193">
        <v>0</v>
      </c>
      <c r="R193" t="s">
        <v>3613</v>
      </c>
      <c r="S193" t="s">
        <v>3614</v>
      </c>
      <c r="T193" t="s">
        <v>3615</v>
      </c>
      <c r="U193">
        <v>399</v>
      </c>
      <c r="V193">
        <v>5.9999999999999997E-141</v>
      </c>
      <c r="W193" t="s">
        <v>3616</v>
      </c>
      <c r="X193" t="s">
        <v>3617</v>
      </c>
      <c r="Y193" t="s">
        <v>700</v>
      </c>
      <c r="Z193" t="s">
        <v>701</v>
      </c>
      <c r="AA193" t="s">
        <v>3618</v>
      </c>
      <c r="AB193" t="s">
        <v>3619</v>
      </c>
      <c r="AC193" t="s">
        <v>3620</v>
      </c>
      <c r="AD193" t="s">
        <v>44</v>
      </c>
      <c r="AE193" t="s">
        <v>3621</v>
      </c>
    </row>
    <row r="194" spans="1:31" x14ac:dyDescent="0.25">
      <c r="A194" t="s">
        <v>3622</v>
      </c>
      <c r="B194" t="s">
        <v>2592</v>
      </c>
      <c r="C194">
        <v>-4.1895839429107902</v>
      </c>
      <c r="D194">
        <v>0.57727353634829703</v>
      </c>
      <c r="E194">
        <v>3.4786964277966299E-4</v>
      </c>
      <c r="F194">
        <v>2.5006887619202301E-3</v>
      </c>
      <c r="G194" t="s">
        <v>31</v>
      </c>
      <c r="H194" t="s">
        <v>3623</v>
      </c>
      <c r="L194">
        <v>100</v>
      </c>
      <c r="M194">
        <v>7E-94</v>
      </c>
      <c r="N194" t="s">
        <v>3624</v>
      </c>
      <c r="O194" t="s">
        <v>3625</v>
      </c>
      <c r="P194">
        <v>57.55</v>
      </c>
      <c r="Q194">
        <v>3.9999999999999999E-45</v>
      </c>
      <c r="R194" t="s">
        <v>3626</v>
      </c>
      <c r="S194" t="s">
        <v>3627</v>
      </c>
      <c r="T194" t="s">
        <v>3628</v>
      </c>
      <c r="U194">
        <v>143</v>
      </c>
      <c r="V194">
        <v>8.9999999999999997E-45</v>
      </c>
      <c r="W194" t="s">
        <v>2000</v>
      </c>
      <c r="X194" t="s">
        <v>2001</v>
      </c>
      <c r="Y194" t="s">
        <v>2002</v>
      </c>
      <c r="Z194" t="s">
        <v>2003</v>
      </c>
      <c r="AA194" t="s">
        <v>3629</v>
      </c>
      <c r="AB194" t="s">
        <v>1032</v>
      </c>
      <c r="AC194" t="s">
        <v>2005</v>
      </c>
      <c r="AD194" t="s">
        <v>44</v>
      </c>
      <c r="AE194" t="s">
        <v>3630</v>
      </c>
    </row>
    <row r="195" spans="1:31" x14ac:dyDescent="0.25">
      <c r="A195" t="s">
        <v>3631</v>
      </c>
      <c r="B195" t="s">
        <v>2592</v>
      </c>
      <c r="C195">
        <v>-2.5130905645011401</v>
      </c>
      <c r="D195">
        <v>0.545513068705897</v>
      </c>
      <c r="E195">
        <v>6.0375527497269499E-4</v>
      </c>
      <c r="F195">
        <v>3.7317380303221901E-3</v>
      </c>
      <c r="G195" t="s">
        <v>31</v>
      </c>
      <c r="H195" t="s">
        <v>3631</v>
      </c>
      <c r="L195">
        <v>100</v>
      </c>
      <c r="M195">
        <v>0</v>
      </c>
      <c r="N195" t="s">
        <v>3632</v>
      </c>
      <c r="O195" t="s">
        <v>1467</v>
      </c>
      <c r="P195">
        <v>86.39</v>
      </c>
      <c r="Q195">
        <v>0</v>
      </c>
      <c r="R195" t="s">
        <v>1468</v>
      </c>
      <c r="S195" t="s">
        <v>1469</v>
      </c>
      <c r="T195" t="s">
        <v>1470</v>
      </c>
      <c r="U195">
        <v>618</v>
      </c>
      <c r="V195">
        <v>0</v>
      </c>
      <c r="W195" t="s">
        <v>1471</v>
      </c>
      <c r="X195" t="s">
        <v>1472</v>
      </c>
      <c r="Y195" t="s">
        <v>39</v>
      </c>
      <c r="Z195" t="s">
        <v>40</v>
      </c>
      <c r="AA195" t="s">
        <v>3633</v>
      </c>
      <c r="AB195" t="s">
        <v>42</v>
      </c>
      <c r="AC195" t="s">
        <v>1474</v>
      </c>
      <c r="AD195" t="s">
        <v>264</v>
      </c>
      <c r="AE195" t="s">
        <v>3634</v>
      </c>
    </row>
    <row r="196" spans="1:31" x14ac:dyDescent="0.25">
      <c r="A196" t="s">
        <v>2123</v>
      </c>
      <c r="B196" t="s">
        <v>2592</v>
      </c>
      <c r="C196">
        <v>-3.3569145910379201</v>
      </c>
      <c r="D196">
        <v>0.60889524303059595</v>
      </c>
      <c r="E196">
        <v>1.3341862017624001E-4</v>
      </c>
      <c r="F196">
        <v>1.25768409640026E-3</v>
      </c>
      <c r="G196" t="s">
        <v>31</v>
      </c>
      <c r="H196" t="s">
        <v>2123</v>
      </c>
      <c r="L196">
        <v>100</v>
      </c>
      <c r="M196">
        <v>6.0000000000000005E-116</v>
      </c>
      <c r="N196" t="s">
        <v>2124</v>
      </c>
      <c r="O196" t="s">
        <v>2125</v>
      </c>
      <c r="P196" t="s">
        <v>44</v>
      </c>
      <c r="Q196" t="s">
        <v>44</v>
      </c>
      <c r="R196" t="s">
        <v>44</v>
      </c>
      <c r="S196" t="s">
        <v>44</v>
      </c>
      <c r="T196" t="s">
        <v>44</v>
      </c>
      <c r="U196" t="s">
        <v>44</v>
      </c>
      <c r="V196" t="s">
        <v>44</v>
      </c>
      <c r="W196" t="s">
        <v>44</v>
      </c>
      <c r="X196" t="s">
        <v>44</v>
      </c>
      <c r="Y196" t="s">
        <v>44</v>
      </c>
      <c r="Z196" t="s">
        <v>44</v>
      </c>
      <c r="AA196" t="s">
        <v>44</v>
      </c>
      <c r="AB196" t="s">
        <v>44</v>
      </c>
      <c r="AC196" t="s">
        <v>44</v>
      </c>
      <c r="AD196" t="s">
        <v>44</v>
      </c>
      <c r="AE196" t="s">
        <v>2126</v>
      </c>
    </row>
    <row r="197" spans="1:31" x14ac:dyDescent="0.25">
      <c r="A197" t="s">
        <v>3635</v>
      </c>
      <c r="B197" t="s">
        <v>2592</v>
      </c>
      <c r="C197">
        <v>-2.4883685730565799</v>
      </c>
      <c r="D197">
        <v>0.31485669720179099</v>
      </c>
      <c r="E197">
        <v>4.2581353929538298E-6</v>
      </c>
      <c r="F197">
        <v>1.15619934836005E-4</v>
      </c>
      <c r="G197" t="s">
        <v>31</v>
      </c>
      <c r="H197" t="s">
        <v>3635</v>
      </c>
      <c r="L197">
        <v>99.234999999999999</v>
      </c>
      <c r="M197">
        <v>0</v>
      </c>
      <c r="N197" t="s">
        <v>3636</v>
      </c>
      <c r="O197" t="s">
        <v>3637</v>
      </c>
      <c r="P197">
        <v>76.489999999999995</v>
      </c>
      <c r="Q197">
        <v>0</v>
      </c>
      <c r="R197" t="s">
        <v>2577</v>
      </c>
      <c r="S197" t="s">
        <v>2578</v>
      </c>
      <c r="T197" t="s">
        <v>2579</v>
      </c>
      <c r="U197">
        <v>590</v>
      </c>
      <c r="V197">
        <v>0</v>
      </c>
      <c r="W197" t="s">
        <v>1192</v>
      </c>
      <c r="X197" t="s">
        <v>1193</v>
      </c>
      <c r="Y197" t="s">
        <v>518</v>
      </c>
      <c r="Z197" t="s">
        <v>519</v>
      </c>
      <c r="AA197" t="s">
        <v>3638</v>
      </c>
      <c r="AB197" t="s">
        <v>44</v>
      </c>
      <c r="AC197" t="s">
        <v>44</v>
      </c>
      <c r="AD197" t="s">
        <v>44</v>
      </c>
      <c r="AE197" t="s">
        <v>3639</v>
      </c>
    </row>
    <row r="198" spans="1:31" x14ac:dyDescent="0.25">
      <c r="A198" t="s">
        <v>3640</v>
      </c>
      <c r="B198" t="s">
        <v>2592</v>
      </c>
      <c r="C198">
        <v>-2.4897579670882402</v>
      </c>
      <c r="D198">
        <v>0.60430309956496098</v>
      </c>
      <c r="E198">
        <v>1.70055808813951E-3</v>
      </c>
      <c r="F198">
        <v>8.0152412745413196E-3</v>
      </c>
      <c r="G198" t="s">
        <v>31</v>
      </c>
      <c r="H198" t="s">
        <v>3640</v>
      </c>
      <c r="L198">
        <v>98.171999999999997</v>
      </c>
      <c r="M198">
        <v>0</v>
      </c>
      <c r="N198" t="s">
        <v>3641</v>
      </c>
      <c r="O198" t="s">
        <v>3642</v>
      </c>
      <c r="P198">
        <v>78.319999999999993</v>
      </c>
      <c r="Q198">
        <v>2.9999999999999999E-168</v>
      </c>
      <c r="R198" t="s">
        <v>3643</v>
      </c>
      <c r="S198" t="s">
        <v>3644</v>
      </c>
      <c r="T198" t="s">
        <v>44</v>
      </c>
      <c r="U198" t="s">
        <v>44</v>
      </c>
      <c r="V198" t="s">
        <v>44</v>
      </c>
      <c r="W198" t="s">
        <v>44</v>
      </c>
      <c r="X198" t="s">
        <v>44</v>
      </c>
      <c r="Y198" t="s">
        <v>44</v>
      </c>
      <c r="Z198" t="s">
        <v>44</v>
      </c>
      <c r="AA198" t="s">
        <v>3645</v>
      </c>
      <c r="AD198" t="s">
        <v>3646</v>
      </c>
      <c r="AE198" t="s">
        <v>3647</v>
      </c>
    </row>
    <row r="199" spans="1:31" x14ac:dyDescent="0.25">
      <c r="A199" t="s">
        <v>3648</v>
      </c>
      <c r="B199" t="s">
        <v>2592</v>
      </c>
      <c r="C199">
        <v>2.674881188504</v>
      </c>
      <c r="D199">
        <v>0.37736814246269201</v>
      </c>
      <c r="E199">
        <v>2.0236846858256999E-5</v>
      </c>
      <c r="F199">
        <v>3.3212032716947298E-4</v>
      </c>
      <c r="G199" t="s">
        <v>85</v>
      </c>
      <c r="H199" t="s">
        <v>3648</v>
      </c>
      <c r="L199">
        <v>100</v>
      </c>
      <c r="M199">
        <v>0</v>
      </c>
      <c r="N199" t="s">
        <v>3649</v>
      </c>
      <c r="O199" t="s">
        <v>3650</v>
      </c>
      <c r="P199">
        <v>32.31</v>
      </c>
      <c r="Q199">
        <v>9.9999999999999995E-7</v>
      </c>
      <c r="R199" t="s">
        <v>3651</v>
      </c>
      <c r="S199" t="s">
        <v>3652</v>
      </c>
      <c r="T199" t="s">
        <v>3653</v>
      </c>
      <c r="U199">
        <v>374</v>
      </c>
      <c r="V199">
        <v>6.9999999999999998E-130</v>
      </c>
      <c r="W199" t="s">
        <v>195</v>
      </c>
      <c r="X199" t="s">
        <v>196</v>
      </c>
      <c r="Y199" t="s">
        <v>197</v>
      </c>
      <c r="Z199" t="s">
        <v>198</v>
      </c>
      <c r="AA199" t="s">
        <v>3654</v>
      </c>
      <c r="AC199" t="s">
        <v>200</v>
      </c>
      <c r="AD199" t="s">
        <v>44</v>
      </c>
      <c r="AE199" t="s">
        <v>3655</v>
      </c>
    </row>
    <row r="200" spans="1:31" x14ac:dyDescent="0.25">
      <c r="A200" t="s">
        <v>3656</v>
      </c>
      <c r="B200" t="s">
        <v>2592</v>
      </c>
      <c r="C200">
        <v>-6.4702813359709097</v>
      </c>
      <c r="D200">
        <v>1.0052292283723401</v>
      </c>
      <c r="E200">
        <v>1.20005123095179E-4</v>
      </c>
      <c r="F200">
        <v>1.1645121884124501E-3</v>
      </c>
      <c r="G200" t="s">
        <v>31</v>
      </c>
      <c r="H200" t="s">
        <v>3656</v>
      </c>
      <c r="L200">
        <v>100</v>
      </c>
      <c r="M200">
        <v>0</v>
      </c>
      <c r="N200" t="s">
        <v>3657</v>
      </c>
      <c r="O200" t="s">
        <v>3658</v>
      </c>
      <c r="P200" t="s">
        <v>44</v>
      </c>
      <c r="Q200" t="s">
        <v>44</v>
      </c>
      <c r="R200" t="s">
        <v>44</v>
      </c>
      <c r="S200" t="s">
        <v>44</v>
      </c>
      <c r="T200" t="s">
        <v>3653</v>
      </c>
      <c r="U200">
        <v>365</v>
      </c>
      <c r="V200">
        <v>1.9999999999999999E-126</v>
      </c>
      <c r="W200" t="s">
        <v>195</v>
      </c>
      <c r="X200" t="s">
        <v>196</v>
      </c>
      <c r="Y200" t="s">
        <v>197</v>
      </c>
      <c r="Z200" t="s">
        <v>198</v>
      </c>
      <c r="AA200" t="s">
        <v>3659</v>
      </c>
      <c r="AC200" t="s">
        <v>200</v>
      </c>
      <c r="AD200" t="s">
        <v>44</v>
      </c>
      <c r="AE200" t="s">
        <v>3660</v>
      </c>
    </row>
    <row r="201" spans="1:31" x14ac:dyDescent="0.25">
      <c r="A201" t="s">
        <v>857</v>
      </c>
      <c r="B201" t="s">
        <v>2592</v>
      </c>
      <c r="C201">
        <v>2.2310375092048802</v>
      </c>
      <c r="D201">
        <v>0.435120284559396</v>
      </c>
      <c r="E201">
        <v>2.5016929431798102E-4</v>
      </c>
      <c r="F201">
        <v>1.9700574551723801E-3</v>
      </c>
      <c r="G201" t="s">
        <v>85</v>
      </c>
      <c r="H201" t="s">
        <v>858</v>
      </c>
      <c r="L201">
        <v>100</v>
      </c>
      <c r="M201">
        <v>1.9999999999999999E-112</v>
      </c>
      <c r="N201" t="s">
        <v>859</v>
      </c>
      <c r="O201" t="s">
        <v>860</v>
      </c>
      <c r="P201">
        <v>33.82</v>
      </c>
      <c r="Q201">
        <v>1.9999999999999998E-21</v>
      </c>
      <c r="R201" t="s">
        <v>861</v>
      </c>
      <c r="S201" t="s">
        <v>862</v>
      </c>
      <c r="T201" t="s">
        <v>863</v>
      </c>
      <c r="U201">
        <v>84.7</v>
      </c>
      <c r="V201">
        <v>3.9999999999999996E-21</v>
      </c>
      <c r="W201" t="s">
        <v>864</v>
      </c>
      <c r="X201" t="s">
        <v>865</v>
      </c>
      <c r="Y201" t="s">
        <v>123</v>
      </c>
      <c r="Z201" t="s">
        <v>124</v>
      </c>
      <c r="AA201" t="s">
        <v>866</v>
      </c>
      <c r="AB201" t="s">
        <v>867</v>
      </c>
      <c r="AC201" t="s">
        <v>868</v>
      </c>
      <c r="AD201" t="s">
        <v>869</v>
      </c>
      <c r="AE201" t="s">
        <v>870</v>
      </c>
    </row>
    <row r="202" spans="1:31" x14ac:dyDescent="0.25">
      <c r="A202" t="s">
        <v>871</v>
      </c>
      <c r="B202" t="s">
        <v>2592</v>
      </c>
      <c r="C202">
        <v>-3.7006893623564898</v>
      </c>
      <c r="D202">
        <v>0.66081395830997403</v>
      </c>
      <c r="E202">
        <v>3.3418776732418998E-4</v>
      </c>
      <c r="F202">
        <v>2.44084622729607E-3</v>
      </c>
      <c r="G202" t="s">
        <v>31</v>
      </c>
      <c r="H202" t="s">
        <v>872</v>
      </c>
      <c r="L202">
        <v>99.680999999999997</v>
      </c>
      <c r="M202">
        <v>0</v>
      </c>
      <c r="N202" t="s">
        <v>873</v>
      </c>
      <c r="O202" t="s">
        <v>874</v>
      </c>
      <c r="P202">
        <v>38.28</v>
      </c>
      <c r="Q202">
        <v>6.0000000000000001E-28</v>
      </c>
      <c r="R202" t="s">
        <v>875</v>
      </c>
      <c r="S202" t="s">
        <v>876</v>
      </c>
      <c r="T202" t="s">
        <v>877</v>
      </c>
      <c r="U202">
        <v>456</v>
      </c>
      <c r="V202">
        <v>3.9999999999999998E-157</v>
      </c>
      <c r="W202" t="s">
        <v>878</v>
      </c>
      <c r="X202" t="s">
        <v>879</v>
      </c>
      <c r="Y202" t="s">
        <v>518</v>
      </c>
      <c r="Z202" t="s">
        <v>519</v>
      </c>
      <c r="AA202" t="s">
        <v>880</v>
      </c>
      <c r="AC202" t="s">
        <v>881</v>
      </c>
      <c r="AD202" t="s">
        <v>44</v>
      </c>
      <c r="AE202" t="s">
        <v>882</v>
      </c>
    </row>
    <row r="203" spans="1:31" x14ac:dyDescent="0.25">
      <c r="A203" t="s">
        <v>2127</v>
      </c>
      <c r="B203" t="s">
        <v>2592</v>
      </c>
      <c r="C203">
        <v>3.8923139624599901</v>
      </c>
      <c r="D203">
        <v>0.286708568807724</v>
      </c>
      <c r="E203">
        <v>1.2092714163358701E-8</v>
      </c>
      <c r="F203">
        <v>4.2889587332537203E-6</v>
      </c>
      <c r="G203" t="s">
        <v>85</v>
      </c>
      <c r="H203" t="s">
        <v>2127</v>
      </c>
      <c r="L203">
        <v>100</v>
      </c>
      <c r="M203">
        <v>0</v>
      </c>
      <c r="N203" t="s">
        <v>2128</v>
      </c>
      <c r="O203" t="s">
        <v>2129</v>
      </c>
      <c r="P203">
        <v>67.510000000000005</v>
      </c>
      <c r="Q203">
        <v>2.0000000000000001E-158</v>
      </c>
      <c r="R203" t="s">
        <v>2130</v>
      </c>
      <c r="S203" t="s">
        <v>2131</v>
      </c>
      <c r="T203" t="s">
        <v>44</v>
      </c>
      <c r="U203" t="s">
        <v>44</v>
      </c>
      <c r="V203" t="s">
        <v>44</v>
      </c>
      <c r="W203" t="s">
        <v>44</v>
      </c>
      <c r="X203" t="s">
        <v>44</v>
      </c>
      <c r="Y203" t="s">
        <v>44</v>
      </c>
      <c r="Z203" t="s">
        <v>44</v>
      </c>
      <c r="AA203" t="s">
        <v>2132</v>
      </c>
      <c r="AB203" t="s">
        <v>225</v>
      </c>
      <c r="AC203" t="s">
        <v>112</v>
      </c>
      <c r="AD203" t="s">
        <v>113</v>
      </c>
      <c r="AE203" t="s">
        <v>2133</v>
      </c>
    </row>
    <row r="204" spans="1:31" x14ac:dyDescent="0.25">
      <c r="A204" t="s">
        <v>883</v>
      </c>
      <c r="B204" t="s">
        <v>2592</v>
      </c>
      <c r="C204">
        <v>-2.3735686996766301</v>
      </c>
      <c r="D204">
        <v>0.27307523362188801</v>
      </c>
      <c r="E204">
        <v>1.5923428895448E-6</v>
      </c>
      <c r="F204">
        <v>5.8824466282488801E-5</v>
      </c>
      <c r="G204" t="s">
        <v>31</v>
      </c>
      <c r="H204" t="s">
        <v>883</v>
      </c>
      <c r="L204">
        <v>100</v>
      </c>
      <c r="M204">
        <v>0</v>
      </c>
      <c r="N204" t="s">
        <v>884</v>
      </c>
      <c r="O204" t="s">
        <v>885</v>
      </c>
      <c r="P204">
        <v>70.989999999999995</v>
      </c>
      <c r="Q204">
        <v>6.0000000000000001E-122</v>
      </c>
      <c r="R204" t="s">
        <v>34</v>
      </c>
      <c r="S204" t="s">
        <v>35</v>
      </c>
      <c r="T204" t="s">
        <v>36</v>
      </c>
      <c r="U204">
        <v>348</v>
      </c>
      <c r="V204">
        <v>9.9999999999999998E-122</v>
      </c>
      <c r="W204" t="s">
        <v>37</v>
      </c>
      <c r="X204" t="s">
        <v>38</v>
      </c>
      <c r="Y204" t="s">
        <v>39</v>
      </c>
      <c r="Z204" t="s">
        <v>40</v>
      </c>
      <c r="AA204" t="s">
        <v>886</v>
      </c>
      <c r="AB204" t="s">
        <v>42</v>
      </c>
      <c r="AC204" t="s">
        <v>43</v>
      </c>
      <c r="AD204" t="s">
        <v>44</v>
      </c>
      <c r="AE204" t="s">
        <v>887</v>
      </c>
    </row>
    <row r="205" spans="1:31" x14ac:dyDescent="0.25">
      <c r="A205" t="s">
        <v>2134</v>
      </c>
      <c r="B205" t="s">
        <v>2592</v>
      </c>
      <c r="C205">
        <v>2.8140081603351201</v>
      </c>
      <c r="D205">
        <v>0.41698927719473899</v>
      </c>
      <c r="E205">
        <v>2.04862412052087E-5</v>
      </c>
      <c r="F205">
        <v>3.3392224165491798E-4</v>
      </c>
      <c r="G205" t="s">
        <v>85</v>
      </c>
      <c r="H205" t="s">
        <v>2134</v>
      </c>
      <c r="L205">
        <v>100</v>
      </c>
      <c r="M205">
        <v>0</v>
      </c>
      <c r="N205" t="s">
        <v>2135</v>
      </c>
      <c r="O205" t="s">
        <v>2136</v>
      </c>
      <c r="P205">
        <v>29.12</v>
      </c>
      <c r="Q205">
        <v>6.9999999999999995E-29</v>
      </c>
      <c r="R205" t="s">
        <v>2137</v>
      </c>
      <c r="S205" t="s">
        <v>2138</v>
      </c>
      <c r="T205" t="s">
        <v>2139</v>
      </c>
      <c r="U205">
        <v>603</v>
      </c>
      <c r="V205">
        <v>0</v>
      </c>
      <c r="W205" t="s">
        <v>2140</v>
      </c>
      <c r="X205" t="s">
        <v>2141</v>
      </c>
      <c r="Y205" t="s">
        <v>409</v>
      </c>
      <c r="Z205" t="s">
        <v>410</v>
      </c>
      <c r="AA205" t="s">
        <v>2142</v>
      </c>
      <c r="AC205" t="s">
        <v>378</v>
      </c>
      <c r="AD205" t="s">
        <v>44</v>
      </c>
      <c r="AE205" t="s">
        <v>2143</v>
      </c>
    </row>
    <row r="206" spans="1:31" x14ac:dyDescent="0.25">
      <c r="A206" t="s">
        <v>888</v>
      </c>
      <c r="B206" t="s">
        <v>2592</v>
      </c>
      <c r="C206">
        <v>-3.0427012643066198</v>
      </c>
      <c r="D206">
        <v>0.26444218401469499</v>
      </c>
      <c r="E206">
        <v>7.7131684372844194E-8</v>
      </c>
      <c r="F206">
        <v>1.1606013734288801E-5</v>
      </c>
      <c r="G206" t="s">
        <v>31</v>
      </c>
      <c r="H206" t="s">
        <v>888</v>
      </c>
      <c r="K206" t="s">
        <v>889</v>
      </c>
      <c r="L206">
        <v>100</v>
      </c>
      <c r="M206">
        <v>0</v>
      </c>
      <c r="N206" t="s">
        <v>890</v>
      </c>
      <c r="O206" t="s">
        <v>188</v>
      </c>
      <c r="P206">
        <v>88.19</v>
      </c>
      <c r="Q206">
        <v>0</v>
      </c>
      <c r="R206" t="s">
        <v>49</v>
      </c>
      <c r="S206" t="s">
        <v>50</v>
      </c>
      <c r="T206" t="s">
        <v>51</v>
      </c>
      <c r="U206">
        <v>1254</v>
      </c>
      <c r="V206">
        <v>0</v>
      </c>
      <c r="W206" t="s">
        <v>52</v>
      </c>
      <c r="X206" t="s">
        <v>53</v>
      </c>
      <c r="Y206" t="s">
        <v>54</v>
      </c>
      <c r="Z206" t="s">
        <v>55</v>
      </c>
      <c r="AA206" t="s">
        <v>891</v>
      </c>
      <c r="AB206" t="s">
        <v>57</v>
      </c>
      <c r="AC206" t="s">
        <v>58</v>
      </c>
      <c r="AD206" t="s">
        <v>44</v>
      </c>
      <c r="AE206" t="s">
        <v>892</v>
      </c>
    </row>
    <row r="207" spans="1:31" x14ac:dyDescent="0.25">
      <c r="A207" t="s">
        <v>893</v>
      </c>
      <c r="B207" t="s">
        <v>2592</v>
      </c>
      <c r="C207">
        <v>-2.1282756779369398</v>
      </c>
      <c r="D207">
        <v>0.235806262561398</v>
      </c>
      <c r="E207">
        <v>1.0715452101184299E-6</v>
      </c>
      <c r="F207">
        <v>4.6391604391009703E-5</v>
      </c>
      <c r="G207" t="s">
        <v>31</v>
      </c>
      <c r="H207" t="s">
        <v>894</v>
      </c>
      <c r="L207">
        <v>99.781000000000006</v>
      </c>
      <c r="M207">
        <v>0</v>
      </c>
      <c r="N207" t="s">
        <v>895</v>
      </c>
      <c r="O207" t="s">
        <v>896</v>
      </c>
      <c r="P207" t="s">
        <v>44</v>
      </c>
      <c r="Q207" t="s">
        <v>44</v>
      </c>
      <c r="R207" t="s">
        <v>44</v>
      </c>
      <c r="S207" t="s">
        <v>44</v>
      </c>
      <c r="T207" t="s">
        <v>897</v>
      </c>
      <c r="U207">
        <v>692</v>
      </c>
      <c r="V207">
        <v>0</v>
      </c>
      <c r="W207" t="s">
        <v>898</v>
      </c>
      <c r="X207" t="s">
        <v>899</v>
      </c>
      <c r="Y207" t="s">
        <v>900</v>
      </c>
      <c r="Z207" t="s">
        <v>901</v>
      </c>
      <c r="AA207" t="s">
        <v>902</v>
      </c>
      <c r="AB207" t="s">
        <v>903</v>
      </c>
      <c r="AC207" t="s">
        <v>44</v>
      </c>
      <c r="AD207" t="s">
        <v>44</v>
      </c>
      <c r="AE207" t="s">
        <v>904</v>
      </c>
    </row>
    <row r="208" spans="1:31" x14ac:dyDescent="0.25">
      <c r="A208" t="s">
        <v>3661</v>
      </c>
      <c r="B208" t="s">
        <v>2592</v>
      </c>
      <c r="C208">
        <v>2.8233044363487401</v>
      </c>
      <c r="D208">
        <v>0.55687663969962498</v>
      </c>
      <c r="E208">
        <v>2.7524291770264497E-4</v>
      </c>
      <c r="F208">
        <v>2.1085061942184998E-3</v>
      </c>
      <c r="G208" t="s">
        <v>85</v>
      </c>
      <c r="H208" t="s">
        <v>3661</v>
      </c>
      <c r="L208">
        <v>99.491</v>
      </c>
      <c r="M208">
        <v>0</v>
      </c>
      <c r="N208" t="s">
        <v>3662</v>
      </c>
      <c r="O208" t="s">
        <v>3663</v>
      </c>
      <c r="P208">
        <v>54.14</v>
      </c>
      <c r="Q208">
        <v>6.0000000000000005E-104</v>
      </c>
      <c r="R208" t="s">
        <v>3664</v>
      </c>
      <c r="S208" t="s">
        <v>3665</v>
      </c>
      <c r="T208" t="s">
        <v>44</v>
      </c>
      <c r="U208" t="s">
        <v>44</v>
      </c>
      <c r="V208" t="s">
        <v>44</v>
      </c>
      <c r="W208" t="s">
        <v>44</v>
      </c>
      <c r="X208" t="s">
        <v>44</v>
      </c>
      <c r="Y208" t="s">
        <v>44</v>
      </c>
      <c r="Z208" t="s">
        <v>44</v>
      </c>
      <c r="AA208" t="s">
        <v>3666</v>
      </c>
      <c r="AB208" t="s">
        <v>44</v>
      </c>
      <c r="AC208" t="s">
        <v>44</v>
      </c>
      <c r="AD208" t="s">
        <v>44</v>
      </c>
      <c r="AE208" t="s">
        <v>3667</v>
      </c>
    </row>
    <row r="209" spans="1:31" x14ac:dyDescent="0.25">
      <c r="A209" t="s">
        <v>905</v>
      </c>
      <c r="B209" t="s">
        <v>2592</v>
      </c>
      <c r="C209">
        <v>-2.9519327744893502</v>
      </c>
      <c r="D209">
        <v>0.260962214854361</v>
      </c>
      <c r="E209">
        <v>9.3124401745470196E-8</v>
      </c>
      <c r="F209">
        <v>1.2772325889377799E-5</v>
      </c>
      <c r="G209" t="s">
        <v>31</v>
      </c>
      <c r="H209" t="s">
        <v>905</v>
      </c>
      <c r="K209" t="s">
        <v>906</v>
      </c>
      <c r="L209">
        <v>99.566999999999993</v>
      </c>
      <c r="M209">
        <v>3.0000000000000002E-174</v>
      </c>
      <c r="N209" t="s">
        <v>907</v>
      </c>
      <c r="O209" t="s">
        <v>908</v>
      </c>
      <c r="P209">
        <v>80.7</v>
      </c>
      <c r="Q209">
        <v>2.9999999999999998E-141</v>
      </c>
      <c r="R209" t="s">
        <v>63</v>
      </c>
      <c r="S209" t="s">
        <v>64</v>
      </c>
      <c r="T209" t="s">
        <v>65</v>
      </c>
      <c r="U209">
        <v>399</v>
      </c>
      <c r="V209">
        <v>4.9999999999999999E-141</v>
      </c>
      <c r="W209" t="s">
        <v>66</v>
      </c>
      <c r="X209" t="s">
        <v>67</v>
      </c>
      <c r="Y209" t="s">
        <v>68</v>
      </c>
      <c r="Z209" t="s">
        <v>69</v>
      </c>
      <c r="AA209" t="s">
        <v>909</v>
      </c>
      <c r="AB209" t="s">
        <v>44</v>
      </c>
      <c r="AC209" t="s">
        <v>44</v>
      </c>
      <c r="AD209" t="s">
        <v>44</v>
      </c>
      <c r="AE209" t="s">
        <v>910</v>
      </c>
    </row>
    <row r="210" spans="1:31" x14ac:dyDescent="0.25">
      <c r="A210" t="s">
        <v>3668</v>
      </c>
      <c r="B210" t="s">
        <v>2592</v>
      </c>
      <c r="C210">
        <v>-2.2624946893581601</v>
      </c>
      <c r="D210">
        <v>0.294468341840882</v>
      </c>
      <c r="E210">
        <v>5.6713261176177801E-6</v>
      </c>
      <c r="F210">
        <v>1.3741847326494399E-4</v>
      </c>
      <c r="G210" t="s">
        <v>31</v>
      </c>
      <c r="H210" t="s">
        <v>3669</v>
      </c>
      <c r="K210" t="s">
        <v>3670</v>
      </c>
      <c r="L210">
        <v>100</v>
      </c>
      <c r="M210">
        <v>3.0000000000000002E-156</v>
      </c>
      <c r="N210" t="s">
        <v>3671</v>
      </c>
      <c r="O210" t="s">
        <v>3672</v>
      </c>
      <c r="P210" t="s">
        <v>44</v>
      </c>
      <c r="Q210" t="s">
        <v>44</v>
      </c>
      <c r="R210" t="s">
        <v>44</v>
      </c>
      <c r="S210" t="s">
        <v>44</v>
      </c>
      <c r="T210" t="s">
        <v>3673</v>
      </c>
      <c r="U210">
        <v>373</v>
      </c>
      <c r="V210">
        <v>2.0000000000000001E-133</v>
      </c>
      <c r="W210" t="s">
        <v>3674</v>
      </c>
      <c r="X210" t="s">
        <v>3675</v>
      </c>
      <c r="Y210" t="s">
        <v>3676</v>
      </c>
      <c r="Z210" t="s">
        <v>3677</v>
      </c>
      <c r="AA210" t="s">
        <v>3678</v>
      </c>
      <c r="AB210" t="s">
        <v>3679</v>
      </c>
      <c r="AC210" t="s">
        <v>3680</v>
      </c>
      <c r="AD210" t="s">
        <v>3681</v>
      </c>
      <c r="AE210" t="s">
        <v>3682</v>
      </c>
    </row>
    <row r="211" spans="1:31" x14ac:dyDescent="0.25">
      <c r="A211" t="s">
        <v>3683</v>
      </c>
      <c r="B211" t="s">
        <v>2592</v>
      </c>
      <c r="C211">
        <v>-3.4931613927080698</v>
      </c>
      <c r="D211">
        <v>0.60629969442798803</v>
      </c>
      <c r="E211">
        <v>1.26229291757651E-4</v>
      </c>
      <c r="F211">
        <v>1.2126123127883599E-3</v>
      </c>
      <c r="G211" t="s">
        <v>31</v>
      </c>
      <c r="H211" t="s">
        <v>3684</v>
      </c>
      <c r="K211" t="s">
        <v>3685</v>
      </c>
      <c r="L211">
        <v>100</v>
      </c>
      <c r="M211">
        <v>0</v>
      </c>
      <c r="N211" t="s">
        <v>3686</v>
      </c>
      <c r="O211" t="s">
        <v>3687</v>
      </c>
      <c r="P211">
        <v>42.37</v>
      </c>
      <c r="Q211">
        <v>3.9999999999999999E-121</v>
      </c>
      <c r="R211" t="s">
        <v>3688</v>
      </c>
      <c r="S211" t="s">
        <v>3689</v>
      </c>
      <c r="T211" t="s">
        <v>44</v>
      </c>
      <c r="U211" t="s">
        <v>44</v>
      </c>
      <c r="V211" t="s">
        <v>44</v>
      </c>
      <c r="W211" t="s">
        <v>44</v>
      </c>
      <c r="X211" t="s">
        <v>44</v>
      </c>
      <c r="Y211" t="s">
        <v>44</v>
      </c>
      <c r="Z211" t="s">
        <v>44</v>
      </c>
      <c r="AA211" t="s">
        <v>3690</v>
      </c>
      <c r="AB211" t="s">
        <v>81</v>
      </c>
      <c r="AC211" t="s">
        <v>297</v>
      </c>
      <c r="AD211" t="s">
        <v>44</v>
      </c>
      <c r="AE211" t="s">
        <v>3691</v>
      </c>
    </row>
    <row r="212" spans="1:31" x14ac:dyDescent="0.25">
      <c r="A212" t="s">
        <v>3692</v>
      </c>
      <c r="B212" t="s">
        <v>2592</v>
      </c>
      <c r="C212">
        <v>2.1573489034616502</v>
      </c>
      <c r="D212">
        <v>0.456797697865924</v>
      </c>
      <c r="E212">
        <v>8.1302776433367396E-4</v>
      </c>
      <c r="F212">
        <v>4.6469830640051297E-3</v>
      </c>
      <c r="G212" t="s">
        <v>85</v>
      </c>
      <c r="H212" t="s">
        <v>3693</v>
      </c>
      <c r="L212">
        <v>99.578999999999994</v>
      </c>
      <c r="M212">
        <v>0</v>
      </c>
      <c r="N212" t="s">
        <v>3694</v>
      </c>
      <c r="O212" t="s">
        <v>3695</v>
      </c>
      <c r="P212">
        <v>68.83</v>
      </c>
      <c r="Q212">
        <v>0</v>
      </c>
      <c r="R212" t="s">
        <v>3696</v>
      </c>
      <c r="S212" t="s">
        <v>3697</v>
      </c>
      <c r="T212" t="s">
        <v>44</v>
      </c>
      <c r="U212" t="s">
        <v>44</v>
      </c>
      <c r="V212" t="s">
        <v>44</v>
      </c>
      <c r="W212" t="s">
        <v>44</v>
      </c>
      <c r="X212" t="s">
        <v>44</v>
      </c>
      <c r="Y212" t="s">
        <v>44</v>
      </c>
      <c r="Z212" t="s">
        <v>44</v>
      </c>
      <c r="AA212" t="s">
        <v>3698</v>
      </c>
      <c r="AB212" t="s">
        <v>2924</v>
      </c>
      <c r="AC212" t="s">
        <v>44</v>
      </c>
      <c r="AD212" t="s">
        <v>44</v>
      </c>
      <c r="AE212" t="s">
        <v>3699</v>
      </c>
    </row>
    <row r="213" spans="1:31" x14ac:dyDescent="0.25">
      <c r="A213" t="s">
        <v>3700</v>
      </c>
      <c r="B213" t="s">
        <v>2592</v>
      </c>
      <c r="C213">
        <v>2.39669474834339</v>
      </c>
      <c r="D213">
        <v>0.61597810261683605</v>
      </c>
      <c r="E213">
        <v>2.1452081661492701E-3</v>
      </c>
      <c r="F213">
        <v>9.5644695870066299E-3</v>
      </c>
      <c r="G213" t="s">
        <v>85</v>
      </c>
      <c r="H213" t="s">
        <v>3700</v>
      </c>
      <c r="L213">
        <v>98.352000000000004</v>
      </c>
      <c r="M213">
        <v>0</v>
      </c>
      <c r="N213" t="s">
        <v>3701</v>
      </c>
      <c r="O213" t="s">
        <v>3702</v>
      </c>
      <c r="P213">
        <v>64.959999999999994</v>
      </c>
      <c r="Q213">
        <v>0</v>
      </c>
      <c r="R213" t="s">
        <v>3703</v>
      </c>
      <c r="S213" t="s">
        <v>3704</v>
      </c>
      <c r="T213" t="s">
        <v>3705</v>
      </c>
      <c r="U213">
        <v>4552</v>
      </c>
      <c r="V213">
        <v>0</v>
      </c>
      <c r="W213" t="s">
        <v>3706</v>
      </c>
      <c r="X213" t="s">
        <v>3707</v>
      </c>
      <c r="Y213" t="s">
        <v>3708</v>
      </c>
      <c r="Z213" t="s">
        <v>3709</v>
      </c>
      <c r="AA213" t="s">
        <v>3710</v>
      </c>
      <c r="AC213" t="s">
        <v>3711</v>
      </c>
      <c r="AD213" t="s">
        <v>44</v>
      </c>
      <c r="AE213" t="s">
        <v>3712</v>
      </c>
    </row>
    <row r="214" spans="1:31" x14ac:dyDescent="0.25">
      <c r="A214" t="s">
        <v>911</v>
      </c>
      <c r="B214" t="s">
        <v>2592</v>
      </c>
      <c r="C214">
        <v>2.0797718554036</v>
      </c>
      <c r="D214">
        <v>0.43580150189592198</v>
      </c>
      <c r="E214">
        <v>4.5449178635670302E-4</v>
      </c>
      <c r="F214">
        <v>3.0345969377954902E-3</v>
      </c>
      <c r="G214" t="s">
        <v>85</v>
      </c>
      <c r="H214" t="s">
        <v>911</v>
      </c>
      <c r="L214">
        <v>100</v>
      </c>
      <c r="M214">
        <v>0</v>
      </c>
      <c r="N214" t="s">
        <v>912</v>
      </c>
      <c r="O214" t="s">
        <v>913</v>
      </c>
      <c r="P214">
        <v>40.840000000000003</v>
      </c>
      <c r="Q214">
        <v>2E-119</v>
      </c>
      <c r="R214" t="s">
        <v>914</v>
      </c>
      <c r="S214" t="s">
        <v>915</v>
      </c>
      <c r="T214" t="s">
        <v>44</v>
      </c>
      <c r="U214" t="s">
        <v>44</v>
      </c>
      <c r="V214" t="s">
        <v>44</v>
      </c>
      <c r="W214" t="s">
        <v>44</v>
      </c>
      <c r="X214" t="s">
        <v>44</v>
      </c>
      <c r="Y214" t="s">
        <v>44</v>
      </c>
      <c r="Z214" t="s">
        <v>44</v>
      </c>
      <c r="AA214" t="s">
        <v>916</v>
      </c>
      <c r="AB214" t="s">
        <v>81</v>
      </c>
      <c r="AC214" t="s">
        <v>917</v>
      </c>
      <c r="AD214" t="s">
        <v>44</v>
      </c>
      <c r="AE214" t="s">
        <v>918</v>
      </c>
    </row>
    <row r="215" spans="1:31" x14ac:dyDescent="0.25">
      <c r="A215" t="s">
        <v>3713</v>
      </c>
      <c r="B215" t="s">
        <v>2592</v>
      </c>
      <c r="C215">
        <v>2.0852620529733001</v>
      </c>
      <c r="D215">
        <v>0.21184697113235901</v>
      </c>
      <c r="E215">
        <v>8.6553927536314703E-7</v>
      </c>
      <c r="F215">
        <v>4.0201358187740702E-5</v>
      </c>
      <c r="G215" t="s">
        <v>85</v>
      </c>
      <c r="H215" t="s">
        <v>3713</v>
      </c>
      <c r="K215" t="s">
        <v>3714</v>
      </c>
      <c r="L215">
        <v>100</v>
      </c>
      <c r="M215">
        <v>6.0000000000000002E-105</v>
      </c>
      <c r="N215" t="s">
        <v>3715</v>
      </c>
      <c r="O215" t="s">
        <v>3716</v>
      </c>
      <c r="P215">
        <v>58.24</v>
      </c>
      <c r="Q215">
        <v>4.0000000000000002E-27</v>
      </c>
      <c r="R215" t="s">
        <v>3717</v>
      </c>
      <c r="S215" t="s">
        <v>3718</v>
      </c>
      <c r="T215" t="s">
        <v>3719</v>
      </c>
      <c r="U215">
        <v>192</v>
      </c>
      <c r="V215">
        <v>2.0000000000000001E-63</v>
      </c>
      <c r="W215" t="s">
        <v>3720</v>
      </c>
      <c r="X215" t="s">
        <v>3721</v>
      </c>
      <c r="Y215" t="s">
        <v>181</v>
      </c>
      <c r="Z215" t="s">
        <v>182</v>
      </c>
      <c r="AA215" t="s">
        <v>3722</v>
      </c>
      <c r="AB215" t="s">
        <v>716</v>
      </c>
      <c r="AC215" t="s">
        <v>1491</v>
      </c>
      <c r="AD215" t="s">
        <v>1492</v>
      </c>
      <c r="AE215" t="s">
        <v>3723</v>
      </c>
    </row>
    <row r="216" spans="1:31" x14ac:dyDescent="0.25">
      <c r="A216" t="s">
        <v>3724</v>
      </c>
      <c r="B216" t="s">
        <v>2592</v>
      </c>
      <c r="C216">
        <v>-4.4899932018190096</v>
      </c>
      <c r="D216">
        <v>0.72216931884877</v>
      </c>
      <c r="E216">
        <v>7.9959911546345598E-4</v>
      </c>
      <c r="F216">
        <v>4.5839211124951203E-3</v>
      </c>
      <c r="G216" t="s">
        <v>31</v>
      </c>
      <c r="H216" t="s">
        <v>3725</v>
      </c>
      <c r="K216" t="s">
        <v>3726</v>
      </c>
      <c r="L216">
        <v>99.816000000000003</v>
      </c>
      <c r="M216">
        <v>0</v>
      </c>
      <c r="N216" t="s">
        <v>3727</v>
      </c>
      <c r="O216" t="s">
        <v>3728</v>
      </c>
      <c r="P216">
        <v>74.23</v>
      </c>
      <c r="Q216">
        <v>0</v>
      </c>
      <c r="R216" t="s">
        <v>3729</v>
      </c>
      <c r="S216" t="s">
        <v>3730</v>
      </c>
      <c r="T216" t="s">
        <v>3731</v>
      </c>
      <c r="U216">
        <v>681</v>
      </c>
      <c r="V216">
        <v>0</v>
      </c>
      <c r="W216" t="s">
        <v>3732</v>
      </c>
      <c r="X216" t="s">
        <v>3733</v>
      </c>
      <c r="Y216" t="s">
        <v>952</v>
      </c>
      <c r="Z216" t="s">
        <v>953</v>
      </c>
      <c r="AA216" t="s">
        <v>3734</v>
      </c>
      <c r="AC216" t="s">
        <v>3735</v>
      </c>
      <c r="AD216" t="s">
        <v>158</v>
      </c>
      <c r="AE216" t="s">
        <v>3736</v>
      </c>
    </row>
    <row r="217" spans="1:31" x14ac:dyDescent="0.25">
      <c r="A217" t="s">
        <v>3737</v>
      </c>
      <c r="B217" t="s">
        <v>2592</v>
      </c>
      <c r="C217">
        <v>-4.4888515245614</v>
      </c>
      <c r="D217">
        <v>0.69252022716740003</v>
      </c>
      <c r="E217">
        <v>3.3987350810504901E-4</v>
      </c>
      <c r="F217">
        <v>2.4637943226388801E-3</v>
      </c>
      <c r="G217" t="s">
        <v>31</v>
      </c>
      <c r="H217" t="s">
        <v>3737</v>
      </c>
      <c r="L217">
        <v>100</v>
      </c>
      <c r="M217">
        <v>0</v>
      </c>
      <c r="N217" t="s">
        <v>3738</v>
      </c>
      <c r="O217" t="s">
        <v>3739</v>
      </c>
      <c r="P217">
        <v>59.54</v>
      </c>
      <c r="Q217">
        <v>3.9999999999999999E-105</v>
      </c>
      <c r="R217" t="s">
        <v>3740</v>
      </c>
      <c r="S217" t="s">
        <v>3741</v>
      </c>
      <c r="T217" t="s">
        <v>3742</v>
      </c>
      <c r="U217">
        <v>306</v>
      </c>
      <c r="V217">
        <v>7E-105</v>
      </c>
      <c r="W217" t="s">
        <v>1192</v>
      </c>
      <c r="X217" t="s">
        <v>1193</v>
      </c>
      <c r="Y217" t="s">
        <v>518</v>
      </c>
      <c r="Z217" t="s">
        <v>519</v>
      </c>
      <c r="AA217" t="s">
        <v>3743</v>
      </c>
      <c r="AB217" t="s">
        <v>44</v>
      </c>
      <c r="AC217" t="s">
        <v>44</v>
      </c>
      <c r="AD217" t="s">
        <v>44</v>
      </c>
      <c r="AE217" t="s">
        <v>3744</v>
      </c>
    </row>
    <row r="218" spans="1:31" x14ac:dyDescent="0.25">
      <c r="A218" t="s">
        <v>2157</v>
      </c>
      <c r="B218" t="s">
        <v>2592</v>
      </c>
      <c r="C218">
        <v>-2.5189690766864001</v>
      </c>
      <c r="D218">
        <v>0.41225248953938598</v>
      </c>
      <c r="E218">
        <v>5.25355023579532E-5</v>
      </c>
      <c r="F218">
        <v>6.3708452035601598E-4</v>
      </c>
      <c r="G218" t="s">
        <v>31</v>
      </c>
      <c r="H218" t="s">
        <v>2158</v>
      </c>
      <c r="L218">
        <v>100</v>
      </c>
      <c r="M218">
        <v>0</v>
      </c>
      <c r="N218" t="s">
        <v>2159</v>
      </c>
      <c r="O218" t="s">
        <v>2160</v>
      </c>
      <c r="P218">
        <v>40.97</v>
      </c>
      <c r="Q218">
        <v>4.0000000000000001E-87</v>
      </c>
      <c r="R218" t="s">
        <v>2161</v>
      </c>
      <c r="S218" t="s">
        <v>2162</v>
      </c>
      <c r="T218" t="s">
        <v>2163</v>
      </c>
      <c r="U218">
        <v>565</v>
      </c>
      <c r="V218">
        <v>0</v>
      </c>
      <c r="W218" t="s">
        <v>2164</v>
      </c>
      <c r="X218" t="s">
        <v>2165</v>
      </c>
      <c r="Y218" t="s">
        <v>2166</v>
      </c>
      <c r="Z218" t="s">
        <v>2167</v>
      </c>
      <c r="AA218" t="s">
        <v>2168</v>
      </c>
      <c r="AB218" t="s">
        <v>1244</v>
      </c>
      <c r="AC218" t="s">
        <v>1836</v>
      </c>
      <c r="AD218" t="s">
        <v>44</v>
      </c>
      <c r="AE218" t="s">
        <v>2169</v>
      </c>
    </row>
    <row r="219" spans="1:31" x14ac:dyDescent="0.25">
      <c r="A219" t="s">
        <v>927</v>
      </c>
      <c r="B219" t="s">
        <v>2592</v>
      </c>
      <c r="C219">
        <v>-2.6544205739309499</v>
      </c>
      <c r="D219">
        <v>0.15433732280693099</v>
      </c>
      <c r="E219">
        <v>8.0570461413742599E-10</v>
      </c>
      <c r="F219">
        <v>1.1012831068667001E-6</v>
      </c>
      <c r="G219" t="s">
        <v>31</v>
      </c>
      <c r="H219" t="s">
        <v>927</v>
      </c>
      <c r="L219">
        <v>100</v>
      </c>
      <c r="M219">
        <v>0</v>
      </c>
      <c r="N219" t="s">
        <v>928</v>
      </c>
      <c r="O219" t="s">
        <v>929</v>
      </c>
      <c r="P219">
        <v>73.73</v>
      </c>
      <c r="Q219">
        <v>0</v>
      </c>
      <c r="R219" t="s">
        <v>256</v>
      </c>
      <c r="S219" t="s">
        <v>257</v>
      </c>
      <c r="T219" t="s">
        <v>258</v>
      </c>
      <c r="U219">
        <v>684</v>
      </c>
      <c r="V219">
        <v>0</v>
      </c>
      <c r="W219" t="s">
        <v>259</v>
      </c>
      <c r="X219" t="s">
        <v>260</v>
      </c>
      <c r="Y219" t="s">
        <v>39</v>
      </c>
      <c r="Z219" t="s">
        <v>40</v>
      </c>
      <c r="AA219" t="s">
        <v>930</v>
      </c>
      <c r="AB219" t="s">
        <v>262</v>
      </c>
      <c r="AC219" t="s">
        <v>263</v>
      </c>
      <c r="AD219" t="s">
        <v>264</v>
      </c>
      <c r="AE219" t="s">
        <v>931</v>
      </c>
    </row>
    <row r="220" spans="1:31" x14ac:dyDescent="0.25">
      <c r="A220" t="s">
        <v>3745</v>
      </c>
      <c r="B220" t="s">
        <v>2592</v>
      </c>
      <c r="C220">
        <v>2.4256445578900099</v>
      </c>
      <c r="D220">
        <v>0.37913349463815099</v>
      </c>
      <c r="E220">
        <v>3.4132301228062497E-5</v>
      </c>
      <c r="F220">
        <v>4.7606101771151998E-4</v>
      </c>
      <c r="G220" t="s">
        <v>85</v>
      </c>
      <c r="H220" t="s">
        <v>3745</v>
      </c>
      <c r="L220">
        <v>98.962999999999994</v>
      </c>
      <c r="M220">
        <v>0</v>
      </c>
      <c r="N220" t="s">
        <v>3746</v>
      </c>
      <c r="O220" t="s">
        <v>3747</v>
      </c>
      <c r="P220">
        <v>61.3</v>
      </c>
      <c r="Q220">
        <v>6.0000000000000003E-149</v>
      </c>
      <c r="R220" t="s">
        <v>3748</v>
      </c>
      <c r="S220" t="s">
        <v>3749</v>
      </c>
      <c r="T220" t="s">
        <v>3750</v>
      </c>
      <c r="U220">
        <v>447</v>
      </c>
      <c r="V220">
        <v>9.9999999999999994E-149</v>
      </c>
      <c r="W220" t="s">
        <v>3751</v>
      </c>
      <c r="X220" t="s">
        <v>3752</v>
      </c>
      <c r="Y220" t="s">
        <v>900</v>
      </c>
      <c r="Z220" t="s">
        <v>901</v>
      </c>
      <c r="AA220" t="s">
        <v>3753</v>
      </c>
      <c r="AB220" t="s">
        <v>1884</v>
      </c>
      <c r="AD220" t="s">
        <v>250</v>
      </c>
      <c r="AE220" t="s">
        <v>3754</v>
      </c>
    </row>
    <row r="221" spans="1:31" x14ac:dyDescent="0.25">
      <c r="A221" t="s">
        <v>939</v>
      </c>
      <c r="B221" t="s">
        <v>2592</v>
      </c>
      <c r="C221">
        <v>-3.2523609306108798</v>
      </c>
      <c r="D221">
        <v>0.32822780642494898</v>
      </c>
      <c r="E221">
        <v>8.1007308638803E-7</v>
      </c>
      <c r="F221">
        <v>3.8894985649449202E-5</v>
      </c>
      <c r="G221" t="s">
        <v>31</v>
      </c>
      <c r="H221" t="s">
        <v>939</v>
      </c>
      <c r="L221">
        <v>99.090999999999994</v>
      </c>
      <c r="M221">
        <v>0</v>
      </c>
      <c r="N221" t="s">
        <v>940</v>
      </c>
      <c r="O221" t="s">
        <v>941</v>
      </c>
      <c r="P221">
        <v>66.45</v>
      </c>
      <c r="Q221">
        <v>5.9999999999999997E-144</v>
      </c>
      <c r="R221" t="s">
        <v>108</v>
      </c>
      <c r="S221" t="s">
        <v>109</v>
      </c>
      <c r="T221" t="s">
        <v>44</v>
      </c>
      <c r="U221" t="s">
        <v>44</v>
      </c>
      <c r="V221" t="s">
        <v>44</v>
      </c>
      <c r="W221" t="s">
        <v>44</v>
      </c>
      <c r="X221" t="s">
        <v>44</v>
      </c>
      <c r="Y221" t="s">
        <v>44</v>
      </c>
      <c r="Z221" t="s">
        <v>44</v>
      </c>
      <c r="AA221" t="s">
        <v>942</v>
      </c>
      <c r="AB221" t="s">
        <v>111</v>
      </c>
      <c r="AC221" t="s">
        <v>112</v>
      </c>
      <c r="AD221" t="s">
        <v>113</v>
      </c>
      <c r="AE221" t="s">
        <v>943</v>
      </c>
    </row>
    <row r="222" spans="1:31" x14ac:dyDescent="0.25">
      <c r="A222" t="s">
        <v>944</v>
      </c>
      <c r="B222" t="s">
        <v>2592</v>
      </c>
      <c r="C222">
        <v>3.0086151327541901</v>
      </c>
      <c r="D222">
        <v>0.25410719884463401</v>
      </c>
      <c r="E222">
        <v>5.6155740946195498E-8</v>
      </c>
      <c r="F222">
        <v>9.9499653587629297E-6</v>
      </c>
      <c r="G222" t="s">
        <v>85</v>
      </c>
      <c r="H222" t="s">
        <v>944</v>
      </c>
      <c r="L222">
        <v>100</v>
      </c>
      <c r="M222">
        <v>0</v>
      </c>
      <c r="N222" t="s">
        <v>945</v>
      </c>
      <c r="O222" t="s">
        <v>946</v>
      </c>
      <c r="P222">
        <v>85.22</v>
      </c>
      <c r="Q222">
        <v>0</v>
      </c>
      <c r="R222" t="s">
        <v>947</v>
      </c>
      <c r="S222" t="s">
        <v>948</v>
      </c>
      <c r="T222" t="s">
        <v>949</v>
      </c>
      <c r="U222">
        <v>684</v>
      </c>
      <c r="V222">
        <v>0</v>
      </c>
      <c r="W222" t="s">
        <v>950</v>
      </c>
      <c r="X222" t="s">
        <v>951</v>
      </c>
      <c r="Y222" t="s">
        <v>952</v>
      </c>
      <c r="Z222" t="s">
        <v>953</v>
      </c>
      <c r="AA222" t="s">
        <v>954</v>
      </c>
      <c r="AC222" t="s">
        <v>881</v>
      </c>
      <c r="AD222" t="s">
        <v>44</v>
      </c>
      <c r="AE222" t="s">
        <v>955</v>
      </c>
    </row>
    <row r="223" spans="1:31" x14ac:dyDescent="0.25">
      <c r="A223" t="s">
        <v>3755</v>
      </c>
      <c r="B223" t="s">
        <v>2592</v>
      </c>
      <c r="C223">
        <v>-2.4420569577463498</v>
      </c>
      <c r="D223">
        <v>0.27007427396202899</v>
      </c>
      <c r="E223">
        <v>1.0508831138622601E-6</v>
      </c>
      <c r="F223">
        <v>4.5703861970154798E-5</v>
      </c>
      <c r="G223" t="s">
        <v>31</v>
      </c>
      <c r="H223" t="s">
        <v>3755</v>
      </c>
      <c r="L223">
        <v>99.435000000000002</v>
      </c>
      <c r="M223">
        <v>8.0000000000000007E-130</v>
      </c>
      <c r="N223" t="s">
        <v>3756</v>
      </c>
      <c r="O223" t="s">
        <v>3757</v>
      </c>
      <c r="P223">
        <v>54.44</v>
      </c>
      <c r="Q223">
        <v>1.9999999999999999E-67</v>
      </c>
      <c r="R223" t="s">
        <v>3758</v>
      </c>
      <c r="S223" t="s">
        <v>3759</v>
      </c>
      <c r="T223" t="s">
        <v>3760</v>
      </c>
      <c r="U223">
        <v>152</v>
      </c>
      <c r="V223">
        <v>9E-47</v>
      </c>
      <c r="W223" t="s">
        <v>3761</v>
      </c>
      <c r="X223" t="s">
        <v>3762</v>
      </c>
      <c r="Y223" t="s">
        <v>39</v>
      </c>
      <c r="Z223" t="s">
        <v>40</v>
      </c>
      <c r="AA223" t="s">
        <v>3763</v>
      </c>
      <c r="AB223" t="s">
        <v>3764</v>
      </c>
      <c r="AC223" t="s">
        <v>3765</v>
      </c>
      <c r="AD223" t="s">
        <v>341</v>
      </c>
      <c r="AE223" t="s">
        <v>3766</v>
      </c>
    </row>
    <row r="224" spans="1:31" x14ac:dyDescent="0.25">
      <c r="A224" t="s">
        <v>3767</v>
      </c>
      <c r="B224" t="s">
        <v>2592</v>
      </c>
      <c r="C224">
        <v>2.1109810871254</v>
      </c>
      <c r="D224">
        <v>0.18226340246054601</v>
      </c>
      <c r="E224">
        <v>7.1711467430901594E-8</v>
      </c>
      <c r="F224">
        <v>1.1248120006210899E-5</v>
      </c>
      <c r="G224" t="s">
        <v>85</v>
      </c>
      <c r="H224" t="s">
        <v>3767</v>
      </c>
      <c r="L224">
        <v>94.048000000000002</v>
      </c>
      <c r="M224">
        <v>1E-169</v>
      </c>
      <c r="N224" t="s">
        <v>3768</v>
      </c>
      <c r="O224" t="s">
        <v>3769</v>
      </c>
      <c r="P224">
        <v>83.74</v>
      </c>
      <c r="Q224">
        <v>6E-152</v>
      </c>
      <c r="R224" t="s">
        <v>3770</v>
      </c>
      <c r="S224" t="s">
        <v>3771</v>
      </c>
      <c r="T224" t="s">
        <v>3772</v>
      </c>
      <c r="U224">
        <v>409</v>
      </c>
      <c r="V224">
        <v>4.9999999999999996E-146</v>
      </c>
      <c r="W224" t="s">
        <v>3773</v>
      </c>
      <c r="X224" t="s">
        <v>3774</v>
      </c>
      <c r="Y224" t="s">
        <v>39</v>
      </c>
      <c r="Z224" t="s">
        <v>40</v>
      </c>
      <c r="AA224" t="s">
        <v>3775</v>
      </c>
      <c r="AB224" t="s">
        <v>3776</v>
      </c>
      <c r="AC224" t="s">
        <v>3777</v>
      </c>
      <c r="AD224" t="s">
        <v>44</v>
      </c>
      <c r="AE224" t="s">
        <v>3778</v>
      </c>
    </row>
    <row r="225" spans="1:31" x14ac:dyDescent="0.25">
      <c r="A225" t="s">
        <v>3779</v>
      </c>
      <c r="B225" t="s">
        <v>2592</v>
      </c>
      <c r="C225">
        <v>-3.4909418001907602</v>
      </c>
      <c r="D225">
        <v>0.31260308522358199</v>
      </c>
      <c r="E225">
        <v>3.6600497299366103E-4</v>
      </c>
      <c r="F225">
        <v>2.5940263567432202E-3</v>
      </c>
      <c r="G225" t="s">
        <v>31</v>
      </c>
      <c r="H225" t="s">
        <v>3779</v>
      </c>
      <c r="L225">
        <v>100</v>
      </c>
      <c r="M225">
        <v>0</v>
      </c>
      <c r="N225" t="s">
        <v>3780</v>
      </c>
      <c r="O225" t="s">
        <v>3781</v>
      </c>
      <c r="P225">
        <v>73.02</v>
      </c>
      <c r="Q225">
        <v>0</v>
      </c>
      <c r="R225" t="s">
        <v>3782</v>
      </c>
      <c r="S225" t="s">
        <v>3783</v>
      </c>
      <c r="T225" t="s">
        <v>3784</v>
      </c>
      <c r="U225">
        <v>554</v>
      </c>
      <c r="V225">
        <v>0</v>
      </c>
      <c r="W225" t="s">
        <v>3785</v>
      </c>
      <c r="X225" t="s">
        <v>3786</v>
      </c>
      <c r="Y225" t="s">
        <v>39</v>
      </c>
      <c r="Z225" t="s">
        <v>40</v>
      </c>
      <c r="AA225" t="s">
        <v>3787</v>
      </c>
      <c r="AC225" t="s">
        <v>236</v>
      </c>
      <c r="AD225" t="s">
        <v>44</v>
      </c>
      <c r="AE225" t="s">
        <v>3788</v>
      </c>
    </row>
    <row r="226" spans="1:31" x14ac:dyDescent="0.25">
      <c r="A226" t="s">
        <v>956</v>
      </c>
      <c r="B226" t="s">
        <v>2592</v>
      </c>
      <c r="C226">
        <v>-3.3855906576504702</v>
      </c>
      <c r="D226">
        <v>0.38026952313513201</v>
      </c>
      <c r="E226">
        <v>1.2375698061895001E-6</v>
      </c>
      <c r="F226">
        <v>5.06028542975261E-5</v>
      </c>
      <c r="G226" t="s">
        <v>31</v>
      </c>
      <c r="H226" t="s">
        <v>956</v>
      </c>
      <c r="L226">
        <v>100</v>
      </c>
      <c r="M226">
        <v>0</v>
      </c>
      <c r="N226" t="s">
        <v>957</v>
      </c>
      <c r="O226" t="s">
        <v>958</v>
      </c>
      <c r="P226">
        <v>88.54</v>
      </c>
      <c r="Q226">
        <v>0</v>
      </c>
      <c r="R226" t="s">
        <v>140</v>
      </c>
      <c r="S226" t="s">
        <v>141</v>
      </c>
      <c r="T226" t="s">
        <v>142</v>
      </c>
      <c r="U226">
        <v>899</v>
      </c>
      <c r="V226">
        <v>0</v>
      </c>
      <c r="W226" t="s">
        <v>143</v>
      </c>
      <c r="X226" t="s">
        <v>144</v>
      </c>
      <c r="Y226" t="s">
        <v>145</v>
      </c>
      <c r="Z226" t="s">
        <v>146</v>
      </c>
      <c r="AA226" t="s">
        <v>959</v>
      </c>
      <c r="AC226" t="s">
        <v>148</v>
      </c>
      <c r="AD226" t="s">
        <v>44</v>
      </c>
      <c r="AE226" t="s">
        <v>960</v>
      </c>
    </row>
    <row r="227" spans="1:31" x14ac:dyDescent="0.25">
      <c r="A227" t="s">
        <v>2178</v>
      </c>
      <c r="B227" t="s">
        <v>2592</v>
      </c>
      <c r="C227">
        <v>2.27065366190077</v>
      </c>
      <c r="D227">
        <v>0.362776301632321</v>
      </c>
      <c r="E227">
        <v>4.1967540777232401E-5</v>
      </c>
      <c r="F227">
        <v>5.4396285665166198E-4</v>
      </c>
      <c r="G227" t="s">
        <v>85</v>
      </c>
      <c r="H227" t="s">
        <v>2178</v>
      </c>
      <c r="L227">
        <v>67.308000000000007</v>
      </c>
      <c r="M227">
        <v>8.0000000000000005E-152</v>
      </c>
      <c r="N227" t="s">
        <v>2179</v>
      </c>
      <c r="O227" t="s">
        <v>2180</v>
      </c>
      <c r="P227">
        <v>64.86</v>
      </c>
      <c r="Q227">
        <v>3.0000000000000002E-146</v>
      </c>
      <c r="R227" t="s">
        <v>2181</v>
      </c>
      <c r="S227" t="s">
        <v>2182</v>
      </c>
      <c r="T227" t="s">
        <v>44</v>
      </c>
      <c r="U227" t="s">
        <v>44</v>
      </c>
      <c r="V227" t="s">
        <v>44</v>
      </c>
      <c r="W227" t="s">
        <v>44</v>
      </c>
      <c r="X227" t="s">
        <v>44</v>
      </c>
      <c r="Y227" t="s">
        <v>44</v>
      </c>
      <c r="Z227" t="s">
        <v>44</v>
      </c>
      <c r="AA227" t="s">
        <v>44</v>
      </c>
      <c r="AB227" t="s">
        <v>1376</v>
      </c>
      <c r="AC227" t="s">
        <v>44</v>
      </c>
      <c r="AD227" t="s">
        <v>44</v>
      </c>
      <c r="AE227" t="s">
        <v>2183</v>
      </c>
    </row>
    <row r="228" spans="1:31" x14ac:dyDescent="0.25">
      <c r="A228" t="s">
        <v>3789</v>
      </c>
      <c r="B228" t="s">
        <v>2592</v>
      </c>
      <c r="C228">
        <v>-5.5184769746522804</v>
      </c>
      <c r="D228">
        <v>1.1361599763417101</v>
      </c>
      <c r="E228">
        <v>1.8412010133270801E-3</v>
      </c>
      <c r="F228">
        <v>8.4940266612890392E-3</v>
      </c>
      <c r="G228" t="s">
        <v>31</v>
      </c>
      <c r="H228" t="s">
        <v>3789</v>
      </c>
      <c r="L228">
        <v>100</v>
      </c>
      <c r="M228">
        <v>0</v>
      </c>
      <c r="N228" t="s">
        <v>3790</v>
      </c>
      <c r="O228" t="s">
        <v>2776</v>
      </c>
      <c r="P228">
        <v>75.42</v>
      </c>
      <c r="Q228">
        <v>0</v>
      </c>
      <c r="R228" t="s">
        <v>2777</v>
      </c>
      <c r="S228" t="s">
        <v>2778</v>
      </c>
      <c r="T228" t="s">
        <v>2779</v>
      </c>
      <c r="U228">
        <v>825</v>
      </c>
      <c r="V228">
        <v>0</v>
      </c>
      <c r="W228" t="s">
        <v>2780</v>
      </c>
      <c r="X228" t="s">
        <v>2781</v>
      </c>
      <c r="Y228" t="s">
        <v>197</v>
      </c>
      <c r="Z228" t="s">
        <v>198</v>
      </c>
      <c r="AA228" t="s">
        <v>3791</v>
      </c>
      <c r="AB228" t="s">
        <v>663</v>
      </c>
      <c r="AC228" t="s">
        <v>2783</v>
      </c>
      <c r="AD228" t="s">
        <v>44</v>
      </c>
      <c r="AE228" t="s">
        <v>3792</v>
      </c>
    </row>
    <row r="229" spans="1:31" x14ac:dyDescent="0.25">
      <c r="A229" t="s">
        <v>970</v>
      </c>
      <c r="B229" t="s">
        <v>2592</v>
      </c>
      <c r="C229">
        <v>-2.85277553472236</v>
      </c>
      <c r="D229">
        <v>0.433279040473945</v>
      </c>
      <c r="E229">
        <v>2.5969044832319099E-5</v>
      </c>
      <c r="F229">
        <v>3.9806265512495399E-4</v>
      </c>
      <c r="G229" t="s">
        <v>31</v>
      </c>
      <c r="H229" t="s">
        <v>970</v>
      </c>
      <c r="K229" t="s">
        <v>971</v>
      </c>
      <c r="L229">
        <v>99.855000000000004</v>
      </c>
      <c r="M229">
        <v>0</v>
      </c>
      <c r="N229" t="s">
        <v>972</v>
      </c>
      <c r="O229" t="s">
        <v>973</v>
      </c>
      <c r="P229">
        <v>36.299999999999997</v>
      </c>
      <c r="Q229">
        <v>1E-25</v>
      </c>
      <c r="R229" t="s">
        <v>974</v>
      </c>
      <c r="S229" t="s">
        <v>975</v>
      </c>
      <c r="T229" t="s">
        <v>44</v>
      </c>
      <c r="U229" t="s">
        <v>44</v>
      </c>
      <c r="V229" t="s">
        <v>44</v>
      </c>
      <c r="W229" t="s">
        <v>44</v>
      </c>
      <c r="X229" t="s">
        <v>44</v>
      </c>
      <c r="Y229" t="s">
        <v>44</v>
      </c>
      <c r="Z229" t="s">
        <v>44</v>
      </c>
      <c r="AA229" t="s">
        <v>44</v>
      </c>
      <c r="AB229" t="s">
        <v>44</v>
      </c>
      <c r="AC229" t="s">
        <v>44</v>
      </c>
      <c r="AD229" t="s">
        <v>44</v>
      </c>
      <c r="AE229" t="s">
        <v>976</v>
      </c>
    </row>
    <row r="230" spans="1:31" x14ac:dyDescent="0.25">
      <c r="A230" t="s">
        <v>3793</v>
      </c>
      <c r="B230" t="s">
        <v>2592</v>
      </c>
      <c r="C230">
        <v>2.18020907027454</v>
      </c>
      <c r="D230">
        <v>0.36517540439926799</v>
      </c>
      <c r="E230">
        <v>6.5069429869168998E-5</v>
      </c>
      <c r="F230">
        <v>7.4829844349544295E-4</v>
      </c>
      <c r="G230" t="s">
        <v>85</v>
      </c>
      <c r="H230" t="s">
        <v>3793</v>
      </c>
      <c r="L230">
        <v>100</v>
      </c>
      <c r="M230">
        <v>0</v>
      </c>
      <c r="N230" t="s">
        <v>3794</v>
      </c>
      <c r="O230" t="s">
        <v>3795</v>
      </c>
      <c r="P230">
        <v>26.27</v>
      </c>
      <c r="Q230">
        <v>2.0000000000000001E-22</v>
      </c>
      <c r="R230" t="s">
        <v>3796</v>
      </c>
      <c r="S230" t="s">
        <v>3797</v>
      </c>
      <c r="T230" t="s">
        <v>3798</v>
      </c>
      <c r="U230">
        <v>684</v>
      </c>
      <c r="V230">
        <v>0</v>
      </c>
      <c r="W230" t="s">
        <v>3799</v>
      </c>
      <c r="X230" t="s">
        <v>3800</v>
      </c>
      <c r="Y230" t="s">
        <v>54</v>
      </c>
      <c r="Z230" t="s">
        <v>55</v>
      </c>
      <c r="AA230" t="s">
        <v>3801</v>
      </c>
      <c r="AB230" t="s">
        <v>81</v>
      </c>
      <c r="AC230" t="s">
        <v>3802</v>
      </c>
      <c r="AD230" t="s">
        <v>44</v>
      </c>
      <c r="AE230" t="s">
        <v>3803</v>
      </c>
    </row>
    <row r="231" spans="1:31" x14ac:dyDescent="0.25">
      <c r="A231" t="s">
        <v>977</v>
      </c>
      <c r="B231" t="s">
        <v>2592</v>
      </c>
      <c r="C231">
        <v>-4.0151898794635796</v>
      </c>
      <c r="D231">
        <v>0.39909027818987403</v>
      </c>
      <c r="E231">
        <v>6.9578610428777697E-7</v>
      </c>
      <c r="F231">
        <v>3.5905021973840502E-5</v>
      </c>
      <c r="G231" t="s">
        <v>31</v>
      </c>
      <c r="H231" t="s">
        <v>977</v>
      </c>
      <c r="L231">
        <v>100</v>
      </c>
      <c r="M231">
        <v>0</v>
      </c>
      <c r="N231" t="s">
        <v>978</v>
      </c>
      <c r="O231" t="s">
        <v>979</v>
      </c>
      <c r="P231">
        <v>79.2</v>
      </c>
      <c r="Q231">
        <v>0</v>
      </c>
      <c r="R231" t="s">
        <v>980</v>
      </c>
      <c r="S231" t="s">
        <v>981</v>
      </c>
      <c r="T231" t="s">
        <v>982</v>
      </c>
      <c r="U231">
        <v>733</v>
      </c>
      <c r="V231">
        <v>0</v>
      </c>
      <c r="W231" t="s">
        <v>763</v>
      </c>
      <c r="X231" t="s">
        <v>764</v>
      </c>
      <c r="Y231" t="s">
        <v>409</v>
      </c>
      <c r="Z231" t="s">
        <v>410</v>
      </c>
      <c r="AA231" t="s">
        <v>983</v>
      </c>
      <c r="AC231" t="s">
        <v>378</v>
      </c>
      <c r="AD231" t="s">
        <v>44</v>
      </c>
      <c r="AE231" t="s">
        <v>984</v>
      </c>
    </row>
    <row r="232" spans="1:31" x14ac:dyDescent="0.25">
      <c r="A232" t="s">
        <v>3804</v>
      </c>
      <c r="B232" t="s">
        <v>2592</v>
      </c>
      <c r="C232">
        <v>-7.1892109587408397</v>
      </c>
      <c r="D232">
        <v>1.1908181562067599</v>
      </c>
      <c r="E232">
        <v>5.2255212544927198E-4</v>
      </c>
      <c r="F232">
        <v>3.3510581342484102E-3</v>
      </c>
      <c r="G232" t="s">
        <v>31</v>
      </c>
      <c r="H232" t="s">
        <v>3804</v>
      </c>
      <c r="K232" t="s">
        <v>3805</v>
      </c>
      <c r="L232">
        <v>99.423000000000002</v>
      </c>
      <c r="M232">
        <v>0</v>
      </c>
      <c r="N232" t="s">
        <v>3806</v>
      </c>
      <c r="O232" t="s">
        <v>3807</v>
      </c>
      <c r="P232">
        <v>65.040000000000006</v>
      </c>
      <c r="Q232">
        <v>0</v>
      </c>
      <c r="R232" t="s">
        <v>3808</v>
      </c>
      <c r="S232" t="s">
        <v>3809</v>
      </c>
      <c r="T232" t="s">
        <v>44</v>
      </c>
      <c r="U232" t="s">
        <v>44</v>
      </c>
      <c r="V232" t="s">
        <v>44</v>
      </c>
      <c r="W232" t="s">
        <v>44</v>
      </c>
      <c r="X232" t="s">
        <v>44</v>
      </c>
      <c r="Y232" t="s">
        <v>44</v>
      </c>
      <c r="Z232" t="s">
        <v>44</v>
      </c>
      <c r="AA232" t="s">
        <v>44</v>
      </c>
      <c r="AD232" t="s">
        <v>158</v>
      </c>
      <c r="AE232" t="s">
        <v>3810</v>
      </c>
    </row>
    <row r="233" spans="1:31" x14ac:dyDescent="0.25">
      <c r="A233" t="s">
        <v>2184</v>
      </c>
      <c r="B233" t="s">
        <v>2592</v>
      </c>
      <c r="C233">
        <v>2.86828042920575</v>
      </c>
      <c r="D233">
        <v>0.47889135527253901</v>
      </c>
      <c r="E233">
        <v>1.3398735021841201E-4</v>
      </c>
      <c r="F233">
        <v>1.26180213276552E-3</v>
      </c>
      <c r="G233" t="s">
        <v>85</v>
      </c>
      <c r="H233" t="s">
        <v>2184</v>
      </c>
      <c r="L233">
        <v>100</v>
      </c>
      <c r="M233">
        <v>0</v>
      </c>
      <c r="N233" t="s">
        <v>2185</v>
      </c>
      <c r="O233" t="s">
        <v>2186</v>
      </c>
      <c r="P233">
        <v>84.01</v>
      </c>
      <c r="Q233">
        <v>3.0000000000000002E-174</v>
      </c>
      <c r="R233" t="s">
        <v>2187</v>
      </c>
      <c r="S233" t="s">
        <v>2188</v>
      </c>
      <c r="T233" t="s">
        <v>44</v>
      </c>
      <c r="U233" t="s">
        <v>44</v>
      </c>
      <c r="V233" t="s">
        <v>44</v>
      </c>
      <c r="W233" t="s">
        <v>44</v>
      </c>
      <c r="X233" t="s">
        <v>44</v>
      </c>
      <c r="Y233" t="s">
        <v>44</v>
      </c>
      <c r="Z233" t="s">
        <v>44</v>
      </c>
      <c r="AA233" t="s">
        <v>2189</v>
      </c>
      <c r="AB233" t="s">
        <v>44</v>
      </c>
      <c r="AC233" t="s">
        <v>44</v>
      </c>
      <c r="AD233" t="s">
        <v>44</v>
      </c>
      <c r="AE233" t="s">
        <v>2190</v>
      </c>
    </row>
    <row r="234" spans="1:31" x14ac:dyDescent="0.25">
      <c r="A234" t="s">
        <v>991</v>
      </c>
      <c r="B234" t="s">
        <v>2592</v>
      </c>
      <c r="C234">
        <v>-4.0185496577849804</v>
      </c>
      <c r="D234">
        <v>0.359622057444479</v>
      </c>
      <c r="E234">
        <v>1.06562110469E-7</v>
      </c>
      <c r="F234">
        <v>1.35944836395652E-5</v>
      </c>
      <c r="G234" t="s">
        <v>31</v>
      </c>
      <c r="H234" t="s">
        <v>991</v>
      </c>
      <c r="K234" t="s">
        <v>992</v>
      </c>
      <c r="L234">
        <v>100</v>
      </c>
      <c r="M234">
        <v>0</v>
      </c>
      <c r="N234" t="s">
        <v>993</v>
      </c>
      <c r="O234" t="s">
        <v>994</v>
      </c>
      <c r="P234">
        <v>78.8</v>
      </c>
      <c r="Q234">
        <v>1E-153</v>
      </c>
      <c r="R234" t="s">
        <v>995</v>
      </c>
      <c r="S234" t="s">
        <v>996</v>
      </c>
      <c r="T234" t="s">
        <v>44</v>
      </c>
      <c r="U234" t="s">
        <v>44</v>
      </c>
      <c r="V234" t="s">
        <v>44</v>
      </c>
      <c r="W234" t="s">
        <v>44</v>
      </c>
      <c r="X234" t="s">
        <v>44</v>
      </c>
      <c r="Y234" t="s">
        <v>44</v>
      </c>
      <c r="Z234" t="s">
        <v>44</v>
      </c>
      <c r="AA234" t="s">
        <v>44</v>
      </c>
      <c r="AB234" t="s">
        <v>44</v>
      </c>
      <c r="AC234" t="s">
        <v>44</v>
      </c>
      <c r="AD234" t="s">
        <v>44</v>
      </c>
      <c r="AE234" t="s">
        <v>997</v>
      </c>
    </row>
    <row r="235" spans="1:31" x14ac:dyDescent="0.25">
      <c r="A235" t="s">
        <v>3811</v>
      </c>
      <c r="B235" t="s">
        <v>2592</v>
      </c>
      <c r="C235">
        <v>2.3955396492949301</v>
      </c>
      <c r="D235">
        <v>0.421417783519145</v>
      </c>
      <c r="E235">
        <v>1.0158861038434E-4</v>
      </c>
      <c r="F235">
        <v>1.0351435827021999E-3</v>
      </c>
      <c r="G235" t="s">
        <v>85</v>
      </c>
      <c r="H235" t="s">
        <v>3811</v>
      </c>
      <c r="L235">
        <v>100</v>
      </c>
      <c r="M235">
        <v>2.9999999999999999E-108</v>
      </c>
      <c r="N235" t="s">
        <v>3812</v>
      </c>
      <c r="O235" t="s">
        <v>3813</v>
      </c>
      <c r="P235">
        <v>55.43</v>
      </c>
      <c r="Q235">
        <v>7.0000000000000006E-61</v>
      </c>
      <c r="R235" t="s">
        <v>3814</v>
      </c>
      <c r="S235" t="s">
        <v>3815</v>
      </c>
      <c r="T235" t="s">
        <v>3816</v>
      </c>
      <c r="U235">
        <v>187</v>
      </c>
      <c r="V235">
        <v>9.9999999999999997E-61</v>
      </c>
      <c r="W235" t="s">
        <v>3817</v>
      </c>
      <c r="X235" t="s">
        <v>3818</v>
      </c>
      <c r="Y235" t="s">
        <v>246</v>
      </c>
      <c r="Z235" t="s">
        <v>247</v>
      </c>
      <c r="AA235" t="s">
        <v>3819</v>
      </c>
      <c r="AB235" t="s">
        <v>3012</v>
      </c>
      <c r="AC235" t="s">
        <v>3820</v>
      </c>
      <c r="AD235" t="s">
        <v>1260</v>
      </c>
      <c r="AE235" t="s">
        <v>3821</v>
      </c>
    </row>
    <row r="236" spans="1:31" x14ac:dyDescent="0.25">
      <c r="A236" t="s">
        <v>998</v>
      </c>
      <c r="B236" t="s">
        <v>2592</v>
      </c>
      <c r="C236">
        <v>-3.3206722368986501</v>
      </c>
      <c r="D236">
        <v>0.39659617570403499</v>
      </c>
      <c r="E236">
        <v>2.35116574565097E-6</v>
      </c>
      <c r="F236">
        <v>7.7572254670305198E-5</v>
      </c>
      <c r="G236" t="s">
        <v>31</v>
      </c>
      <c r="H236" t="s">
        <v>999</v>
      </c>
      <c r="L236">
        <v>100</v>
      </c>
      <c r="M236">
        <v>0</v>
      </c>
      <c r="N236" t="s">
        <v>1000</v>
      </c>
      <c r="O236" t="s">
        <v>1001</v>
      </c>
      <c r="P236">
        <v>61.46</v>
      </c>
      <c r="Q236">
        <v>0</v>
      </c>
      <c r="R236" t="s">
        <v>1002</v>
      </c>
      <c r="S236" t="s">
        <v>1003</v>
      </c>
      <c r="T236" t="s">
        <v>1004</v>
      </c>
      <c r="U236">
        <v>700</v>
      </c>
      <c r="V236">
        <v>0</v>
      </c>
      <c r="W236" t="s">
        <v>1005</v>
      </c>
      <c r="X236" t="s">
        <v>1006</v>
      </c>
      <c r="Y236" t="s">
        <v>54</v>
      </c>
      <c r="Z236" t="s">
        <v>55</v>
      </c>
      <c r="AA236" t="s">
        <v>1007</v>
      </c>
      <c r="AB236" t="s">
        <v>81</v>
      </c>
      <c r="AC236" t="s">
        <v>1008</v>
      </c>
      <c r="AD236" t="s">
        <v>158</v>
      </c>
      <c r="AE236" t="s">
        <v>1009</v>
      </c>
    </row>
    <row r="237" spans="1:31" x14ac:dyDescent="0.25">
      <c r="A237" t="s">
        <v>3822</v>
      </c>
      <c r="B237" t="s">
        <v>2592</v>
      </c>
      <c r="C237">
        <v>-3.0615604097351001</v>
      </c>
      <c r="D237">
        <v>0.351218012047399</v>
      </c>
      <c r="E237">
        <v>1.5451817914069499E-6</v>
      </c>
      <c r="F237">
        <v>5.7526456732224399E-5</v>
      </c>
      <c r="G237" t="s">
        <v>31</v>
      </c>
      <c r="H237" t="s">
        <v>3822</v>
      </c>
      <c r="L237">
        <v>100</v>
      </c>
      <c r="M237">
        <v>0</v>
      </c>
      <c r="N237" t="s">
        <v>3823</v>
      </c>
      <c r="O237" t="s">
        <v>2754</v>
      </c>
      <c r="P237">
        <v>24.22</v>
      </c>
      <c r="Q237">
        <v>7.9999999999999997E-38</v>
      </c>
      <c r="R237" t="s">
        <v>3824</v>
      </c>
      <c r="S237" t="s">
        <v>3825</v>
      </c>
      <c r="T237" t="s">
        <v>44</v>
      </c>
      <c r="U237" t="s">
        <v>44</v>
      </c>
      <c r="V237" t="s">
        <v>44</v>
      </c>
      <c r="W237" t="s">
        <v>44</v>
      </c>
      <c r="X237" t="s">
        <v>44</v>
      </c>
      <c r="Y237" t="s">
        <v>44</v>
      </c>
      <c r="Z237" t="s">
        <v>44</v>
      </c>
      <c r="AA237" t="s">
        <v>3826</v>
      </c>
      <c r="AC237" t="s">
        <v>2758</v>
      </c>
      <c r="AD237" t="s">
        <v>44</v>
      </c>
      <c r="AE237" t="s">
        <v>3827</v>
      </c>
    </row>
    <row r="238" spans="1:31" x14ac:dyDescent="0.25">
      <c r="A238" t="s">
        <v>3828</v>
      </c>
      <c r="B238" t="s">
        <v>2592</v>
      </c>
      <c r="C238">
        <v>-2.14168243800491</v>
      </c>
      <c r="D238">
        <v>0.33402756848516102</v>
      </c>
      <c r="E238">
        <v>4.9991604884391798E-5</v>
      </c>
      <c r="F238">
        <v>6.1718667810820699E-4</v>
      </c>
      <c r="G238" t="s">
        <v>31</v>
      </c>
      <c r="H238" t="s">
        <v>3828</v>
      </c>
      <c r="L238">
        <v>99.759</v>
      </c>
      <c r="M238">
        <v>0</v>
      </c>
      <c r="N238" t="s">
        <v>3829</v>
      </c>
      <c r="O238" t="s">
        <v>3830</v>
      </c>
      <c r="P238">
        <v>68.77</v>
      </c>
      <c r="Q238">
        <v>0</v>
      </c>
      <c r="R238" t="s">
        <v>3831</v>
      </c>
      <c r="S238" t="s">
        <v>3832</v>
      </c>
      <c r="T238" t="s">
        <v>3833</v>
      </c>
      <c r="U238">
        <v>1148</v>
      </c>
      <c r="V238">
        <v>0</v>
      </c>
      <c r="W238" t="s">
        <v>121</v>
      </c>
      <c r="X238" t="s">
        <v>122</v>
      </c>
      <c r="Y238" t="s">
        <v>123</v>
      </c>
      <c r="Z238" t="s">
        <v>124</v>
      </c>
      <c r="AA238" t="s">
        <v>3834</v>
      </c>
      <c r="AC238" t="s">
        <v>3835</v>
      </c>
      <c r="AD238" t="s">
        <v>158</v>
      </c>
      <c r="AE238" t="s">
        <v>3836</v>
      </c>
    </row>
    <row r="239" spans="1:31" x14ac:dyDescent="0.25">
      <c r="A239" t="s">
        <v>3837</v>
      </c>
      <c r="B239" t="s">
        <v>2592</v>
      </c>
      <c r="C239">
        <v>3.0119381490041</v>
      </c>
      <c r="D239">
        <v>0.19200770201963599</v>
      </c>
      <c r="E239">
        <v>2.3272030968968201E-9</v>
      </c>
      <c r="F239">
        <v>2.22666792311088E-6</v>
      </c>
      <c r="G239" t="s">
        <v>85</v>
      </c>
      <c r="H239" t="s">
        <v>3837</v>
      </c>
      <c r="L239">
        <v>100</v>
      </c>
      <c r="M239">
        <v>0</v>
      </c>
      <c r="N239" t="s">
        <v>3838</v>
      </c>
      <c r="O239" t="s">
        <v>3839</v>
      </c>
      <c r="P239">
        <v>84.28</v>
      </c>
      <c r="Q239">
        <v>0</v>
      </c>
      <c r="R239" t="s">
        <v>3840</v>
      </c>
      <c r="S239" t="s">
        <v>3841</v>
      </c>
      <c r="T239" t="s">
        <v>3842</v>
      </c>
      <c r="U239">
        <v>675</v>
      </c>
      <c r="V239">
        <v>0</v>
      </c>
      <c r="W239" t="s">
        <v>3843</v>
      </c>
      <c r="X239" t="s">
        <v>3844</v>
      </c>
      <c r="Y239" t="s">
        <v>123</v>
      </c>
      <c r="Z239" t="s">
        <v>124</v>
      </c>
      <c r="AA239" t="s">
        <v>3845</v>
      </c>
      <c r="AC239" t="s">
        <v>3846</v>
      </c>
      <c r="AD239" t="s">
        <v>250</v>
      </c>
      <c r="AE239" t="s">
        <v>3847</v>
      </c>
    </row>
    <row r="240" spans="1:31" x14ac:dyDescent="0.25">
      <c r="A240" t="s">
        <v>1010</v>
      </c>
      <c r="B240" t="s">
        <v>2592</v>
      </c>
      <c r="C240">
        <v>-3.15102437100014</v>
      </c>
      <c r="D240">
        <v>0.31179214662659599</v>
      </c>
      <c r="E240">
        <v>3.1947328760217902E-7</v>
      </c>
      <c r="F240">
        <v>2.35132339675204E-5</v>
      </c>
      <c r="G240" t="s">
        <v>31</v>
      </c>
      <c r="H240" t="s">
        <v>1010</v>
      </c>
      <c r="L240">
        <v>99.370999999999995</v>
      </c>
      <c r="M240">
        <v>0</v>
      </c>
      <c r="N240" t="s">
        <v>1011</v>
      </c>
      <c r="O240" t="s">
        <v>1012</v>
      </c>
      <c r="P240">
        <v>30.77</v>
      </c>
      <c r="Q240">
        <v>1.9999999999999999E-28</v>
      </c>
      <c r="R240" t="s">
        <v>1013</v>
      </c>
      <c r="S240" t="s">
        <v>1014</v>
      </c>
      <c r="T240" t="s">
        <v>44</v>
      </c>
      <c r="U240" t="s">
        <v>44</v>
      </c>
      <c r="V240" t="s">
        <v>44</v>
      </c>
      <c r="W240" t="s">
        <v>44</v>
      </c>
      <c r="X240" t="s">
        <v>44</v>
      </c>
      <c r="Y240" t="s">
        <v>44</v>
      </c>
      <c r="Z240" t="s">
        <v>44</v>
      </c>
      <c r="AA240" t="s">
        <v>1015</v>
      </c>
      <c r="AB240" t="s">
        <v>44</v>
      </c>
      <c r="AC240" t="s">
        <v>44</v>
      </c>
      <c r="AD240" t="s">
        <v>44</v>
      </c>
      <c r="AE240" t="s">
        <v>1016</v>
      </c>
    </row>
    <row r="241" spans="1:31" x14ac:dyDescent="0.25">
      <c r="A241" t="s">
        <v>3848</v>
      </c>
      <c r="B241" t="s">
        <v>2592</v>
      </c>
      <c r="C241">
        <v>2.1190005592600198</v>
      </c>
      <c r="D241">
        <v>0.23613767974173899</v>
      </c>
      <c r="E241">
        <v>1.13889205510809E-6</v>
      </c>
      <c r="F241">
        <v>4.8027200545904799E-5</v>
      </c>
      <c r="G241" t="s">
        <v>85</v>
      </c>
      <c r="H241" t="s">
        <v>3848</v>
      </c>
      <c r="L241">
        <v>100</v>
      </c>
      <c r="M241">
        <v>1.0000000000000001E-152</v>
      </c>
      <c r="N241" t="s">
        <v>3849</v>
      </c>
      <c r="O241" t="s">
        <v>3850</v>
      </c>
      <c r="P241">
        <v>71.150000000000006</v>
      </c>
      <c r="Q241">
        <v>3.9999999999999996E-96</v>
      </c>
      <c r="R241" t="s">
        <v>2962</v>
      </c>
      <c r="S241" t="s">
        <v>2963</v>
      </c>
      <c r="T241" t="s">
        <v>44</v>
      </c>
      <c r="U241" t="s">
        <v>44</v>
      </c>
      <c r="V241" t="s">
        <v>44</v>
      </c>
      <c r="W241" t="s">
        <v>44</v>
      </c>
      <c r="X241" t="s">
        <v>44</v>
      </c>
      <c r="Y241" t="s">
        <v>44</v>
      </c>
      <c r="Z241" t="s">
        <v>44</v>
      </c>
      <c r="AA241" t="s">
        <v>3851</v>
      </c>
      <c r="AC241" t="s">
        <v>2965</v>
      </c>
      <c r="AD241" t="s">
        <v>44</v>
      </c>
      <c r="AE241" t="s">
        <v>3852</v>
      </c>
    </row>
    <row r="242" spans="1:31" x14ac:dyDescent="0.25">
      <c r="A242" t="s">
        <v>2209</v>
      </c>
      <c r="B242" t="s">
        <v>2592</v>
      </c>
      <c r="C242">
        <v>4.3494932012482499</v>
      </c>
      <c r="D242">
        <v>0.35849514626120998</v>
      </c>
      <c r="E242">
        <v>4.2780324172042603E-8</v>
      </c>
      <c r="F242">
        <v>8.5275446182938204E-6</v>
      </c>
      <c r="G242" t="s">
        <v>85</v>
      </c>
      <c r="H242" t="s">
        <v>2209</v>
      </c>
      <c r="L242">
        <v>99.697000000000003</v>
      </c>
      <c r="M242">
        <v>0</v>
      </c>
      <c r="N242" t="s">
        <v>2210</v>
      </c>
      <c r="O242" t="s">
        <v>2211</v>
      </c>
      <c r="P242">
        <v>80.47</v>
      </c>
      <c r="Q242">
        <v>0</v>
      </c>
      <c r="R242" t="s">
        <v>2212</v>
      </c>
      <c r="S242" t="s">
        <v>2213</v>
      </c>
      <c r="T242" t="s">
        <v>44</v>
      </c>
      <c r="U242" t="s">
        <v>44</v>
      </c>
      <c r="V242" t="s">
        <v>44</v>
      </c>
      <c r="W242" t="s">
        <v>44</v>
      </c>
      <c r="X242" t="s">
        <v>44</v>
      </c>
      <c r="Y242" t="s">
        <v>44</v>
      </c>
      <c r="Z242" t="s">
        <v>44</v>
      </c>
      <c r="AA242" t="s">
        <v>2214</v>
      </c>
      <c r="AB242" t="s">
        <v>225</v>
      </c>
      <c r="AC242" t="s">
        <v>112</v>
      </c>
      <c r="AD242" t="s">
        <v>113</v>
      </c>
      <c r="AE242" t="s">
        <v>2215</v>
      </c>
    </row>
    <row r="243" spans="1:31" x14ac:dyDescent="0.25">
      <c r="A243" t="s">
        <v>1022</v>
      </c>
      <c r="B243" t="s">
        <v>2592</v>
      </c>
      <c r="C243">
        <v>-2.3819928161853299</v>
      </c>
      <c r="D243">
        <v>0.25017014346468802</v>
      </c>
      <c r="E243">
        <v>1.20403826753268E-6</v>
      </c>
      <c r="F243">
        <v>4.98711607954662E-5</v>
      </c>
      <c r="G243" t="s">
        <v>31</v>
      </c>
      <c r="H243" t="s">
        <v>1022</v>
      </c>
      <c r="L243">
        <v>100</v>
      </c>
      <c r="M243">
        <v>0</v>
      </c>
      <c r="N243" t="s">
        <v>1023</v>
      </c>
      <c r="O243" t="s">
        <v>280</v>
      </c>
      <c r="P243">
        <v>78.11</v>
      </c>
      <c r="Q243">
        <v>0</v>
      </c>
      <c r="R243" t="s">
        <v>281</v>
      </c>
      <c r="S243" t="s">
        <v>282</v>
      </c>
      <c r="T243" t="s">
        <v>283</v>
      </c>
      <c r="U243">
        <v>775</v>
      </c>
      <c r="V243">
        <v>0</v>
      </c>
      <c r="W243" t="s">
        <v>284</v>
      </c>
      <c r="X243" t="s">
        <v>285</v>
      </c>
      <c r="Y243" t="s">
        <v>286</v>
      </c>
      <c r="Z243" t="s">
        <v>287</v>
      </c>
      <c r="AA243" t="s">
        <v>1024</v>
      </c>
      <c r="AC243" t="s">
        <v>289</v>
      </c>
      <c r="AD243" t="s">
        <v>44</v>
      </c>
      <c r="AE243" t="s">
        <v>1025</v>
      </c>
    </row>
    <row r="244" spans="1:31" x14ac:dyDescent="0.25">
      <c r="A244" t="s">
        <v>1026</v>
      </c>
      <c r="B244" t="s">
        <v>2592</v>
      </c>
      <c r="C244">
        <v>-2.26144106455091</v>
      </c>
      <c r="D244">
        <v>0.35839075193963199</v>
      </c>
      <c r="E244">
        <v>3.88928495791419E-5</v>
      </c>
      <c r="F244">
        <v>5.1860482551076303E-4</v>
      </c>
      <c r="G244" t="s">
        <v>31</v>
      </c>
      <c r="H244" t="s">
        <v>1026</v>
      </c>
      <c r="L244">
        <v>92.069000000000003</v>
      </c>
      <c r="M244">
        <v>0</v>
      </c>
      <c r="N244" t="s">
        <v>1027</v>
      </c>
      <c r="O244" t="s">
        <v>1028</v>
      </c>
      <c r="P244">
        <v>63.13</v>
      </c>
      <c r="Q244">
        <v>3.0000000000000003E-67</v>
      </c>
      <c r="R244" t="s">
        <v>1029</v>
      </c>
      <c r="S244" t="s">
        <v>1030</v>
      </c>
      <c r="T244" t="s">
        <v>44</v>
      </c>
      <c r="U244" t="s">
        <v>44</v>
      </c>
      <c r="V244" t="s">
        <v>44</v>
      </c>
      <c r="W244" t="s">
        <v>44</v>
      </c>
      <c r="X244" t="s">
        <v>44</v>
      </c>
      <c r="Y244" t="s">
        <v>44</v>
      </c>
      <c r="Z244" t="s">
        <v>44</v>
      </c>
      <c r="AA244" t="s">
        <v>1031</v>
      </c>
      <c r="AB244" t="s">
        <v>1032</v>
      </c>
      <c r="AC244" t="s">
        <v>1033</v>
      </c>
      <c r="AD244" t="s">
        <v>1034</v>
      </c>
      <c r="AE244" t="s">
        <v>1035</v>
      </c>
    </row>
    <row r="245" spans="1:31" x14ac:dyDescent="0.25">
      <c r="A245" t="s">
        <v>3853</v>
      </c>
      <c r="B245" t="s">
        <v>2592</v>
      </c>
      <c r="C245">
        <v>2.0192131950348098</v>
      </c>
      <c r="D245">
        <v>0.47019951774098201</v>
      </c>
      <c r="E245">
        <v>1.04219501616587E-3</v>
      </c>
      <c r="F245">
        <v>5.5500999121402099E-3</v>
      </c>
      <c r="G245" t="s">
        <v>85</v>
      </c>
      <c r="H245" t="s">
        <v>3854</v>
      </c>
      <c r="K245" t="s">
        <v>3855</v>
      </c>
      <c r="L245">
        <v>100</v>
      </c>
      <c r="M245">
        <v>0</v>
      </c>
      <c r="N245" t="s">
        <v>3856</v>
      </c>
      <c r="O245" t="s">
        <v>3857</v>
      </c>
      <c r="P245">
        <v>35.51</v>
      </c>
      <c r="Q245">
        <v>2E-70</v>
      </c>
      <c r="R245" t="s">
        <v>3858</v>
      </c>
      <c r="S245" t="s">
        <v>3859</v>
      </c>
      <c r="T245" t="s">
        <v>3860</v>
      </c>
      <c r="U245">
        <v>670</v>
      </c>
      <c r="V245">
        <v>0</v>
      </c>
      <c r="W245" t="s">
        <v>3861</v>
      </c>
      <c r="X245" t="s">
        <v>3862</v>
      </c>
      <c r="Y245" t="s">
        <v>123</v>
      </c>
      <c r="Z245" t="s">
        <v>124</v>
      </c>
      <c r="AA245" t="s">
        <v>3863</v>
      </c>
      <c r="AC245" t="s">
        <v>126</v>
      </c>
      <c r="AD245" t="s">
        <v>44</v>
      </c>
      <c r="AE245" t="s">
        <v>3864</v>
      </c>
    </row>
    <row r="246" spans="1:31" x14ac:dyDescent="0.25">
      <c r="A246" t="s">
        <v>1036</v>
      </c>
      <c r="B246" t="s">
        <v>2592</v>
      </c>
      <c r="C246">
        <v>2.15886446554999</v>
      </c>
      <c r="D246">
        <v>0.235330934280125</v>
      </c>
      <c r="E246">
        <v>9.0181041745296397E-7</v>
      </c>
      <c r="F246">
        <v>4.1365182501757699E-5</v>
      </c>
      <c r="G246" t="s">
        <v>85</v>
      </c>
      <c r="H246" t="s">
        <v>1036</v>
      </c>
      <c r="L246">
        <v>100</v>
      </c>
      <c r="M246">
        <v>0</v>
      </c>
      <c r="N246" t="s">
        <v>1037</v>
      </c>
      <c r="O246" t="s">
        <v>1038</v>
      </c>
      <c r="P246">
        <v>63.64</v>
      </c>
      <c r="Q246">
        <v>4.0000000000000001E-117</v>
      </c>
      <c r="R246" t="s">
        <v>1039</v>
      </c>
      <c r="S246" t="s">
        <v>1040</v>
      </c>
      <c r="T246" t="s">
        <v>1041</v>
      </c>
      <c r="U246">
        <v>311</v>
      </c>
      <c r="V246">
        <v>2E-107</v>
      </c>
      <c r="W246" t="s">
        <v>1042</v>
      </c>
      <c r="X246" t="s">
        <v>1043</v>
      </c>
      <c r="Y246" t="s">
        <v>466</v>
      </c>
      <c r="Z246" t="s">
        <v>467</v>
      </c>
      <c r="AA246" t="s">
        <v>1044</v>
      </c>
      <c r="AB246" t="s">
        <v>1045</v>
      </c>
      <c r="AC246" t="s">
        <v>1046</v>
      </c>
      <c r="AD246" t="s">
        <v>341</v>
      </c>
      <c r="AE246" t="s">
        <v>1047</v>
      </c>
    </row>
    <row r="247" spans="1:31" x14ac:dyDescent="0.25">
      <c r="A247" t="s">
        <v>3865</v>
      </c>
      <c r="B247" t="s">
        <v>2592</v>
      </c>
      <c r="C247">
        <v>-2.9650228009235602</v>
      </c>
      <c r="D247">
        <v>0.41049428423254802</v>
      </c>
      <c r="E247">
        <v>1.9485647947670201E-3</v>
      </c>
      <c r="F247">
        <v>8.8527388206699007E-3</v>
      </c>
      <c r="G247" t="s">
        <v>31</v>
      </c>
      <c r="H247" t="s">
        <v>3865</v>
      </c>
      <c r="L247">
        <v>95.725999999999999</v>
      </c>
      <c r="M247">
        <v>6.0000000000000005E-163</v>
      </c>
      <c r="N247" t="s">
        <v>3866</v>
      </c>
      <c r="O247" t="s">
        <v>3867</v>
      </c>
      <c r="P247">
        <v>53.33</v>
      </c>
      <c r="Q247">
        <v>1.9999999999999999E-82</v>
      </c>
      <c r="R247" t="s">
        <v>2500</v>
      </c>
      <c r="S247" t="s">
        <v>2501</v>
      </c>
      <c r="T247" t="s">
        <v>3868</v>
      </c>
      <c r="U247">
        <v>242</v>
      </c>
      <c r="V247">
        <v>9.9999999999999996E-81</v>
      </c>
      <c r="W247" t="s">
        <v>1461</v>
      </c>
      <c r="X247" t="s">
        <v>1462</v>
      </c>
      <c r="Y247" t="s">
        <v>39</v>
      </c>
      <c r="Z247" t="s">
        <v>40</v>
      </c>
      <c r="AA247" t="s">
        <v>3869</v>
      </c>
      <c r="AC247" t="s">
        <v>809</v>
      </c>
      <c r="AD247" t="s">
        <v>44</v>
      </c>
      <c r="AE247" t="s">
        <v>3870</v>
      </c>
    </row>
    <row r="248" spans="1:31" x14ac:dyDescent="0.25">
      <c r="A248" t="s">
        <v>3871</v>
      </c>
      <c r="B248" t="s">
        <v>2592</v>
      </c>
      <c r="C248">
        <v>-2.3074891528000401</v>
      </c>
      <c r="D248">
        <v>0.27358494478984402</v>
      </c>
      <c r="E248">
        <v>2.1796227342996099E-6</v>
      </c>
      <c r="F248">
        <v>7.4215766269675106E-5</v>
      </c>
      <c r="G248" t="s">
        <v>31</v>
      </c>
      <c r="H248" t="s">
        <v>3871</v>
      </c>
      <c r="L248">
        <v>100</v>
      </c>
      <c r="M248">
        <v>0</v>
      </c>
      <c r="N248" t="s">
        <v>3872</v>
      </c>
      <c r="O248" t="s">
        <v>3873</v>
      </c>
      <c r="P248">
        <v>67.430000000000007</v>
      </c>
      <c r="Q248">
        <v>8.0000000000000002E-117</v>
      </c>
      <c r="R248" t="s">
        <v>3874</v>
      </c>
      <c r="S248" t="s">
        <v>3875</v>
      </c>
      <c r="T248" t="s">
        <v>3876</v>
      </c>
      <c r="U248">
        <v>334</v>
      </c>
      <c r="V248">
        <v>9.9999999999999999E-117</v>
      </c>
      <c r="W248" t="s">
        <v>3877</v>
      </c>
      <c r="X248" t="s">
        <v>584</v>
      </c>
      <c r="Y248" t="s">
        <v>39</v>
      </c>
      <c r="Z248" t="s">
        <v>40</v>
      </c>
      <c r="AA248" t="s">
        <v>3878</v>
      </c>
      <c r="AC248" t="s">
        <v>43</v>
      </c>
      <c r="AD248" t="s">
        <v>44</v>
      </c>
      <c r="AE248" t="s">
        <v>3879</v>
      </c>
    </row>
    <row r="249" spans="1:31" x14ac:dyDescent="0.25">
      <c r="A249" t="s">
        <v>1048</v>
      </c>
      <c r="B249" t="s">
        <v>2592</v>
      </c>
      <c r="C249">
        <v>-4.6073260753904099</v>
      </c>
      <c r="D249">
        <v>0.49504205072812002</v>
      </c>
      <c r="E249">
        <v>7.7374226115089997E-7</v>
      </c>
      <c r="F249">
        <v>3.8160649250988699E-5</v>
      </c>
      <c r="G249" t="s">
        <v>31</v>
      </c>
      <c r="H249" t="s">
        <v>1048</v>
      </c>
      <c r="L249">
        <v>94.585999999999999</v>
      </c>
      <c r="M249">
        <v>0</v>
      </c>
      <c r="N249" t="s">
        <v>1049</v>
      </c>
      <c r="O249" t="s">
        <v>1050</v>
      </c>
      <c r="P249" t="s">
        <v>44</v>
      </c>
      <c r="Q249" t="s">
        <v>44</v>
      </c>
      <c r="R249" t="s">
        <v>44</v>
      </c>
      <c r="S249" t="s">
        <v>44</v>
      </c>
      <c r="T249" t="s">
        <v>194</v>
      </c>
      <c r="U249">
        <v>201</v>
      </c>
      <c r="V249">
        <v>1E-62</v>
      </c>
      <c r="W249" t="s">
        <v>195</v>
      </c>
      <c r="X249" t="s">
        <v>196</v>
      </c>
      <c r="Y249" t="s">
        <v>197</v>
      </c>
      <c r="Z249" t="s">
        <v>198</v>
      </c>
      <c r="AA249" t="s">
        <v>1051</v>
      </c>
      <c r="AC249" t="s">
        <v>200</v>
      </c>
      <c r="AD249" t="s">
        <v>44</v>
      </c>
      <c r="AE249" t="s">
        <v>1052</v>
      </c>
    </row>
    <row r="250" spans="1:31" x14ac:dyDescent="0.25">
      <c r="A250" t="s">
        <v>3880</v>
      </c>
      <c r="B250" t="s">
        <v>2592</v>
      </c>
      <c r="C250">
        <v>-2.4874922601510301</v>
      </c>
      <c r="D250">
        <v>0.28150440725605103</v>
      </c>
      <c r="E250">
        <v>1.3395010574068801E-6</v>
      </c>
      <c r="F250">
        <v>5.2742165091642001E-5</v>
      </c>
      <c r="G250" t="s">
        <v>31</v>
      </c>
      <c r="H250" t="s">
        <v>3880</v>
      </c>
      <c r="L250">
        <v>100</v>
      </c>
      <c r="M250">
        <v>4.9999999999999998E-106</v>
      </c>
      <c r="N250" t="s">
        <v>3881</v>
      </c>
      <c r="O250" t="s">
        <v>3882</v>
      </c>
      <c r="P250">
        <v>57.94</v>
      </c>
      <c r="Q250">
        <v>4.9999999999999997E-50</v>
      </c>
      <c r="R250" t="s">
        <v>3883</v>
      </c>
      <c r="S250" t="s">
        <v>3884</v>
      </c>
      <c r="T250" t="s">
        <v>44</v>
      </c>
      <c r="U250" t="s">
        <v>44</v>
      </c>
      <c r="V250" t="s">
        <v>44</v>
      </c>
      <c r="W250" t="s">
        <v>44</v>
      </c>
      <c r="X250" t="s">
        <v>44</v>
      </c>
      <c r="Y250" t="s">
        <v>44</v>
      </c>
      <c r="Z250" t="s">
        <v>44</v>
      </c>
      <c r="AA250" t="s">
        <v>44</v>
      </c>
      <c r="AD250" t="s">
        <v>158</v>
      </c>
      <c r="AE250" t="s">
        <v>3885</v>
      </c>
    </row>
    <row r="251" spans="1:31" x14ac:dyDescent="0.25">
      <c r="A251" t="s">
        <v>3886</v>
      </c>
      <c r="B251" t="s">
        <v>2592</v>
      </c>
      <c r="C251">
        <v>2.1202180549339502</v>
      </c>
      <c r="D251">
        <v>0.35460161854897898</v>
      </c>
      <c r="E251">
        <v>6.4189915313761503E-5</v>
      </c>
      <c r="F251">
        <v>7.4175013251457701E-4</v>
      </c>
      <c r="G251" t="s">
        <v>85</v>
      </c>
      <c r="H251" t="s">
        <v>3886</v>
      </c>
      <c r="L251">
        <v>100</v>
      </c>
      <c r="M251">
        <v>5.9999999999999998E-139</v>
      </c>
      <c r="N251" t="s">
        <v>3887</v>
      </c>
      <c r="O251" t="s">
        <v>921</v>
      </c>
      <c r="P251">
        <v>54.59</v>
      </c>
      <c r="Q251">
        <v>9.9999999999999998E-67</v>
      </c>
      <c r="R251" t="s">
        <v>3888</v>
      </c>
      <c r="S251" t="s">
        <v>3889</v>
      </c>
      <c r="T251" t="s">
        <v>44</v>
      </c>
      <c r="U251" t="s">
        <v>44</v>
      </c>
      <c r="V251" t="s">
        <v>44</v>
      </c>
      <c r="W251" t="s">
        <v>44</v>
      </c>
      <c r="X251" t="s">
        <v>44</v>
      </c>
      <c r="Y251" t="s">
        <v>44</v>
      </c>
      <c r="Z251" t="s">
        <v>44</v>
      </c>
      <c r="AA251" t="s">
        <v>3890</v>
      </c>
      <c r="AC251" t="s">
        <v>925</v>
      </c>
      <c r="AD251" t="s">
        <v>44</v>
      </c>
      <c r="AE251" t="s">
        <v>3891</v>
      </c>
    </row>
    <row r="252" spans="1:31" x14ac:dyDescent="0.25">
      <c r="A252" t="s">
        <v>3892</v>
      </c>
      <c r="B252" t="s">
        <v>2592</v>
      </c>
      <c r="C252">
        <v>2.1196736252180601</v>
      </c>
      <c r="D252">
        <v>0.385304163629134</v>
      </c>
      <c r="E252">
        <v>1.8587253542445801E-4</v>
      </c>
      <c r="F252">
        <v>1.57520171440272E-3</v>
      </c>
      <c r="G252" t="s">
        <v>85</v>
      </c>
      <c r="H252" t="s">
        <v>3892</v>
      </c>
      <c r="L252">
        <v>99.385000000000005</v>
      </c>
      <c r="M252">
        <v>0</v>
      </c>
      <c r="N252" t="s">
        <v>3893</v>
      </c>
      <c r="O252" t="s">
        <v>3894</v>
      </c>
      <c r="P252">
        <v>76.400000000000006</v>
      </c>
      <c r="Q252">
        <v>5.0000000000000001E-162</v>
      </c>
      <c r="R252" t="s">
        <v>3895</v>
      </c>
      <c r="S252" t="s">
        <v>3896</v>
      </c>
      <c r="T252" t="s">
        <v>3897</v>
      </c>
      <c r="U252">
        <v>449</v>
      </c>
      <c r="V252">
        <v>3.0000000000000001E-159</v>
      </c>
      <c r="W252" t="s">
        <v>3898</v>
      </c>
      <c r="X252" t="s">
        <v>2860</v>
      </c>
      <c r="Y252" t="s">
        <v>308</v>
      </c>
      <c r="Z252" t="s">
        <v>309</v>
      </c>
      <c r="AA252" t="s">
        <v>44</v>
      </c>
      <c r="AB252" t="s">
        <v>44</v>
      </c>
      <c r="AC252" t="s">
        <v>44</v>
      </c>
      <c r="AD252" t="s">
        <v>44</v>
      </c>
      <c r="AE252" t="s">
        <v>3899</v>
      </c>
    </row>
    <row r="253" spans="1:31" x14ac:dyDescent="0.25">
      <c r="A253" t="s">
        <v>3900</v>
      </c>
      <c r="B253" t="s">
        <v>2592</v>
      </c>
      <c r="C253">
        <v>2.1409278016009199</v>
      </c>
      <c r="D253">
        <v>0.35128784746341002</v>
      </c>
      <c r="E253">
        <v>7.7979943707617795E-5</v>
      </c>
      <c r="F253">
        <v>8.5197085056444295E-4</v>
      </c>
      <c r="G253" t="s">
        <v>85</v>
      </c>
      <c r="H253" t="s">
        <v>3900</v>
      </c>
      <c r="L253">
        <v>100</v>
      </c>
      <c r="M253">
        <v>0</v>
      </c>
      <c r="N253" t="s">
        <v>3901</v>
      </c>
      <c r="O253" t="s">
        <v>3902</v>
      </c>
      <c r="P253">
        <v>62.28</v>
      </c>
      <c r="Q253">
        <v>2E-150</v>
      </c>
      <c r="R253" t="s">
        <v>513</v>
      </c>
      <c r="S253" t="s">
        <v>514</v>
      </c>
      <c r="T253" t="s">
        <v>3903</v>
      </c>
      <c r="U253">
        <v>546</v>
      </c>
      <c r="V253">
        <v>0</v>
      </c>
      <c r="W253" t="s">
        <v>516</v>
      </c>
      <c r="X253" t="s">
        <v>517</v>
      </c>
      <c r="Y253" t="s">
        <v>518</v>
      </c>
      <c r="Z253" t="s">
        <v>519</v>
      </c>
      <c r="AA253" t="s">
        <v>3904</v>
      </c>
      <c r="AB253" t="s">
        <v>44</v>
      </c>
      <c r="AC253" t="s">
        <v>44</v>
      </c>
      <c r="AD253" t="s">
        <v>44</v>
      </c>
      <c r="AE253" t="s">
        <v>3905</v>
      </c>
    </row>
    <row r="254" spans="1:31" x14ac:dyDescent="0.25">
      <c r="A254" t="s">
        <v>3906</v>
      </c>
      <c r="B254" t="s">
        <v>2592</v>
      </c>
      <c r="C254">
        <v>2.6395910821836401</v>
      </c>
      <c r="D254">
        <v>0.56471806062960594</v>
      </c>
      <c r="E254">
        <v>5.37621019681911E-4</v>
      </c>
      <c r="F254">
        <v>3.4179122367551601E-3</v>
      </c>
      <c r="G254" t="s">
        <v>85</v>
      </c>
      <c r="H254" t="s">
        <v>3906</v>
      </c>
      <c r="L254">
        <v>100</v>
      </c>
      <c r="M254">
        <v>0</v>
      </c>
      <c r="N254" t="s">
        <v>3907</v>
      </c>
      <c r="O254" t="s">
        <v>3908</v>
      </c>
      <c r="P254">
        <v>75.06</v>
      </c>
      <c r="Q254">
        <v>0</v>
      </c>
      <c r="R254" t="s">
        <v>3909</v>
      </c>
      <c r="S254" t="s">
        <v>3910</v>
      </c>
      <c r="T254" t="s">
        <v>3911</v>
      </c>
      <c r="U254">
        <v>1202</v>
      </c>
      <c r="V254">
        <v>0</v>
      </c>
      <c r="W254" t="s">
        <v>3912</v>
      </c>
      <c r="X254" t="s">
        <v>3913</v>
      </c>
      <c r="Y254" t="s">
        <v>39</v>
      </c>
      <c r="Z254" t="s">
        <v>40</v>
      </c>
      <c r="AA254" t="s">
        <v>3914</v>
      </c>
      <c r="AC254" t="s">
        <v>3915</v>
      </c>
      <c r="AD254" t="s">
        <v>158</v>
      </c>
      <c r="AE254" t="s">
        <v>3916</v>
      </c>
    </row>
    <row r="255" spans="1:31" x14ac:dyDescent="0.25">
      <c r="A255" t="s">
        <v>3917</v>
      </c>
      <c r="B255" t="s">
        <v>2592</v>
      </c>
      <c r="C255">
        <v>2.1070287842072899</v>
      </c>
      <c r="D255">
        <v>0.48977260935183398</v>
      </c>
      <c r="E255">
        <v>1.0281560229756801E-3</v>
      </c>
      <c r="F255">
        <v>5.5142358900399698E-3</v>
      </c>
      <c r="G255" t="s">
        <v>85</v>
      </c>
      <c r="H255" t="s">
        <v>3917</v>
      </c>
      <c r="L255">
        <v>98.414000000000001</v>
      </c>
      <c r="M255">
        <v>0</v>
      </c>
      <c r="N255" t="s">
        <v>3918</v>
      </c>
      <c r="O255" t="s">
        <v>3919</v>
      </c>
      <c r="P255">
        <v>85.68</v>
      </c>
      <c r="Q255">
        <v>0</v>
      </c>
      <c r="R255" t="s">
        <v>3920</v>
      </c>
      <c r="S255" t="s">
        <v>3921</v>
      </c>
      <c r="T255" t="s">
        <v>3922</v>
      </c>
      <c r="U255">
        <v>2014</v>
      </c>
      <c r="V255">
        <v>0</v>
      </c>
      <c r="W255" t="s">
        <v>1182</v>
      </c>
      <c r="X255" t="s">
        <v>1183</v>
      </c>
      <c r="Y255" t="s">
        <v>518</v>
      </c>
      <c r="Z255" t="s">
        <v>519</v>
      </c>
      <c r="AA255" t="s">
        <v>3923</v>
      </c>
      <c r="AB255" t="s">
        <v>1259</v>
      </c>
      <c r="AC255" t="s">
        <v>44</v>
      </c>
      <c r="AD255" t="s">
        <v>44</v>
      </c>
      <c r="AE255" t="s">
        <v>3924</v>
      </c>
    </row>
    <row r="256" spans="1:31" x14ac:dyDescent="0.25">
      <c r="A256" t="s">
        <v>1072</v>
      </c>
      <c r="B256" t="s">
        <v>2592</v>
      </c>
      <c r="C256">
        <v>-7.3946946807378504</v>
      </c>
      <c r="D256">
        <v>1.08654117675523</v>
      </c>
      <c r="E256">
        <v>7.8546241010890596E-5</v>
      </c>
      <c r="F256">
        <v>8.5498342888760102E-4</v>
      </c>
      <c r="G256" t="s">
        <v>31</v>
      </c>
      <c r="H256" t="s">
        <v>1072</v>
      </c>
      <c r="L256">
        <v>100</v>
      </c>
      <c r="M256">
        <v>6.0000000000000001E-179</v>
      </c>
      <c r="N256" t="s">
        <v>1073</v>
      </c>
      <c r="O256" t="s">
        <v>1074</v>
      </c>
      <c r="P256">
        <v>64.05</v>
      </c>
      <c r="Q256">
        <v>9.9999999999999999E-110</v>
      </c>
      <c r="R256" t="s">
        <v>1075</v>
      </c>
      <c r="S256" t="s">
        <v>1076</v>
      </c>
      <c r="T256" t="s">
        <v>44</v>
      </c>
      <c r="U256" t="s">
        <v>44</v>
      </c>
      <c r="V256" t="s">
        <v>44</v>
      </c>
      <c r="W256" t="s">
        <v>44</v>
      </c>
      <c r="X256" t="s">
        <v>44</v>
      </c>
      <c r="Y256" t="s">
        <v>44</v>
      </c>
      <c r="Z256" t="s">
        <v>44</v>
      </c>
      <c r="AA256" t="s">
        <v>1077</v>
      </c>
      <c r="AD256" t="s">
        <v>158</v>
      </c>
      <c r="AE256" t="s">
        <v>1078</v>
      </c>
    </row>
    <row r="257" spans="1:31" x14ac:dyDescent="0.25">
      <c r="A257" t="s">
        <v>3925</v>
      </c>
      <c r="B257" t="s">
        <v>2592</v>
      </c>
      <c r="C257">
        <v>4.1008253178803997</v>
      </c>
      <c r="D257">
        <v>0.66647048520222896</v>
      </c>
      <c r="E257">
        <v>1.6810115062693099E-4</v>
      </c>
      <c r="F257">
        <v>1.4661730257050901E-3</v>
      </c>
      <c r="G257" t="s">
        <v>85</v>
      </c>
      <c r="H257" t="s">
        <v>3925</v>
      </c>
      <c r="L257">
        <v>97.381</v>
      </c>
      <c r="M257">
        <v>0</v>
      </c>
      <c r="N257" t="s">
        <v>3926</v>
      </c>
      <c r="O257" t="s">
        <v>3927</v>
      </c>
      <c r="P257">
        <v>76.13</v>
      </c>
      <c r="Q257">
        <v>0</v>
      </c>
      <c r="R257" t="s">
        <v>1517</v>
      </c>
      <c r="S257" t="s">
        <v>1518</v>
      </c>
      <c r="T257" t="s">
        <v>1519</v>
      </c>
      <c r="U257">
        <v>553</v>
      </c>
      <c r="V257">
        <v>0</v>
      </c>
      <c r="W257" t="s">
        <v>1520</v>
      </c>
      <c r="X257" t="s">
        <v>1521</v>
      </c>
      <c r="Y257" t="s">
        <v>54</v>
      </c>
      <c r="Z257" t="s">
        <v>55</v>
      </c>
      <c r="AA257" t="s">
        <v>3928</v>
      </c>
      <c r="AB257" t="s">
        <v>81</v>
      </c>
      <c r="AC257" t="s">
        <v>3929</v>
      </c>
      <c r="AD257" t="s">
        <v>158</v>
      </c>
      <c r="AE257" t="s">
        <v>3930</v>
      </c>
    </row>
    <row r="258" spans="1:31" x14ac:dyDescent="0.25">
      <c r="A258" t="s">
        <v>3931</v>
      </c>
      <c r="B258" t="s">
        <v>2592</v>
      </c>
      <c r="C258">
        <v>2.0139401150443801</v>
      </c>
      <c r="D258">
        <v>0.36469859715465103</v>
      </c>
      <c r="E258">
        <v>1.3149170358794899E-4</v>
      </c>
      <c r="F258">
        <v>1.24682393527388E-3</v>
      </c>
      <c r="G258" t="s">
        <v>85</v>
      </c>
      <c r="H258" t="s">
        <v>3931</v>
      </c>
      <c r="L258">
        <v>98.700999999999993</v>
      </c>
      <c r="M258">
        <v>0</v>
      </c>
      <c r="N258" t="s">
        <v>3932</v>
      </c>
      <c r="O258" t="s">
        <v>3933</v>
      </c>
      <c r="P258">
        <v>83.43</v>
      </c>
      <c r="Q258">
        <v>0</v>
      </c>
      <c r="R258" t="s">
        <v>3934</v>
      </c>
      <c r="S258" t="s">
        <v>3935</v>
      </c>
      <c r="T258" t="s">
        <v>44</v>
      </c>
      <c r="U258" t="s">
        <v>44</v>
      </c>
      <c r="V258" t="s">
        <v>44</v>
      </c>
      <c r="W258" t="s">
        <v>44</v>
      </c>
      <c r="X258" t="s">
        <v>44</v>
      </c>
      <c r="Y258" t="s">
        <v>44</v>
      </c>
      <c r="Z258" t="s">
        <v>44</v>
      </c>
      <c r="AA258" t="s">
        <v>3936</v>
      </c>
      <c r="AB258" t="s">
        <v>3937</v>
      </c>
      <c r="AC258" t="s">
        <v>3938</v>
      </c>
      <c r="AD258" t="s">
        <v>3122</v>
      </c>
      <c r="AE258" t="s">
        <v>3939</v>
      </c>
    </row>
    <row r="259" spans="1:31" x14ac:dyDescent="0.25">
      <c r="A259" t="s">
        <v>2277</v>
      </c>
      <c r="B259" t="s">
        <v>2592</v>
      </c>
      <c r="C259">
        <v>-2.4600018799346999</v>
      </c>
      <c r="D259">
        <v>0.33599150910887698</v>
      </c>
      <c r="E259">
        <v>9.2019009985122597E-6</v>
      </c>
      <c r="F259">
        <v>1.8384889571282801E-4</v>
      </c>
      <c r="G259" t="s">
        <v>31</v>
      </c>
      <c r="H259" t="s">
        <v>2277</v>
      </c>
      <c r="L259">
        <v>83.7</v>
      </c>
      <c r="M259">
        <v>0</v>
      </c>
      <c r="N259" t="s">
        <v>2278</v>
      </c>
      <c r="O259" t="s">
        <v>2279</v>
      </c>
      <c r="P259">
        <v>69.739999999999995</v>
      </c>
      <c r="Q259">
        <v>0</v>
      </c>
      <c r="R259" t="s">
        <v>2280</v>
      </c>
      <c r="S259" t="s">
        <v>2281</v>
      </c>
      <c r="T259" t="s">
        <v>2282</v>
      </c>
      <c r="U259">
        <v>568</v>
      </c>
      <c r="V259">
        <v>0</v>
      </c>
      <c r="W259" t="s">
        <v>2283</v>
      </c>
      <c r="X259" t="s">
        <v>2284</v>
      </c>
      <c r="Y259" t="s">
        <v>1508</v>
      </c>
      <c r="Z259" t="s">
        <v>1509</v>
      </c>
      <c r="AA259" t="s">
        <v>2285</v>
      </c>
      <c r="AB259" t="s">
        <v>2286</v>
      </c>
      <c r="AC259" t="s">
        <v>2287</v>
      </c>
      <c r="AD259" t="s">
        <v>44</v>
      </c>
      <c r="AE259" t="s">
        <v>2288</v>
      </c>
    </row>
    <row r="260" spans="1:31" x14ac:dyDescent="0.25">
      <c r="A260" t="s">
        <v>1079</v>
      </c>
      <c r="B260" t="s">
        <v>2592</v>
      </c>
      <c r="C260">
        <v>-2.35921614653879</v>
      </c>
      <c r="D260">
        <v>0.20252853576546601</v>
      </c>
      <c r="E260">
        <v>6.7282633686716106E-8</v>
      </c>
      <c r="F260">
        <v>1.1033974370813999E-5</v>
      </c>
      <c r="G260" t="s">
        <v>31</v>
      </c>
      <c r="H260" t="s">
        <v>1079</v>
      </c>
      <c r="L260">
        <v>98.585999999999999</v>
      </c>
      <c r="M260">
        <v>0</v>
      </c>
      <c r="N260" t="s">
        <v>1080</v>
      </c>
      <c r="O260" t="s">
        <v>1081</v>
      </c>
      <c r="P260">
        <v>73.78</v>
      </c>
      <c r="Q260">
        <v>0</v>
      </c>
      <c r="R260" t="s">
        <v>256</v>
      </c>
      <c r="S260" t="s">
        <v>257</v>
      </c>
      <c r="T260" t="s">
        <v>258</v>
      </c>
      <c r="U260">
        <v>676</v>
      </c>
      <c r="V260">
        <v>0</v>
      </c>
      <c r="W260" t="s">
        <v>259</v>
      </c>
      <c r="X260" t="s">
        <v>260</v>
      </c>
      <c r="Y260" t="s">
        <v>39</v>
      </c>
      <c r="Z260" t="s">
        <v>40</v>
      </c>
      <c r="AA260" t="s">
        <v>1082</v>
      </c>
      <c r="AB260" t="s">
        <v>262</v>
      </c>
      <c r="AC260" t="s">
        <v>263</v>
      </c>
      <c r="AD260" t="s">
        <v>264</v>
      </c>
      <c r="AE260" t="s">
        <v>1083</v>
      </c>
    </row>
    <row r="261" spans="1:31" x14ac:dyDescent="0.25">
      <c r="A261" t="s">
        <v>1084</v>
      </c>
      <c r="B261" t="s">
        <v>2592</v>
      </c>
      <c r="C261">
        <v>-2.1061246022965299</v>
      </c>
      <c r="D261">
        <v>0.29676172609002699</v>
      </c>
      <c r="E261">
        <v>2.0008618215161499E-5</v>
      </c>
      <c r="F261">
        <v>3.30073205314941E-4</v>
      </c>
      <c r="G261" t="s">
        <v>31</v>
      </c>
      <c r="H261" t="s">
        <v>1085</v>
      </c>
      <c r="K261" t="s">
        <v>1086</v>
      </c>
      <c r="L261">
        <v>99.417000000000002</v>
      </c>
      <c r="M261">
        <v>0</v>
      </c>
      <c r="N261" t="s">
        <v>1087</v>
      </c>
      <c r="O261" t="s">
        <v>1088</v>
      </c>
      <c r="P261">
        <v>70.349999999999994</v>
      </c>
      <c r="Q261">
        <v>0</v>
      </c>
      <c r="R261" t="s">
        <v>270</v>
      </c>
      <c r="S261" t="s">
        <v>271</v>
      </c>
      <c r="T261" t="s">
        <v>272</v>
      </c>
      <c r="U261">
        <v>512</v>
      </c>
      <c r="V261">
        <v>0</v>
      </c>
      <c r="W261" t="s">
        <v>273</v>
      </c>
      <c r="X261" t="s">
        <v>274</v>
      </c>
      <c r="Y261" t="s">
        <v>68</v>
      </c>
      <c r="Z261" t="s">
        <v>69</v>
      </c>
      <c r="AA261" t="s">
        <v>1089</v>
      </c>
      <c r="AC261" t="s">
        <v>276</v>
      </c>
      <c r="AD261" t="s">
        <v>44</v>
      </c>
      <c r="AE261" t="s">
        <v>1090</v>
      </c>
    </row>
    <row r="262" spans="1:31" x14ac:dyDescent="0.25">
      <c r="A262" t="s">
        <v>2289</v>
      </c>
      <c r="B262" t="s">
        <v>2592</v>
      </c>
      <c r="C262">
        <v>-4.1843630254388797</v>
      </c>
      <c r="D262">
        <v>0.56922357692165504</v>
      </c>
      <c r="E262">
        <v>8.8418994206307406E-6</v>
      </c>
      <c r="F262">
        <v>1.8097750100783599E-4</v>
      </c>
      <c r="G262" t="s">
        <v>31</v>
      </c>
      <c r="H262" t="s">
        <v>2289</v>
      </c>
      <c r="L262">
        <v>100</v>
      </c>
      <c r="M262">
        <v>0</v>
      </c>
      <c r="N262" t="s">
        <v>2290</v>
      </c>
      <c r="O262" t="s">
        <v>2291</v>
      </c>
      <c r="P262">
        <v>57.63</v>
      </c>
      <c r="Q262">
        <v>4E-136</v>
      </c>
      <c r="R262" t="s">
        <v>2292</v>
      </c>
      <c r="S262" t="s">
        <v>2293</v>
      </c>
      <c r="T262" t="s">
        <v>2294</v>
      </c>
      <c r="U262">
        <v>389</v>
      </c>
      <c r="V262">
        <v>8.9999999999999994E-136</v>
      </c>
      <c r="W262" t="s">
        <v>2295</v>
      </c>
      <c r="X262" t="s">
        <v>2296</v>
      </c>
      <c r="Y262" t="s">
        <v>900</v>
      </c>
      <c r="Z262" t="s">
        <v>901</v>
      </c>
      <c r="AA262" t="s">
        <v>2297</v>
      </c>
      <c r="AC262" t="s">
        <v>2298</v>
      </c>
      <c r="AD262" t="s">
        <v>44</v>
      </c>
      <c r="AE262" t="s">
        <v>2299</v>
      </c>
    </row>
    <row r="263" spans="1:31" x14ac:dyDescent="0.25">
      <c r="A263" t="s">
        <v>2300</v>
      </c>
      <c r="B263" t="s">
        <v>2592</v>
      </c>
      <c r="C263">
        <v>-4.6766737053839904</v>
      </c>
      <c r="D263">
        <v>0.51127622557274</v>
      </c>
      <c r="E263">
        <v>1.7882627569853999E-6</v>
      </c>
      <c r="F263">
        <v>6.3370733551245705E-5</v>
      </c>
      <c r="G263" t="s">
        <v>31</v>
      </c>
      <c r="H263" t="s">
        <v>2300</v>
      </c>
      <c r="L263">
        <v>97.049000000000007</v>
      </c>
      <c r="M263">
        <v>0</v>
      </c>
      <c r="N263" t="s">
        <v>2301</v>
      </c>
      <c r="O263" t="s">
        <v>2302</v>
      </c>
      <c r="P263">
        <v>44.69</v>
      </c>
      <c r="Q263">
        <v>2.0000000000000001E-89</v>
      </c>
      <c r="R263" t="s">
        <v>2303</v>
      </c>
      <c r="S263" t="s">
        <v>2304</v>
      </c>
      <c r="T263" t="s">
        <v>2305</v>
      </c>
      <c r="U263">
        <v>270</v>
      </c>
      <c r="V263">
        <v>2.9999999999999999E-89</v>
      </c>
      <c r="W263" t="s">
        <v>2295</v>
      </c>
      <c r="X263" t="s">
        <v>2296</v>
      </c>
      <c r="Y263" t="s">
        <v>900</v>
      </c>
      <c r="Z263" t="s">
        <v>901</v>
      </c>
      <c r="AA263" t="s">
        <v>2306</v>
      </c>
      <c r="AC263" t="s">
        <v>2298</v>
      </c>
      <c r="AD263" t="s">
        <v>44</v>
      </c>
      <c r="AE263" t="s">
        <v>2307</v>
      </c>
    </row>
    <row r="264" spans="1:31" x14ac:dyDescent="0.25">
      <c r="A264" t="s">
        <v>1098</v>
      </c>
      <c r="B264" t="s">
        <v>2592</v>
      </c>
      <c r="C264">
        <v>-4.8409104086760202</v>
      </c>
      <c r="D264">
        <v>0.351120473586923</v>
      </c>
      <c r="E264">
        <v>1.0152725105072601E-8</v>
      </c>
      <c r="F264">
        <v>4.1440229630040903E-6</v>
      </c>
      <c r="G264" t="s">
        <v>31</v>
      </c>
      <c r="H264" t="s">
        <v>1099</v>
      </c>
      <c r="L264">
        <v>99.391999999999996</v>
      </c>
      <c r="M264">
        <v>0</v>
      </c>
      <c r="N264" t="s">
        <v>1100</v>
      </c>
      <c r="O264" t="s">
        <v>1101</v>
      </c>
      <c r="P264">
        <v>25.23</v>
      </c>
      <c r="Q264">
        <v>1E-8</v>
      </c>
      <c r="R264" t="s">
        <v>1102</v>
      </c>
      <c r="S264" t="s">
        <v>1103</v>
      </c>
      <c r="T264" t="s">
        <v>1104</v>
      </c>
      <c r="U264">
        <v>454</v>
      </c>
      <c r="V264">
        <v>4.0000000000000001E-161</v>
      </c>
      <c r="W264" t="s">
        <v>1105</v>
      </c>
      <c r="X264" t="s">
        <v>1106</v>
      </c>
      <c r="Y264" t="s">
        <v>54</v>
      </c>
      <c r="Z264" t="s">
        <v>55</v>
      </c>
      <c r="AA264" t="s">
        <v>1107</v>
      </c>
      <c r="AB264" t="s">
        <v>1108</v>
      </c>
      <c r="AC264" t="s">
        <v>1109</v>
      </c>
      <c r="AD264" t="s">
        <v>44</v>
      </c>
      <c r="AE264" t="s">
        <v>1110</v>
      </c>
    </row>
    <row r="265" spans="1:31" x14ac:dyDescent="0.25">
      <c r="A265" t="s">
        <v>3940</v>
      </c>
      <c r="B265" t="s">
        <v>2592</v>
      </c>
      <c r="C265">
        <v>-6.1408445295612504</v>
      </c>
      <c r="D265">
        <v>0.72669281588679502</v>
      </c>
      <c r="E265">
        <v>1.4995854532329201E-4</v>
      </c>
      <c r="F265">
        <v>1.3682696928325E-3</v>
      </c>
      <c r="G265" t="s">
        <v>31</v>
      </c>
      <c r="H265" t="s">
        <v>3940</v>
      </c>
      <c r="L265">
        <v>99.744</v>
      </c>
      <c r="M265">
        <v>0</v>
      </c>
      <c r="N265" t="s">
        <v>3941</v>
      </c>
      <c r="O265" t="s">
        <v>3942</v>
      </c>
      <c r="P265">
        <v>48.3</v>
      </c>
      <c r="Q265">
        <v>4.9999999999999998E-106</v>
      </c>
      <c r="R265" t="s">
        <v>2056</v>
      </c>
      <c r="S265" t="s">
        <v>2057</v>
      </c>
      <c r="T265" t="s">
        <v>44</v>
      </c>
      <c r="U265" t="s">
        <v>44</v>
      </c>
      <c r="V265" t="s">
        <v>44</v>
      </c>
      <c r="W265" t="s">
        <v>44</v>
      </c>
      <c r="X265" t="s">
        <v>44</v>
      </c>
      <c r="Y265" t="s">
        <v>44</v>
      </c>
      <c r="Z265" t="s">
        <v>44</v>
      </c>
      <c r="AA265" t="s">
        <v>3943</v>
      </c>
      <c r="AB265" t="s">
        <v>81</v>
      </c>
      <c r="AC265" t="s">
        <v>297</v>
      </c>
      <c r="AD265" t="s">
        <v>158</v>
      </c>
      <c r="AE265" t="s">
        <v>3944</v>
      </c>
    </row>
    <row r="266" spans="1:31" x14ac:dyDescent="0.25">
      <c r="A266" t="s">
        <v>3945</v>
      </c>
      <c r="B266" t="s">
        <v>2592</v>
      </c>
      <c r="C266">
        <v>2.1992974971281098</v>
      </c>
      <c r="D266">
        <v>0.425662562320759</v>
      </c>
      <c r="E266">
        <v>2.3440160607002299E-4</v>
      </c>
      <c r="F266">
        <v>1.8684820550996799E-3</v>
      </c>
      <c r="G266" t="s">
        <v>85</v>
      </c>
      <c r="H266" t="s">
        <v>3945</v>
      </c>
      <c r="L266">
        <v>99.802000000000007</v>
      </c>
      <c r="M266">
        <v>0</v>
      </c>
      <c r="N266" t="s">
        <v>3946</v>
      </c>
      <c r="O266" t="s">
        <v>3947</v>
      </c>
      <c r="P266">
        <v>26.67</v>
      </c>
      <c r="Q266">
        <v>3.0000000000000003E-42</v>
      </c>
      <c r="R266" t="s">
        <v>3948</v>
      </c>
      <c r="S266" t="s">
        <v>3949</v>
      </c>
      <c r="T266" t="s">
        <v>3950</v>
      </c>
      <c r="U266">
        <v>549</v>
      </c>
      <c r="V266">
        <v>0</v>
      </c>
      <c r="W266" t="s">
        <v>3951</v>
      </c>
      <c r="X266" t="s">
        <v>3952</v>
      </c>
      <c r="Y266" t="s">
        <v>518</v>
      </c>
      <c r="Z266" t="s">
        <v>519</v>
      </c>
      <c r="AA266" t="s">
        <v>3953</v>
      </c>
      <c r="AC266" t="s">
        <v>3954</v>
      </c>
      <c r="AD266" t="s">
        <v>44</v>
      </c>
      <c r="AE266" t="s">
        <v>3955</v>
      </c>
    </row>
    <row r="267" spans="1:31" x14ac:dyDescent="0.25">
      <c r="A267" t="s">
        <v>3956</v>
      </c>
      <c r="B267" t="s">
        <v>2592</v>
      </c>
      <c r="C267">
        <v>2.48793634261982</v>
      </c>
      <c r="D267">
        <v>0.17573965813141601</v>
      </c>
      <c r="E267">
        <v>6.0290347825287004E-7</v>
      </c>
      <c r="F267">
        <v>3.27760254541106E-5</v>
      </c>
      <c r="G267" t="s">
        <v>85</v>
      </c>
      <c r="H267" t="s">
        <v>3957</v>
      </c>
      <c r="L267">
        <v>100</v>
      </c>
      <c r="M267">
        <v>0</v>
      </c>
      <c r="N267" t="s">
        <v>3958</v>
      </c>
      <c r="O267" t="s">
        <v>3959</v>
      </c>
      <c r="P267">
        <v>66.27</v>
      </c>
      <c r="Q267">
        <v>6E-162</v>
      </c>
      <c r="R267" t="s">
        <v>3960</v>
      </c>
      <c r="S267" t="s">
        <v>3961</v>
      </c>
      <c r="T267" t="s">
        <v>3962</v>
      </c>
      <c r="U267">
        <v>435</v>
      </c>
      <c r="V267">
        <v>2.0000000000000001E-153</v>
      </c>
      <c r="W267" t="s">
        <v>3963</v>
      </c>
      <c r="X267" t="s">
        <v>3964</v>
      </c>
      <c r="Y267" t="s">
        <v>700</v>
      </c>
      <c r="Z267" t="s">
        <v>701</v>
      </c>
      <c r="AA267" t="s">
        <v>3965</v>
      </c>
      <c r="AB267" t="s">
        <v>663</v>
      </c>
      <c r="AC267" t="s">
        <v>2728</v>
      </c>
      <c r="AD267" t="s">
        <v>44</v>
      </c>
      <c r="AE267" t="s">
        <v>3966</v>
      </c>
    </row>
    <row r="268" spans="1:31" x14ac:dyDescent="0.25">
      <c r="A268" t="s">
        <v>3967</v>
      </c>
      <c r="B268" t="s">
        <v>2592</v>
      </c>
      <c r="C268">
        <v>-2.4087795252738</v>
      </c>
      <c r="D268">
        <v>0.30332046344319202</v>
      </c>
      <c r="E268">
        <v>2.1193658431295501E-4</v>
      </c>
      <c r="F268">
        <v>1.73317028949261E-3</v>
      </c>
      <c r="G268" t="s">
        <v>31</v>
      </c>
      <c r="H268" t="s">
        <v>3968</v>
      </c>
      <c r="L268">
        <v>100</v>
      </c>
      <c r="M268">
        <v>0</v>
      </c>
      <c r="N268" t="s">
        <v>3969</v>
      </c>
      <c r="O268" t="s">
        <v>3970</v>
      </c>
      <c r="P268">
        <v>42.7</v>
      </c>
      <c r="Q268">
        <v>2.0000000000000001E-97</v>
      </c>
      <c r="R268" t="s">
        <v>3971</v>
      </c>
      <c r="S268" t="s">
        <v>3972</v>
      </c>
      <c r="T268" t="s">
        <v>3973</v>
      </c>
      <c r="U268">
        <v>590</v>
      </c>
      <c r="V268">
        <v>0</v>
      </c>
      <c r="W268" t="s">
        <v>3974</v>
      </c>
      <c r="X268" t="s">
        <v>3975</v>
      </c>
      <c r="Y268" t="s">
        <v>39</v>
      </c>
      <c r="Z268" t="s">
        <v>40</v>
      </c>
      <c r="AA268" t="s">
        <v>3976</v>
      </c>
      <c r="AC268" t="s">
        <v>3977</v>
      </c>
      <c r="AD268" t="s">
        <v>44</v>
      </c>
      <c r="AE268" t="s">
        <v>3978</v>
      </c>
    </row>
    <row r="269" spans="1:31" x14ac:dyDescent="0.25">
      <c r="A269" t="s">
        <v>3979</v>
      </c>
      <c r="B269" t="s">
        <v>2592</v>
      </c>
      <c r="C269">
        <v>-2.79284003180104</v>
      </c>
      <c r="D269">
        <v>0.29565648120979499</v>
      </c>
      <c r="E269">
        <v>6.6041873525435303E-7</v>
      </c>
      <c r="F269">
        <v>3.4807910819780302E-5</v>
      </c>
      <c r="G269" t="s">
        <v>31</v>
      </c>
      <c r="H269" t="s">
        <v>3979</v>
      </c>
      <c r="K269" t="s">
        <v>3980</v>
      </c>
      <c r="L269">
        <v>99.611000000000004</v>
      </c>
      <c r="M269">
        <v>0</v>
      </c>
      <c r="N269" t="s">
        <v>3981</v>
      </c>
      <c r="O269" t="s">
        <v>3982</v>
      </c>
      <c r="P269">
        <v>72.94</v>
      </c>
      <c r="Q269">
        <v>0</v>
      </c>
      <c r="R269" t="s">
        <v>347</v>
      </c>
      <c r="S269" t="s">
        <v>348</v>
      </c>
      <c r="T269" t="s">
        <v>349</v>
      </c>
      <c r="U269">
        <v>788</v>
      </c>
      <c r="V269">
        <v>0</v>
      </c>
      <c r="W269" t="s">
        <v>350</v>
      </c>
      <c r="X269" t="s">
        <v>351</v>
      </c>
      <c r="Y269" t="s">
        <v>39</v>
      </c>
      <c r="Z269" t="s">
        <v>40</v>
      </c>
      <c r="AA269" t="s">
        <v>3983</v>
      </c>
      <c r="AB269" t="s">
        <v>353</v>
      </c>
      <c r="AC269" t="s">
        <v>354</v>
      </c>
      <c r="AD269" t="s">
        <v>44</v>
      </c>
      <c r="AE269" t="s">
        <v>3984</v>
      </c>
    </row>
    <row r="270" spans="1:31" x14ac:dyDescent="0.25">
      <c r="A270" t="s">
        <v>1123</v>
      </c>
      <c r="B270" t="s">
        <v>2592</v>
      </c>
      <c r="C270">
        <v>-2.6222773139741502</v>
      </c>
      <c r="D270">
        <v>0.26918028749177603</v>
      </c>
      <c r="E270">
        <v>4.7480471199179398E-7</v>
      </c>
      <c r="F270">
        <v>2.9893442338952101E-5</v>
      </c>
      <c r="G270" t="s">
        <v>31</v>
      </c>
      <c r="H270" t="s">
        <v>1123</v>
      </c>
      <c r="L270">
        <v>100</v>
      </c>
      <c r="M270">
        <v>0</v>
      </c>
      <c r="N270" t="s">
        <v>1124</v>
      </c>
      <c r="O270" t="s">
        <v>358</v>
      </c>
      <c r="P270">
        <v>70.53</v>
      </c>
      <c r="Q270">
        <v>0</v>
      </c>
      <c r="R270" t="s">
        <v>359</v>
      </c>
      <c r="S270" t="s">
        <v>360</v>
      </c>
      <c r="T270" t="s">
        <v>361</v>
      </c>
      <c r="U270">
        <v>740</v>
      </c>
      <c r="V270">
        <v>0</v>
      </c>
      <c r="W270" t="s">
        <v>362</v>
      </c>
      <c r="X270" t="s">
        <v>363</v>
      </c>
      <c r="Y270" t="s">
        <v>39</v>
      </c>
      <c r="Z270" t="s">
        <v>40</v>
      </c>
      <c r="AA270" t="s">
        <v>1125</v>
      </c>
      <c r="AC270" t="s">
        <v>365</v>
      </c>
      <c r="AD270" t="s">
        <v>44</v>
      </c>
      <c r="AE270" t="s">
        <v>1126</v>
      </c>
    </row>
    <row r="271" spans="1:31" x14ac:dyDescent="0.25">
      <c r="A271" t="s">
        <v>1127</v>
      </c>
      <c r="B271" t="s">
        <v>2592</v>
      </c>
      <c r="C271">
        <v>-2.13795673722043</v>
      </c>
      <c r="D271">
        <v>0.36510520355686599</v>
      </c>
      <c r="E271">
        <v>7.7684598509097897E-5</v>
      </c>
      <c r="F271">
        <v>8.5141608079616102E-4</v>
      </c>
      <c r="G271" t="s">
        <v>31</v>
      </c>
      <c r="H271" t="s">
        <v>1127</v>
      </c>
      <c r="L271">
        <v>99.364999999999995</v>
      </c>
      <c r="M271">
        <v>0</v>
      </c>
      <c r="N271" t="s">
        <v>1128</v>
      </c>
      <c r="O271" t="s">
        <v>1129</v>
      </c>
      <c r="P271">
        <v>49.68</v>
      </c>
      <c r="Q271">
        <v>9.9999999999999993E-103</v>
      </c>
      <c r="R271" t="s">
        <v>1130</v>
      </c>
      <c r="S271" t="s">
        <v>1131</v>
      </c>
      <c r="T271" t="s">
        <v>1132</v>
      </c>
      <c r="U271">
        <v>303</v>
      </c>
      <c r="V271">
        <v>1.9999999999999999E-102</v>
      </c>
      <c r="W271" t="s">
        <v>1133</v>
      </c>
      <c r="X271" t="s">
        <v>1134</v>
      </c>
      <c r="Y271" t="s">
        <v>1135</v>
      </c>
      <c r="Z271" t="s">
        <v>1136</v>
      </c>
      <c r="AA271" t="s">
        <v>1137</v>
      </c>
      <c r="AB271" t="s">
        <v>44</v>
      </c>
      <c r="AC271" t="s">
        <v>44</v>
      </c>
      <c r="AD271" t="s">
        <v>44</v>
      </c>
      <c r="AE271" t="s">
        <v>1138</v>
      </c>
    </row>
    <row r="272" spans="1:31" x14ac:dyDescent="0.25">
      <c r="A272" t="s">
        <v>2316</v>
      </c>
      <c r="B272" t="s">
        <v>2592</v>
      </c>
      <c r="C272">
        <v>2.0653698228465398</v>
      </c>
      <c r="D272">
        <v>0.18051636225040599</v>
      </c>
      <c r="E272">
        <v>8.2095772402368499E-8</v>
      </c>
      <c r="F272">
        <v>1.1767757299102401E-5</v>
      </c>
      <c r="G272" t="s">
        <v>85</v>
      </c>
      <c r="H272" t="s">
        <v>2316</v>
      </c>
      <c r="L272">
        <v>100</v>
      </c>
      <c r="M272">
        <v>0</v>
      </c>
      <c r="N272" t="s">
        <v>2317</v>
      </c>
      <c r="O272" t="s">
        <v>2318</v>
      </c>
      <c r="P272">
        <v>33.33</v>
      </c>
      <c r="Q272">
        <v>2.0000000000000001E-54</v>
      </c>
      <c r="R272" t="s">
        <v>2319</v>
      </c>
      <c r="S272" t="s">
        <v>2320</v>
      </c>
      <c r="T272" t="s">
        <v>2321</v>
      </c>
      <c r="U272">
        <v>181</v>
      </c>
      <c r="V272">
        <v>4.0000000000000001E-54</v>
      </c>
      <c r="W272" t="s">
        <v>1347</v>
      </c>
      <c r="X272" t="s">
        <v>1348</v>
      </c>
      <c r="Y272" t="s">
        <v>1349</v>
      </c>
      <c r="Z272" t="s">
        <v>1350</v>
      </c>
      <c r="AA272" t="s">
        <v>2322</v>
      </c>
      <c r="AB272" t="s">
        <v>663</v>
      </c>
      <c r="AC272" t="s">
        <v>501</v>
      </c>
      <c r="AD272" t="s">
        <v>44</v>
      </c>
      <c r="AE272" t="s">
        <v>2323</v>
      </c>
    </row>
    <row r="273" spans="1:31" x14ac:dyDescent="0.25">
      <c r="A273" t="s">
        <v>2324</v>
      </c>
      <c r="B273" t="s">
        <v>2592</v>
      </c>
      <c r="C273">
        <v>2.4424414342975398</v>
      </c>
      <c r="D273">
        <v>0.63017886145991298</v>
      </c>
      <c r="E273">
        <v>2.2046259345116499E-3</v>
      </c>
      <c r="F273">
        <v>9.7476252039775703E-3</v>
      </c>
      <c r="G273" t="s">
        <v>85</v>
      </c>
      <c r="H273" t="s">
        <v>2324</v>
      </c>
      <c r="L273">
        <v>99.58</v>
      </c>
      <c r="M273">
        <v>6.0000000000000002E-177</v>
      </c>
      <c r="N273" t="s">
        <v>2325</v>
      </c>
      <c r="O273" t="s">
        <v>2326</v>
      </c>
      <c r="P273">
        <v>27.54</v>
      </c>
      <c r="Q273">
        <v>3.0000000000000003E-20</v>
      </c>
      <c r="R273" t="s">
        <v>2327</v>
      </c>
      <c r="S273" t="s">
        <v>2328</v>
      </c>
      <c r="T273" t="s">
        <v>2329</v>
      </c>
      <c r="U273">
        <v>85.9</v>
      </c>
      <c r="V273">
        <v>6.0000000000000006E-20</v>
      </c>
      <c r="W273" t="s">
        <v>2330</v>
      </c>
      <c r="X273" t="s">
        <v>2331</v>
      </c>
      <c r="Y273" t="s">
        <v>1820</v>
      </c>
      <c r="Z273" t="s">
        <v>1821</v>
      </c>
      <c r="AA273" t="s">
        <v>2332</v>
      </c>
      <c r="AC273" t="s">
        <v>2333</v>
      </c>
      <c r="AD273" t="s">
        <v>44</v>
      </c>
      <c r="AE273" t="s">
        <v>2334</v>
      </c>
    </row>
    <row r="274" spans="1:31" x14ac:dyDescent="0.25">
      <c r="A274" t="s">
        <v>3985</v>
      </c>
      <c r="B274" t="s">
        <v>2592</v>
      </c>
      <c r="C274">
        <v>-2.98974654706078</v>
      </c>
      <c r="D274">
        <v>0.26874487004640102</v>
      </c>
      <c r="E274">
        <v>3.14438809032591E-5</v>
      </c>
      <c r="F274">
        <v>4.4903739176475101E-4</v>
      </c>
      <c r="G274" t="s">
        <v>31</v>
      </c>
      <c r="H274" t="s">
        <v>3985</v>
      </c>
      <c r="L274">
        <v>100</v>
      </c>
      <c r="M274">
        <v>5.9999999999999997E-123</v>
      </c>
      <c r="N274" t="s">
        <v>3986</v>
      </c>
      <c r="O274" t="s">
        <v>3987</v>
      </c>
      <c r="P274">
        <v>32</v>
      </c>
      <c r="Q274">
        <v>2.9999999999999999E-21</v>
      </c>
      <c r="R274" t="s">
        <v>3988</v>
      </c>
      <c r="S274" t="s">
        <v>3989</v>
      </c>
      <c r="T274" t="s">
        <v>44</v>
      </c>
      <c r="U274" t="s">
        <v>44</v>
      </c>
      <c r="V274" t="s">
        <v>44</v>
      </c>
      <c r="W274" t="s">
        <v>44</v>
      </c>
      <c r="X274" t="s">
        <v>44</v>
      </c>
      <c r="Y274" t="s">
        <v>44</v>
      </c>
      <c r="Z274" t="s">
        <v>44</v>
      </c>
      <c r="AA274" t="s">
        <v>3990</v>
      </c>
      <c r="AB274" t="s">
        <v>44</v>
      </c>
      <c r="AC274" t="s">
        <v>44</v>
      </c>
      <c r="AD274" t="s">
        <v>44</v>
      </c>
      <c r="AE274" t="s">
        <v>3991</v>
      </c>
    </row>
    <row r="275" spans="1:31" x14ac:dyDescent="0.25">
      <c r="A275" t="s">
        <v>1151</v>
      </c>
      <c r="B275" t="s">
        <v>2592</v>
      </c>
      <c r="C275">
        <v>3.3831639991194402</v>
      </c>
      <c r="D275">
        <v>0.19631654805242901</v>
      </c>
      <c r="E275">
        <v>3.36142162993269E-8</v>
      </c>
      <c r="F275">
        <v>7.2985958030674001E-6</v>
      </c>
      <c r="G275" t="s">
        <v>85</v>
      </c>
      <c r="H275" t="s">
        <v>1152</v>
      </c>
      <c r="L275">
        <v>98.19</v>
      </c>
      <c r="M275">
        <v>3E-160</v>
      </c>
      <c r="N275" t="s">
        <v>1153</v>
      </c>
      <c r="O275" t="s">
        <v>1154</v>
      </c>
      <c r="P275" t="s">
        <v>44</v>
      </c>
      <c r="Q275" t="s">
        <v>44</v>
      </c>
      <c r="R275" t="s">
        <v>44</v>
      </c>
      <c r="S275" t="s">
        <v>44</v>
      </c>
      <c r="T275" t="s">
        <v>1155</v>
      </c>
      <c r="U275">
        <v>256</v>
      </c>
      <c r="V275">
        <v>4.0000000000000003E-86</v>
      </c>
      <c r="W275" t="s">
        <v>1156</v>
      </c>
      <c r="X275" t="s">
        <v>1157</v>
      </c>
      <c r="Y275" t="s">
        <v>518</v>
      </c>
      <c r="Z275" t="s">
        <v>519</v>
      </c>
      <c r="AA275" t="s">
        <v>1158</v>
      </c>
      <c r="AC275" t="s">
        <v>157</v>
      </c>
      <c r="AD275" t="s">
        <v>44</v>
      </c>
      <c r="AE275" t="s">
        <v>1159</v>
      </c>
    </row>
    <row r="276" spans="1:31" x14ac:dyDescent="0.25">
      <c r="A276" t="s">
        <v>2335</v>
      </c>
      <c r="B276" t="s">
        <v>2592</v>
      </c>
      <c r="C276">
        <v>-2.3734137606083001</v>
      </c>
      <c r="D276">
        <v>0.42228227768044602</v>
      </c>
      <c r="E276">
        <v>1.12426653014364E-4</v>
      </c>
      <c r="F276">
        <v>1.1105365525144299E-3</v>
      </c>
      <c r="G276" t="s">
        <v>31</v>
      </c>
      <c r="H276" t="s">
        <v>2335</v>
      </c>
      <c r="L276">
        <v>95.698999999999998</v>
      </c>
      <c r="M276">
        <v>0</v>
      </c>
      <c r="N276" t="s">
        <v>368</v>
      </c>
      <c r="O276" t="s">
        <v>369</v>
      </c>
      <c r="P276">
        <v>26.92</v>
      </c>
      <c r="Q276">
        <v>8.0000000000000002E-13</v>
      </c>
      <c r="R276" t="s">
        <v>370</v>
      </c>
      <c r="S276" t="s">
        <v>371</v>
      </c>
      <c r="T276" t="s">
        <v>372</v>
      </c>
      <c r="U276">
        <v>547</v>
      </c>
      <c r="V276">
        <v>0</v>
      </c>
      <c r="W276" t="s">
        <v>373</v>
      </c>
      <c r="X276" t="s">
        <v>374</v>
      </c>
      <c r="Y276" t="s">
        <v>375</v>
      </c>
      <c r="Z276" t="s">
        <v>376</v>
      </c>
      <c r="AA276" t="s">
        <v>2336</v>
      </c>
      <c r="AC276" t="s">
        <v>378</v>
      </c>
      <c r="AD276" t="s">
        <v>44</v>
      </c>
      <c r="AE276" t="s">
        <v>2337</v>
      </c>
    </row>
    <row r="277" spans="1:31" x14ac:dyDescent="0.25">
      <c r="A277" t="s">
        <v>3992</v>
      </c>
      <c r="B277" t="s">
        <v>2592</v>
      </c>
      <c r="C277">
        <v>3.1414422636914301</v>
      </c>
      <c r="D277">
        <v>0.64621088658102599</v>
      </c>
      <c r="E277">
        <v>3.9067232961453901E-4</v>
      </c>
      <c r="F277">
        <v>2.71653550127319E-3</v>
      </c>
      <c r="G277" t="s">
        <v>85</v>
      </c>
      <c r="H277" t="s">
        <v>3992</v>
      </c>
      <c r="L277">
        <v>100</v>
      </c>
      <c r="M277">
        <v>0</v>
      </c>
      <c r="N277" t="s">
        <v>3993</v>
      </c>
      <c r="O277" t="s">
        <v>3994</v>
      </c>
      <c r="P277">
        <v>77.53</v>
      </c>
      <c r="Q277">
        <v>0</v>
      </c>
      <c r="R277" t="s">
        <v>3995</v>
      </c>
      <c r="S277" t="s">
        <v>3996</v>
      </c>
      <c r="T277" t="s">
        <v>3997</v>
      </c>
      <c r="U277">
        <v>514</v>
      </c>
      <c r="V277">
        <v>3.0000000000000001E-179</v>
      </c>
      <c r="W277" t="s">
        <v>3522</v>
      </c>
      <c r="X277" t="s">
        <v>3523</v>
      </c>
      <c r="Y277" t="s">
        <v>952</v>
      </c>
      <c r="Z277" t="s">
        <v>953</v>
      </c>
      <c r="AA277" t="s">
        <v>3998</v>
      </c>
      <c r="AC277" t="s">
        <v>3525</v>
      </c>
      <c r="AD277" t="s">
        <v>158</v>
      </c>
      <c r="AE277" t="s">
        <v>3999</v>
      </c>
    </row>
    <row r="278" spans="1:31" x14ac:dyDescent="0.25">
      <c r="A278" t="s">
        <v>4000</v>
      </c>
      <c r="B278" t="s">
        <v>2592</v>
      </c>
      <c r="C278">
        <v>2.56955723133541</v>
      </c>
      <c r="D278">
        <v>0.41946660852814599</v>
      </c>
      <c r="E278">
        <v>5.1312579537832199E-5</v>
      </c>
      <c r="F278">
        <v>6.2782450258053505E-4</v>
      </c>
      <c r="G278" t="s">
        <v>85</v>
      </c>
      <c r="H278" t="s">
        <v>4000</v>
      </c>
      <c r="L278">
        <v>99.855000000000004</v>
      </c>
      <c r="M278">
        <v>0</v>
      </c>
      <c r="N278" t="s">
        <v>4001</v>
      </c>
      <c r="O278" t="s">
        <v>4002</v>
      </c>
      <c r="P278">
        <v>81.12</v>
      </c>
      <c r="Q278">
        <v>0</v>
      </c>
      <c r="R278" t="s">
        <v>4003</v>
      </c>
      <c r="S278" t="s">
        <v>4004</v>
      </c>
      <c r="T278" t="s">
        <v>4005</v>
      </c>
      <c r="U278">
        <v>1084</v>
      </c>
      <c r="V278">
        <v>0</v>
      </c>
      <c r="W278" t="s">
        <v>4006</v>
      </c>
      <c r="X278" t="s">
        <v>4007</v>
      </c>
      <c r="Y278" t="s">
        <v>466</v>
      </c>
      <c r="Z278" t="s">
        <v>467</v>
      </c>
      <c r="AA278" t="s">
        <v>4008</v>
      </c>
      <c r="AB278" t="s">
        <v>4009</v>
      </c>
      <c r="AC278" t="s">
        <v>4010</v>
      </c>
      <c r="AD278" t="s">
        <v>4011</v>
      </c>
      <c r="AE278" t="s">
        <v>4012</v>
      </c>
    </row>
    <row r="279" spans="1:31" x14ac:dyDescent="0.25">
      <c r="A279" t="s">
        <v>4013</v>
      </c>
      <c r="B279" t="s">
        <v>2592</v>
      </c>
      <c r="C279">
        <v>-3.9057338002809598</v>
      </c>
      <c r="D279">
        <v>0.64352175401107103</v>
      </c>
      <c r="E279">
        <v>5.59137313671521E-5</v>
      </c>
      <c r="F279">
        <v>6.6789336045057501E-4</v>
      </c>
      <c r="G279" t="s">
        <v>31</v>
      </c>
      <c r="H279" t="s">
        <v>4013</v>
      </c>
      <c r="L279">
        <v>100</v>
      </c>
      <c r="M279">
        <v>9.9999999999999997E-106</v>
      </c>
      <c r="N279" t="s">
        <v>4014</v>
      </c>
      <c r="O279" t="s">
        <v>4015</v>
      </c>
      <c r="P279">
        <v>74.17</v>
      </c>
      <c r="Q279">
        <v>1.9999999999999999E-82</v>
      </c>
      <c r="R279" t="s">
        <v>681</v>
      </c>
      <c r="S279" t="s">
        <v>682</v>
      </c>
      <c r="T279" t="s">
        <v>44</v>
      </c>
      <c r="U279" t="s">
        <v>44</v>
      </c>
      <c r="V279" t="s">
        <v>44</v>
      </c>
      <c r="W279" t="s">
        <v>44</v>
      </c>
      <c r="X279" t="s">
        <v>44</v>
      </c>
      <c r="Y279" t="s">
        <v>44</v>
      </c>
      <c r="Z279" t="s">
        <v>44</v>
      </c>
      <c r="AA279" t="s">
        <v>44</v>
      </c>
      <c r="AB279" t="s">
        <v>683</v>
      </c>
      <c r="AC279" t="s">
        <v>44</v>
      </c>
      <c r="AD279" t="s">
        <v>44</v>
      </c>
      <c r="AE279" t="s">
        <v>4016</v>
      </c>
    </row>
    <row r="280" spans="1:31" x14ac:dyDescent="0.25">
      <c r="A280" t="s">
        <v>4017</v>
      </c>
      <c r="B280" t="s">
        <v>2592</v>
      </c>
      <c r="C280">
        <v>-4.39995564489017</v>
      </c>
      <c r="D280">
        <v>0.649700372653919</v>
      </c>
      <c r="E280">
        <v>1.9797480548255899E-5</v>
      </c>
      <c r="F280">
        <v>3.27985768861312E-4</v>
      </c>
      <c r="G280" t="s">
        <v>31</v>
      </c>
      <c r="H280" t="s">
        <v>4017</v>
      </c>
      <c r="L280">
        <v>99.07</v>
      </c>
      <c r="M280">
        <v>1E-156</v>
      </c>
      <c r="N280" t="s">
        <v>4018</v>
      </c>
      <c r="O280" t="s">
        <v>4019</v>
      </c>
      <c r="P280">
        <v>49.06</v>
      </c>
      <c r="Q280">
        <v>1.9999999999999999E-69</v>
      </c>
      <c r="R280" t="s">
        <v>4020</v>
      </c>
      <c r="S280" t="s">
        <v>4021</v>
      </c>
      <c r="T280" t="s">
        <v>3480</v>
      </c>
      <c r="U280">
        <v>157</v>
      </c>
      <c r="V280">
        <v>2.9999999999999999E-46</v>
      </c>
      <c r="W280" t="s">
        <v>3481</v>
      </c>
      <c r="X280" t="s">
        <v>3482</v>
      </c>
      <c r="Y280" t="s">
        <v>197</v>
      </c>
      <c r="Z280" t="s">
        <v>198</v>
      </c>
      <c r="AA280" t="s">
        <v>4022</v>
      </c>
      <c r="AB280" t="s">
        <v>1910</v>
      </c>
      <c r="AC280" t="s">
        <v>446</v>
      </c>
      <c r="AD280" t="s">
        <v>158</v>
      </c>
      <c r="AE280" t="s">
        <v>4023</v>
      </c>
    </row>
    <row r="281" spans="1:31" x14ac:dyDescent="0.25">
      <c r="A281" t="s">
        <v>2346</v>
      </c>
      <c r="B281" t="s">
        <v>2592</v>
      </c>
      <c r="C281">
        <v>-2.2959785029128401</v>
      </c>
      <c r="D281">
        <v>0.31269508074647201</v>
      </c>
      <c r="E281">
        <v>2.4751026283187399E-5</v>
      </c>
      <c r="F281">
        <v>3.8679518091871599E-4</v>
      </c>
      <c r="G281" t="s">
        <v>31</v>
      </c>
      <c r="H281" t="s">
        <v>2346</v>
      </c>
      <c r="L281">
        <v>98.959000000000003</v>
      </c>
      <c r="M281">
        <v>0</v>
      </c>
      <c r="N281" t="s">
        <v>2347</v>
      </c>
      <c r="O281" t="s">
        <v>2348</v>
      </c>
      <c r="P281">
        <v>68.69</v>
      </c>
      <c r="Q281">
        <v>0</v>
      </c>
      <c r="R281" t="s">
        <v>2349</v>
      </c>
      <c r="S281" t="s">
        <v>2350</v>
      </c>
      <c r="T281" t="s">
        <v>2351</v>
      </c>
      <c r="U281">
        <v>6857</v>
      </c>
      <c r="V281">
        <v>0</v>
      </c>
      <c r="W281" t="s">
        <v>2352</v>
      </c>
      <c r="X281" t="s">
        <v>2353</v>
      </c>
      <c r="Y281" t="s">
        <v>123</v>
      </c>
      <c r="Z281" t="s">
        <v>124</v>
      </c>
      <c r="AA281" t="s">
        <v>2354</v>
      </c>
      <c r="AC281" t="s">
        <v>2355</v>
      </c>
      <c r="AD281" t="s">
        <v>44</v>
      </c>
      <c r="AE281" t="s">
        <v>2356</v>
      </c>
    </row>
    <row r="282" spans="1:31" x14ac:dyDescent="0.25">
      <c r="A282" t="s">
        <v>1160</v>
      </c>
      <c r="B282" t="s">
        <v>2592</v>
      </c>
      <c r="C282">
        <v>-5.5631748043427001</v>
      </c>
      <c r="D282">
        <v>0.545337914855476</v>
      </c>
      <c r="E282">
        <v>1.32372518102386E-6</v>
      </c>
      <c r="F282">
        <v>5.2700911990972297E-5</v>
      </c>
      <c r="G282" t="s">
        <v>31</v>
      </c>
      <c r="H282" t="s">
        <v>1161</v>
      </c>
      <c r="L282">
        <v>99.308999999999997</v>
      </c>
      <c r="M282">
        <v>0</v>
      </c>
      <c r="N282" t="s">
        <v>1162</v>
      </c>
      <c r="O282" t="s">
        <v>1163</v>
      </c>
      <c r="P282">
        <v>83.42</v>
      </c>
      <c r="Q282">
        <v>0</v>
      </c>
      <c r="R282" t="s">
        <v>1164</v>
      </c>
      <c r="S282" t="s">
        <v>1165</v>
      </c>
      <c r="T282" t="s">
        <v>1166</v>
      </c>
      <c r="U282">
        <v>925</v>
      </c>
      <c r="V282">
        <v>0</v>
      </c>
      <c r="W282" t="s">
        <v>1167</v>
      </c>
      <c r="X282" t="s">
        <v>1168</v>
      </c>
      <c r="Y282" t="s">
        <v>1169</v>
      </c>
      <c r="Z282" t="s">
        <v>1170</v>
      </c>
      <c r="AA282" t="s">
        <v>1171</v>
      </c>
      <c r="AC282" t="s">
        <v>1172</v>
      </c>
      <c r="AD282" t="s">
        <v>44</v>
      </c>
      <c r="AE282" t="s">
        <v>1173</v>
      </c>
    </row>
    <row r="283" spans="1:31" x14ac:dyDescent="0.25">
      <c r="A283" t="s">
        <v>1186</v>
      </c>
      <c r="B283" t="s">
        <v>2592</v>
      </c>
      <c r="C283">
        <v>-2.9366885545962398</v>
      </c>
      <c r="D283">
        <v>0.287115673037174</v>
      </c>
      <c r="E283">
        <v>2.8048622091603198E-7</v>
      </c>
      <c r="F283">
        <v>2.1997476735447498E-5</v>
      </c>
      <c r="G283" t="s">
        <v>31</v>
      </c>
      <c r="H283" t="s">
        <v>1186</v>
      </c>
      <c r="L283">
        <v>99.667000000000002</v>
      </c>
      <c r="M283">
        <v>0</v>
      </c>
      <c r="N283" t="s">
        <v>1187</v>
      </c>
      <c r="O283" t="s">
        <v>1188</v>
      </c>
      <c r="P283">
        <v>47.21</v>
      </c>
      <c r="Q283">
        <v>2E-79</v>
      </c>
      <c r="R283" t="s">
        <v>1189</v>
      </c>
      <c r="S283" t="s">
        <v>1190</v>
      </c>
      <c r="T283" t="s">
        <v>1191</v>
      </c>
      <c r="U283">
        <v>373</v>
      </c>
      <c r="V283">
        <v>9.0000000000000004E-131</v>
      </c>
      <c r="W283" t="s">
        <v>1192</v>
      </c>
      <c r="X283" t="s">
        <v>1193</v>
      </c>
      <c r="Y283" t="s">
        <v>518</v>
      </c>
      <c r="Z283" t="s">
        <v>519</v>
      </c>
      <c r="AA283" t="s">
        <v>1194</v>
      </c>
      <c r="AB283" t="s">
        <v>44</v>
      </c>
      <c r="AC283" t="s">
        <v>44</v>
      </c>
      <c r="AD283" t="s">
        <v>44</v>
      </c>
      <c r="AE283" t="s">
        <v>1195</v>
      </c>
    </row>
    <row r="284" spans="1:31" x14ac:dyDescent="0.25">
      <c r="A284" t="s">
        <v>4024</v>
      </c>
      <c r="B284" t="s">
        <v>2592</v>
      </c>
      <c r="C284">
        <v>-5.4622511709895596</v>
      </c>
      <c r="D284">
        <v>0.80085910979598096</v>
      </c>
      <c r="E284">
        <v>4.8741394796758498E-4</v>
      </c>
      <c r="F284">
        <v>3.1942305850368902E-3</v>
      </c>
      <c r="G284" t="s">
        <v>31</v>
      </c>
      <c r="H284" t="s">
        <v>4024</v>
      </c>
      <c r="L284">
        <v>98.197999999999993</v>
      </c>
      <c r="M284">
        <v>7.0000000000000002E-158</v>
      </c>
      <c r="N284" t="s">
        <v>4025</v>
      </c>
      <c r="O284" t="s">
        <v>4026</v>
      </c>
      <c r="P284">
        <v>72.349999999999994</v>
      </c>
      <c r="Q284">
        <v>4.0000000000000002E-115</v>
      </c>
      <c r="R284" t="s">
        <v>3112</v>
      </c>
      <c r="S284" t="s">
        <v>3113</v>
      </c>
      <c r="T284" t="s">
        <v>44</v>
      </c>
      <c r="U284" t="s">
        <v>44</v>
      </c>
      <c r="V284" t="s">
        <v>44</v>
      </c>
      <c r="W284" t="s">
        <v>44</v>
      </c>
      <c r="X284" t="s">
        <v>44</v>
      </c>
      <c r="Y284" t="s">
        <v>44</v>
      </c>
      <c r="Z284" t="s">
        <v>44</v>
      </c>
      <c r="AA284" t="s">
        <v>4027</v>
      </c>
      <c r="AC284" t="s">
        <v>629</v>
      </c>
      <c r="AD284" t="s">
        <v>113</v>
      </c>
      <c r="AE284" t="s">
        <v>4028</v>
      </c>
    </row>
    <row r="285" spans="1:31" x14ac:dyDescent="0.25">
      <c r="A285" t="s">
        <v>4029</v>
      </c>
      <c r="B285" t="s">
        <v>2592</v>
      </c>
      <c r="C285">
        <v>2.03944439815788</v>
      </c>
      <c r="D285">
        <v>0.42530149155011299</v>
      </c>
      <c r="E285">
        <v>5.57545543805826E-4</v>
      </c>
      <c r="F285">
        <v>3.5049906459488499E-3</v>
      </c>
      <c r="G285" t="s">
        <v>85</v>
      </c>
      <c r="H285" t="s">
        <v>4029</v>
      </c>
      <c r="K285" t="s">
        <v>4030</v>
      </c>
      <c r="L285">
        <v>99.382999999999996</v>
      </c>
      <c r="M285">
        <v>7E-114</v>
      </c>
      <c r="N285" t="s">
        <v>4031</v>
      </c>
      <c r="O285" t="s">
        <v>4032</v>
      </c>
      <c r="P285">
        <v>27.97</v>
      </c>
      <c r="Q285">
        <v>5.0000000000000003E-10</v>
      </c>
      <c r="R285" t="s">
        <v>4033</v>
      </c>
      <c r="S285" t="s">
        <v>4034</v>
      </c>
      <c r="T285" t="s">
        <v>44</v>
      </c>
      <c r="U285" t="s">
        <v>44</v>
      </c>
      <c r="V285" t="s">
        <v>44</v>
      </c>
      <c r="W285" t="s">
        <v>44</v>
      </c>
      <c r="X285" t="s">
        <v>44</v>
      </c>
      <c r="Y285" t="s">
        <v>44</v>
      </c>
      <c r="Z285" t="s">
        <v>44</v>
      </c>
      <c r="AA285" t="s">
        <v>44</v>
      </c>
      <c r="AB285" t="s">
        <v>4035</v>
      </c>
      <c r="AC285" t="s">
        <v>44</v>
      </c>
      <c r="AD285" t="s">
        <v>44</v>
      </c>
      <c r="AE285" t="s">
        <v>4036</v>
      </c>
    </row>
    <row r="286" spans="1:31" x14ac:dyDescent="0.25">
      <c r="A286" t="s">
        <v>4037</v>
      </c>
      <c r="B286" t="s">
        <v>2592</v>
      </c>
      <c r="C286">
        <v>2.4313000783261698</v>
      </c>
      <c r="D286">
        <v>0.386601076715479</v>
      </c>
      <c r="E286">
        <v>4.0136259489953501E-5</v>
      </c>
      <c r="F286">
        <v>5.3115315463329795E-4</v>
      </c>
      <c r="G286" t="s">
        <v>85</v>
      </c>
      <c r="H286" t="s">
        <v>4037</v>
      </c>
      <c r="L286">
        <v>100</v>
      </c>
      <c r="M286">
        <v>3.9999999999999998E-143</v>
      </c>
      <c r="N286" t="s">
        <v>4038</v>
      </c>
      <c r="O286" t="s">
        <v>4039</v>
      </c>
      <c r="P286">
        <v>55.07</v>
      </c>
      <c r="Q286">
        <v>1E-50</v>
      </c>
      <c r="R286" t="s">
        <v>4040</v>
      </c>
      <c r="S286" t="s">
        <v>4041</v>
      </c>
      <c r="T286" t="s">
        <v>4042</v>
      </c>
      <c r="U286">
        <v>237</v>
      </c>
      <c r="V286">
        <v>5E-80</v>
      </c>
      <c r="W286" t="s">
        <v>4043</v>
      </c>
      <c r="X286" t="s">
        <v>4044</v>
      </c>
      <c r="Y286" t="s">
        <v>308</v>
      </c>
      <c r="Z286" t="s">
        <v>309</v>
      </c>
      <c r="AA286" t="s">
        <v>4045</v>
      </c>
      <c r="AD286" t="s">
        <v>113</v>
      </c>
      <c r="AE286" t="s">
        <v>4046</v>
      </c>
    </row>
    <row r="287" spans="1:31" x14ac:dyDescent="0.25">
      <c r="A287" t="s">
        <v>1201</v>
      </c>
      <c r="B287" t="s">
        <v>2592</v>
      </c>
      <c r="C287">
        <v>-3.6156365312256198</v>
      </c>
      <c r="D287">
        <v>0.46967270457385502</v>
      </c>
      <c r="E287">
        <v>5.5613612073290903E-6</v>
      </c>
      <c r="F287">
        <v>1.36321719897042E-4</v>
      </c>
      <c r="G287" t="s">
        <v>31</v>
      </c>
      <c r="H287" t="s">
        <v>1201</v>
      </c>
      <c r="L287">
        <v>100</v>
      </c>
      <c r="M287">
        <v>0</v>
      </c>
      <c r="N287" t="s">
        <v>1202</v>
      </c>
      <c r="O287" t="s">
        <v>450</v>
      </c>
      <c r="P287">
        <v>64.430000000000007</v>
      </c>
      <c r="Q287">
        <v>0</v>
      </c>
      <c r="R287" t="s">
        <v>451</v>
      </c>
      <c r="S287" t="s">
        <v>452</v>
      </c>
      <c r="T287" t="s">
        <v>44</v>
      </c>
      <c r="U287" t="s">
        <v>44</v>
      </c>
      <c r="V287" t="s">
        <v>44</v>
      </c>
      <c r="W287" t="s">
        <v>44</v>
      </c>
      <c r="X287" t="s">
        <v>44</v>
      </c>
      <c r="Y287" t="s">
        <v>44</v>
      </c>
      <c r="Z287" t="s">
        <v>44</v>
      </c>
      <c r="AA287" t="s">
        <v>1203</v>
      </c>
      <c r="AC287" t="s">
        <v>454</v>
      </c>
      <c r="AD287" t="s">
        <v>455</v>
      </c>
      <c r="AE287" t="s">
        <v>1204</v>
      </c>
    </row>
    <row r="288" spans="1:31" x14ac:dyDescent="0.25">
      <c r="A288" t="s">
        <v>1205</v>
      </c>
      <c r="B288" t="s">
        <v>2592</v>
      </c>
      <c r="C288">
        <v>-6.4711173340616002</v>
      </c>
      <c r="D288">
        <v>0.36325782551560498</v>
      </c>
      <c r="E288">
        <v>1.00964888893884E-7</v>
      </c>
      <c r="F288">
        <v>1.3233315848447699E-5</v>
      </c>
      <c r="G288" t="s">
        <v>31</v>
      </c>
      <c r="H288" t="s">
        <v>1205</v>
      </c>
      <c r="L288">
        <v>88.542000000000002</v>
      </c>
      <c r="M288">
        <v>9.0000000000000003E-107</v>
      </c>
      <c r="N288" t="s">
        <v>1206</v>
      </c>
      <c r="O288" t="s">
        <v>1207</v>
      </c>
      <c r="P288">
        <v>30.53</v>
      </c>
      <c r="Q288">
        <v>3E-10</v>
      </c>
      <c r="R288" t="s">
        <v>1208</v>
      </c>
      <c r="S288" t="s">
        <v>1209</v>
      </c>
      <c r="T288" t="s">
        <v>44</v>
      </c>
      <c r="U288" t="s">
        <v>44</v>
      </c>
      <c r="V288" t="s">
        <v>44</v>
      </c>
      <c r="W288" t="s">
        <v>44</v>
      </c>
      <c r="X288" t="s">
        <v>44</v>
      </c>
      <c r="Y288" t="s">
        <v>44</v>
      </c>
      <c r="Z288" t="s">
        <v>44</v>
      </c>
      <c r="AA288" t="s">
        <v>44</v>
      </c>
      <c r="AB288" t="s">
        <v>44</v>
      </c>
      <c r="AC288" t="s">
        <v>44</v>
      </c>
      <c r="AD288" t="s">
        <v>44</v>
      </c>
      <c r="AE288" t="s">
        <v>1210</v>
      </c>
    </row>
    <row r="289" spans="1:31" x14ac:dyDescent="0.25">
      <c r="A289" t="s">
        <v>4047</v>
      </c>
      <c r="B289" t="s">
        <v>2592</v>
      </c>
      <c r="C289">
        <v>-2.6991620715307101</v>
      </c>
      <c r="D289">
        <v>0.36999369816258498</v>
      </c>
      <c r="E289">
        <v>9.5395305392820296E-6</v>
      </c>
      <c r="F289">
        <v>1.88194284948145E-4</v>
      </c>
      <c r="G289" t="s">
        <v>31</v>
      </c>
      <c r="H289" t="s">
        <v>4048</v>
      </c>
      <c r="L289">
        <v>99.652000000000001</v>
      </c>
      <c r="M289">
        <v>0</v>
      </c>
      <c r="N289" t="s">
        <v>4049</v>
      </c>
      <c r="O289" t="s">
        <v>4050</v>
      </c>
      <c r="P289" t="s">
        <v>44</v>
      </c>
      <c r="Q289" t="s">
        <v>44</v>
      </c>
      <c r="R289" t="s">
        <v>44</v>
      </c>
      <c r="S289" t="s">
        <v>44</v>
      </c>
      <c r="T289" t="s">
        <v>44</v>
      </c>
      <c r="U289" t="s">
        <v>44</v>
      </c>
      <c r="V289" t="s">
        <v>44</v>
      </c>
      <c r="W289" t="s">
        <v>44</v>
      </c>
      <c r="X289" t="s">
        <v>44</v>
      </c>
      <c r="Y289" t="s">
        <v>44</v>
      </c>
      <c r="Z289" t="s">
        <v>44</v>
      </c>
      <c r="AA289" t="s">
        <v>44</v>
      </c>
      <c r="AD289" t="s">
        <v>158</v>
      </c>
      <c r="AE289" t="s">
        <v>4051</v>
      </c>
    </row>
    <row r="290" spans="1:31" x14ac:dyDescent="0.25">
      <c r="A290" t="s">
        <v>4052</v>
      </c>
      <c r="B290" t="s">
        <v>2592</v>
      </c>
      <c r="C290">
        <v>-4.8632287460338199</v>
      </c>
      <c r="D290">
        <v>0.82864322058979001</v>
      </c>
      <c r="E290">
        <v>6.1862624861408499E-4</v>
      </c>
      <c r="F290">
        <v>3.7893828084120101E-3</v>
      </c>
      <c r="G290" t="s">
        <v>31</v>
      </c>
      <c r="H290" t="s">
        <v>4052</v>
      </c>
      <c r="L290">
        <v>99.796000000000006</v>
      </c>
      <c r="M290">
        <v>0</v>
      </c>
      <c r="N290" t="s">
        <v>4053</v>
      </c>
      <c r="O290" t="s">
        <v>4054</v>
      </c>
      <c r="P290">
        <v>74.2</v>
      </c>
      <c r="Q290">
        <v>0</v>
      </c>
      <c r="R290" t="s">
        <v>4055</v>
      </c>
      <c r="S290" t="s">
        <v>4056</v>
      </c>
      <c r="T290" t="s">
        <v>4057</v>
      </c>
      <c r="U290">
        <v>724</v>
      </c>
      <c r="V290">
        <v>0</v>
      </c>
      <c r="W290" t="s">
        <v>4058</v>
      </c>
      <c r="X290" t="s">
        <v>4059</v>
      </c>
      <c r="Y290" t="s">
        <v>4060</v>
      </c>
      <c r="Z290" t="s">
        <v>4061</v>
      </c>
      <c r="AA290" t="s">
        <v>4062</v>
      </c>
      <c r="AB290" t="s">
        <v>1032</v>
      </c>
      <c r="AC290" t="s">
        <v>2376</v>
      </c>
      <c r="AD290" t="s">
        <v>44</v>
      </c>
      <c r="AE290" t="s">
        <v>4063</v>
      </c>
    </row>
    <row r="291" spans="1:31" x14ac:dyDescent="0.25">
      <c r="A291" t="s">
        <v>4064</v>
      </c>
      <c r="B291" t="s">
        <v>2592</v>
      </c>
      <c r="C291">
        <v>-6.3827572831460699</v>
      </c>
      <c r="D291">
        <v>1.23451169889525</v>
      </c>
      <c r="E291">
        <v>1.2947016721189799E-3</v>
      </c>
      <c r="F291">
        <v>6.5198450520181101E-3</v>
      </c>
      <c r="G291" t="s">
        <v>31</v>
      </c>
      <c r="H291" t="s">
        <v>4064</v>
      </c>
      <c r="L291">
        <v>94.253</v>
      </c>
      <c r="M291">
        <v>0</v>
      </c>
      <c r="N291" t="s">
        <v>4065</v>
      </c>
      <c r="O291" t="s">
        <v>4066</v>
      </c>
      <c r="P291">
        <v>62.59</v>
      </c>
      <c r="Q291">
        <v>0</v>
      </c>
      <c r="R291" t="s">
        <v>4067</v>
      </c>
      <c r="S291" t="s">
        <v>4068</v>
      </c>
      <c r="T291" t="s">
        <v>4069</v>
      </c>
      <c r="U291">
        <v>853</v>
      </c>
      <c r="V291">
        <v>0</v>
      </c>
      <c r="W291" t="s">
        <v>2921</v>
      </c>
      <c r="X291" t="s">
        <v>2922</v>
      </c>
      <c r="Y291" t="s">
        <v>518</v>
      </c>
      <c r="Z291" t="s">
        <v>519</v>
      </c>
      <c r="AA291" t="s">
        <v>4070</v>
      </c>
      <c r="AB291" t="s">
        <v>44</v>
      </c>
      <c r="AC291" t="s">
        <v>44</v>
      </c>
      <c r="AD291" t="s">
        <v>44</v>
      </c>
      <c r="AE291" t="s">
        <v>4071</v>
      </c>
    </row>
    <row r="292" spans="1:31" x14ac:dyDescent="0.25">
      <c r="A292" t="s">
        <v>4072</v>
      </c>
      <c r="B292" t="s">
        <v>2592</v>
      </c>
      <c r="C292">
        <v>-2.2393948858747499</v>
      </c>
      <c r="D292">
        <v>0.20213770213026999</v>
      </c>
      <c r="E292">
        <v>1.17163748925009E-7</v>
      </c>
      <c r="F292">
        <v>1.4558737009279E-5</v>
      </c>
      <c r="G292" t="s">
        <v>31</v>
      </c>
      <c r="H292" t="s">
        <v>4072</v>
      </c>
      <c r="L292">
        <v>100</v>
      </c>
      <c r="M292">
        <v>0</v>
      </c>
      <c r="N292" t="s">
        <v>4073</v>
      </c>
      <c r="O292" t="s">
        <v>4074</v>
      </c>
      <c r="P292" t="s">
        <v>44</v>
      </c>
      <c r="Q292" t="s">
        <v>44</v>
      </c>
      <c r="R292" t="s">
        <v>44</v>
      </c>
      <c r="S292" t="s">
        <v>44</v>
      </c>
      <c r="T292" t="s">
        <v>4075</v>
      </c>
      <c r="U292">
        <v>285</v>
      </c>
      <c r="V292">
        <v>3.0000000000000002E-97</v>
      </c>
      <c r="W292" t="s">
        <v>4076</v>
      </c>
      <c r="X292" t="s">
        <v>4077</v>
      </c>
      <c r="Y292" t="s">
        <v>700</v>
      </c>
      <c r="Z292" t="s">
        <v>701</v>
      </c>
      <c r="AA292" t="s">
        <v>4078</v>
      </c>
      <c r="AC292" t="s">
        <v>157</v>
      </c>
      <c r="AD292" t="s">
        <v>44</v>
      </c>
      <c r="AE292" t="s">
        <v>4079</v>
      </c>
    </row>
    <row r="293" spans="1:31" x14ac:dyDescent="0.25">
      <c r="A293" t="s">
        <v>4080</v>
      </c>
      <c r="B293" t="s">
        <v>2592</v>
      </c>
      <c r="C293">
        <v>2.74038388174773</v>
      </c>
      <c r="D293">
        <v>0.32630095857233099</v>
      </c>
      <c r="E293">
        <v>4.1032612578817398E-6</v>
      </c>
      <c r="F293">
        <v>1.13468218830672E-4</v>
      </c>
      <c r="G293" t="s">
        <v>85</v>
      </c>
      <c r="H293" t="s">
        <v>4080</v>
      </c>
      <c r="L293">
        <v>100</v>
      </c>
      <c r="M293">
        <v>0</v>
      </c>
      <c r="N293" t="s">
        <v>4081</v>
      </c>
      <c r="O293" t="s">
        <v>4082</v>
      </c>
      <c r="P293">
        <v>64.63</v>
      </c>
      <c r="Q293">
        <v>2E-171</v>
      </c>
      <c r="R293" t="s">
        <v>4083</v>
      </c>
      <c r="S293" t="s">
        <v>4084</v>
      </c>
      <c r="T293" t="s">
        <v>4085</v>
      </c>
      <c r="U293">
        <v>484</v>
      </c>
      <c r="V293">
        <v>3E-171</v>
      </c>
      <c r="W293" t="s">
        <v>121</v>
      </c>
      <c r="X293" t="s">
        <v>122</v>
      </c>
      <c r="Y293" t="s">
        <v>123</v>
      </c>
      <c r="Z293" t="s">
        <v>124</v>
      </c>
      <c r="AA293" t="s">
        <v>4086</v>
      </c>
      <c r="AC293" t="s">
        <v>3835</v>
      </c>
      <c r="AD293" t="s">
        <v>44</v>
      </c>
      <c r="AE293" t="s">
        <v>4087</v>
      </c>
    </row>
    <row r="294" spans="1:31" x14ac:dyDescent="0.25">
      <c r="A294" t="s">
        <v>2405</v>
      </c>
      <c r="B294" t="s">
        <v>2592</v>
      </c>
      <c r="C294">
        <v>2.1154188401331999</v>
      </c>
      <c r="D294">
        <v>0.32757207117791498</v>
      </c>
      <c r="E294">
        <v>3.1239541130379001E-5</v>
      </c>
      <c r="F294">
        <v>4.4812583138750502E-4</v>
      </c>
      <c r="G294" t="s">
        <v>85</v>
      </c>
      <c r="H294" t="s">
        <v>2405</v>
      </c>
      <c r="L294">
        <v>100</v>
      </c>
      <c r="M294">
        <v>0</v>
      </c>
      <c r="N294" t="s">
        <v>2406</v>
      </c>
      <c r="O294" t="s">
        <v>2407</v>
      </c>
      <c r="P294">
        <v>39.479999999999997</v>
      </c>
      <c r="Q294">
        <v>5.0000000000000002E-55</v>
      </c>
      <c r="R294" t="s">
        <v>2408</v>
      </c>
      <c r="S294" t="s">
        <v>2409</v>
      </c>
      <c r="T294" t="s">
        <v>2410</v>
      </c>
      <c r="U294">
        <v>62.8</v>
      </c>
      <c r="V294">
        <v>6.0000000000000003E-12</v>
      </c>
      <c r="W294" t="s">
        <v>2411</v>
      </c>
      <c r="X294" t="s">
        <v>2412</v>
      </c>
      <c r="Y294" t="s">
        <v>181</v>
      </c>
      <c r="Z294" t="s">
        <v>182</v>
      </c>
      <c r="AA294" t="s">
        <v>2413</v>
      </c>
      <c r="AB294" t="s">
        <v>716</v>
      </c>
      <c r="AC294" t="s">
        <v>1491</v>
      </c>
      <c r="AD294" t="s">
        <v>1492</v>
      </c>
      <c r="AE294" t="s">
        <v>2414</v>
      </c>
    </row>
    <row r="295" spans="1:31" x14ac:dyDescent="0.25">
      <c r="A295" t="s">
        <v>1225</v>
      </c>
      <c r="B295" t="s">
        <v>2592</v>
      </c>
      <c r="C295">
        <v>-4.93614548787997</v>
      </c>
      <c r="D295">
        <v>0.54082773358086</v>
      </c>
      <c r="E295">
        <v>9.5196841787270603E-7</v>
      </c>
      <c r="F295">
        <v>4.2964310482104E-5</v>
      </c>
      <c r="G295" t="s">
        <v>31</v>
      </c>
      <c r="H295" t="s">
        <v>1225</v>
      </c>
      <c r="L295">
        <v>100</v>
      </c>
      <c r="M295">
        <v>0</v>
      </c>
      <c r="N295" t="s">
        <v>1226</v>
      </c>
      <c r="O295" t="s">
        <v>1227</v>
      </c>
      <c r="P295">
        <v>68.19</v>
      </c>
      <c r="Q295">
        <v>0</v>
      </c>
      <c r="R295" t="s">
        <v>493</v>
      </c>
      <c r="S295" t="s">
        <v>494</v>
      </c>
      <c r="T295" t="s">
        <v>495</v>
      </c>
      <c r="U295">
        <v>53.5</v>
      </c>
      <c r="V295">
        <v>4.9999999999999998E-7</v>
      </c>
      <c r="W295" t="s">
        <v>496</v>
      </c>
      <c r="X295" t="s">
        <v>497</v>
      </c>
      <c r="Y295" t="s">
        <v>498</v>
      </c>
      <c r="Z295" t="s">
        <v>499</v>
      </c>
      <c r="AA295" t="s">
        <v>1228</v>
      </c>
      <c r="AC295" t="s">
        <v>501</v>
      </c>
      <c r="AD295" t="s">
        <v>44</v>
      </c>
      <c r="AE295" t="s">
        <v>1229</v>
      </c>
    </row>
    <row r="296" spans="1:31" x14ac:dyDescent="0.25">
      <c r="A296" t="s">
        <v>4088</v>
      </c>
      <c r="B296" t="s">
        <v>2592</v>
      </c>
      <c r="C296">
        <v>-2.9677834131009702</v>
      </c>
      <c r="D296">
        <v>0.373672980254797</v>
      </c>
      <c r="E296">
        <v>2.1181444421003399E-4</v>
      </c>
      <c r="F296">
        <v>1.73317028949261E-3</v>
      </c>
      <c r="G296" t="s">
        <v>31</v>
      </c>
      <c r="H296" t="s">
        <v>4088</v>
      </c>
      <c r="L296">
        <v>100</v>
      </c>
      <c r="M296">
        <v>0</v>
      </c>
      <c r="N296" t="s">
        <v>4089</v>
      </c>
      <c r="O296" t="s">
        <v>4090</v>
      </c>
      <c r="P296">
        <v>64.930000000000007</v>
      </c>
      <c r="Q296">
        <v>2.0000000000000001E-161</v>
      </c>
      <c r="R296" t="s">
        <v>4091</v>
      </c>
      <c r="S296" t="s">
        <v>4092</v>
      </c>
      <c r="T296" t="s">
        <v>44</v>
      </c>
      <c r="U296" t="s">
        <v>44</v>
      </c>
      <c r="V296" t="s">
        <v>44</v>
      </c>
      <c r="W296" t="s">
        <v>44</v>
      </c>
      <c r="X296" t="s">
        <v>44</v>
      </c>
      <c r="Y296" t="s">
        <v>44</v>
      </c>
      <c r="Z296" t="s">
        <v>44</v>
      </c>
      <c r="AA296" t="s">
        <v>4093</v>
      </c>
      <c r="AB296" t="s">
        <v>353</v>
      </c>
      <c r="AC296" t="s">
        <v>4094</v>
      </c>
      <c r="AD296" t="s">
        <v>44</v>
      </c>
      <c r="AE296" t="s">
        <v>4095</v>
      </c>
    </row>
    <row r="297" spans="1:31" x14ac:dyDescent="0.25">
      <c r="A297" t="s">
        <v>1230</v>
      </c>
      <c r="B297" t="s">
        <v>2592</v>
      </c>
      <c r="C297">
        <v>6.3619550386471904</v>
      </c>
      <c r="D297">
        <v>0.54226992514987804</v>
      </c>
      <c r="E297">
        <v>2.5459332839705699E-6</v>
      </c>
      <c r="F297">
        <v>8.2295573179156804E-5</v>
      </c>
      <c r="G297" t="s">
        <v>85</v>
      </c>
      <c r="H297" t="s">
        <v>1230</v>
      </c>
      <c r="L297">
        <v>100</v>
      </c>
      <c r="M297">
        <v>0</v>
      </c>
      <c r="N297" t="s">
        <v>1231</v>
      </c>
      <c r="O297" t="s">
        <v>1232</v>
      </c>
      <c r="P297">
        <v>58.39</v>
      </c>
      <c r="Q297">
        <v>3.9999999999999999E-132</v>
      </c>
      <c r="R297" t="s">
        <v>506</v>
      </c>
      <c r="S297" t="s">
        <v>507</v>
      </c>
      <c r="T297" t="s">
        <v>44</v>
      </c>
      <c r="U297" t="s">
        <v>44</v>
      </c>
      <c r="V297" t="s">
        <v>44</v>
      </c>
      <c r="W297" t="s">
        <v>44</v>
      </c>
      <c r="X297" t="s">
        <v>44</v>
      </c>
      <c r="Y297" t="s">
        <v>44</v>
      </c>
      <c r="Z297" t="s">
        <v>44</v>
      </c>
      <c r="AA297" t="s">
        <v>1233</v>
      </c>
      <c r="AB297" t="s">
        <v>225</v>
      </c>
      <c r="AC297" t="s">
        <v>112</v>
      </c>
      <c r="AD297" t="s">
        <v>113</v>
      </c>
      <c r="AE297" t="s">
        <v>1234</v>
      </c>
    </row>
    <row r="298" spans="1:31" x14ac:dyDescent="0.25">
      <c r="A298" t="s">
        <v>1235</v>
      </c>
      <c r="B298" t="s">
        <v>2592</v>
      </c>
      <c r="C298">
        <v>-3.1206679623167299</v>
      </c>
      <c r="D298">
        <v>0.251245867410611</v>
      </c>
      <c r="E298">
        <v>1.6630084810120801E-5</v>
      </c>
      <c r="F298">
        <v>2.9042714159407902E-4</v>
      </c>
      <c r="G298" t="s">
        <v>31</v>
      </c>
      <c r="H298" t="s">
        <v>1235</v>
      </c>
      <c r="L298">
        <v>100</v>
      </c>
      <c r="M298">
        <v>0</v>
      </c>
      <c r="N298" t="s">
        <v>1236</v>
      </c>
      <c r="O298" t="s">
        <v>1237</v>
      </c>
      <c r="P298">
        <v>71.03</v>
      </c>
      <c r="Q298">
        <v>0</v>
      </c>
      <c r="R298" t="s">
        <v>1238</v>
      </c>
      <c r="S298" t="s">
        <v>1239</v>
      </c>
      <c r="T298" t="s">
        <v>1240</v>
      </c>
      <c r="U298">
        <v>568</v>
      </c>
      <c r="V298">
        <v>0</v>
      </c>
      <c r="W298" t="s">
        <v>1241</v>
      </c>
      <c r="X298" t="s">
        <v>1242</v>
      </c>
      <c r="Y298" t="s">
        <v>54</v>
      </c>
      <c r="Z298" t="s">
        <v>55</v>
      </c>
      <c r="AA298" t="s">
        <v>1243</v>
      </c>
      <c r="AB298" t="s">
        <v>1244</v>
      </c>
      <c r="AC298" t="s">
        <v>1245</v>
      </c>
      <c r="AD298" t="s">
        <v>1246</v>
      </c>
      <c r="AE298" t="s">
        <v>1247</v>
      </c>
    </row>
    <row r="299" spans="1:31" x14ac:dyDescent="0.25">
      <c r="A299" t="s">
        <v>4096</v>
      </c>
      <c r="B299" t="s">
        <v>2592</v>
      </c>
      <c r="C299">
        <v>-3.7861092956795499</v>
      </c>
      <c r="D299">
        <v>0.38544534923981999</v>
      </c>
      <c r="E299">
        <v>6.4134754750311301E-5</v>
      </c>
      <c r="F299">
        <v>7.4175013251457701E-4</v>
      </c>
      <c r="G299" t="s">
        <v>31</v>
      </c>
      <c r="H299" t="s">
        <v>4096</v>
      </c>
      <c r="L299">
        <v>70.084000000000003</v>
      </c>
      <c r="M299">
        <v>0</v>
      </c>
      <c r="N299" t="s">
        <v>4097</v>
      </c>
      <c r="O299" t="s">
        <v>4098</v>
      </c>
      <c r="P299" t="s">
        <v>44</v>
      </c>
      <c r="Q299" t="s">
        <v>44</v>
      </c>
      <c r="R299" t="s">
        <v>44</v>
      </c>
      <c r="S299" t="s">
        <v>44</v>
      </c>
      <c r="T299" t="s">
        <v>44</v>
      </c>
      <c r="U299" t="s">
        <v>44</v>
      </c>
      <c r="V299" t="s">
        <v>44</v>
      </c>
      <c r="W299" t="s">
        <v>44</v>
      </c>
      <c r="X299" t="s">
        <v>44</v>
      </c>
      <c r="Y299" t="s">
        <v>44</v>
      </c>
      <c r="Z299" t="s">
        <v>44</v>
      </c>
      <c r="AA299" t="s">
        <v>4099</v>
      </c>
      <c r="AB299" t="s">
        <v>44</v>
      </c>
      <c r="AC299" t="s">
        <v>44</v>
      </c>
      <c r="AD299" t="s">
        <v>44</v>
      </c>
      <c r="AE299" t="s">
        <v>4100</v>
      </c>
    </row>
    <row r="300" spans="1:31" x14ac:dyDescent="0.25">
      <c r="A300" t="s">
        <v>4101</v>
      </c>
      <c r="B300" t="s">
        <v>2592</v>
      </c>
      <c r="C300">
        <v>2.17090677944618</v>
      </c>
      <c r="D300">
        <v>0.39316489914783698</v>
      </c>
      <c r="E300">
        <v>1.31614984806294E-4</v>
      </c>
      <c r="F300">
        <v>1.24682393527388E-3</v>
      </c>
      <c r="G300" t="s">
        <v>85</v>
      </c>
      <c r="H300" t="s">
        <v>4101</v>
      </c>
      <c r="L300">
        <v>97.992000000000004</v>
      </c>
      <c r="M300">
        <v>0</v>
      </c>
      <c r="N300" t="s">
        <v>4102</v>
      </c>
      <c r="O300" t="s">
        <v>4103</v>
      </c>
      <c r="P300">
        <v>60.14</v>
      </c>
      <c r="Q300">
        <v>0</v>
      </c>
      <c r="R300" t="s">
        <v>4104</v>
      </c>
      <c r="S300" t="s">
        <v>4105</v>
      </c>
      <c r="T300" t="s">
        <v>4106</v>
      </c>
      <c r="U300">
        <v>70.5</v>
      </c>
      <c r="V300">
        <v>1E-13</v>
      </c>
      <c r="W300" t="s">
        <v>4107</v>
      </c>
      <c r="X300" t="s">
        <v>4108</v>
      </c>
      <c r="Y300" t="s">
        <v>246</v>
      </c>
      <c r="Z300" t="s">
        <v>247</v>
      </c>
      <c r="AA300" t="s">
        <v>4109</v>
      </c>
      <c r="AB300" t="s">
        <v>1259</v>
      </c>
      <c r="AC300" t="s">
        <v>4110</v>
      </c>
      <c r="AD300" t="s">
        <v>1260</v>
      </c>
      <c r="AE300" t="s">
        <v>4111</v>
      </c>
    </row>
    <row r="301" spans="1:31" x14ac:dyDescent="0.25">
      <c r="A301" t="s">
        <v>1248</v>
      </c>
      <c r="B301" t="s">
        <v>2592</v>
      </c>
      <c r="C301">
        <v>-3.0987883345743099</v>
      </c>
      <c r="D301">
        <v>0.25280435706063598</v>
      </c>
      <c r="E301">
        <v>9.3480733376338802E-8</v>
      </c>
      <c r="F301">
        <v>1.2772325889377799E-5</v>
      </c>
      <c r="G301" t="s">
        <v>31</v>
      </c>
      <c r="H301" t="s">
        <v>1248</v>
      </c>
      <c r="L301">
        <v>100</v>
      </c>
      <c r="M301">
        <v>3.0000000000000002E-126</v>
      </c>
      <c r="N301" t="s">
        <v>1249</v>
      </c>
      <c r="O301" t="s">
        <v>1250</v>
      </c>
      <c r="P301">
        <v>46.41</v>
      </c>
      <c r="Q301">
        <v>9.0000000000000002E-39</v>
      </c>
      <c r="R301" t="s">
        <v>1251</v>
      </c>
      <c r="S301" t="s">
        <v>1252</v>
      </c>
      <c r="T301" t="s">
        <v>1253</v>
      </c>
      <c r="U301">
        <v>140</v>
      </c>
      <c r="V301">
        <v>1.9999999999999999E-38</v>
      </c>
      <c r="W301" t="s">
        <v>1254</v>
      </c>
      <c r="X301" t="s">
        <v>1255</v>
      </c>
      <c r="Y301" t="s">
        <v>1256</v>
      </c>
      <c r="Z301" t="s">
        <v>1257</v>
      </c>
      <c r="AA301" t="s">
        <v>1258</v>
      </c>
      <c r="AB301" t="s">
        <v>1259</v>
      </c>
      <c r="AD301" t="s">
        <v>1260</v>
      </c>
      <c r="AE301" t="s">
        <v>1261</v>
      </c>
    </row>
    <row r="302" spans="1:31" x14ac:dyDescent="0.25">
      <c r="A302" t="s">
        <v>1267</v>
      </c>
      <c r="B302" t="s">
        <v>2592</v>
      </c>
      <c r="C302">
        <v>-3.0267256494658801</v>
      </c>
      <c r="D302">
        <v>0.28267275409381398</v>
      </c>
      <c r="E302">
        <v>1.7028033916233201E-7</v>
      </c>
      <c r="F302">
        <v>1.7055965779277899E-5</v>
      </c>
      <c r="G302" t="s">
        <v>31</v>
      </c>
      <c r="H302" t="s">
        <v>1268</v>
      </c>
      <c r="L302">
        <v>100</v>
      </c>
      <c r="M302">
        <v>0</v>
      </c>
      <c r="N302" t="s">
        <v>1269</v>
      </c>
      <c r="O302" t="s">
        <v>1270</v>
      </c>
      <c r="P302" t="s">
        <v>44</v>
      </c>
      <c r="Q302" t="s">
        <v>44</v>
      </c>
      <c r="R302" t="s">
        <v>44</v>
      </c>
      <c r="S302" t="s">
        <v>44</v>
      </c>
      <c r="T302" t="s">
        <v>44</v>
      </c>
      <c r="U302" t="s">
        <v>44</v>
      </c>
      <c r="V302" t="s">
        <v>44</v>
      </c>
      <c r="W302" t="s">
        <v>44</v>
      </c>
      <c r="X302" t="s">
        <v>44</v>
      </c>
      <c r="Y302" t="s">
        <v>44</v>
      </c>
      <c r="Z302" t="s">
        <v>44</v>
      </c>
      <c r="AA302" t="s">
        <v>44</v>
      </c>
      <c r="AD302" t="s">
        <v>158</v>
      </c>
      <c r="AE302" t="s">
        <v>1271</v>
      </c>
    </row>
    <row r="303" spans="1:31" x14ac:dyDescent="0.25">
      <c r="A303" t="s">
        <v>4112</v>
      </c>
      <c r="B303" t="s">
        <v>2592</v>
      </c>
      <c r="C303">
        <v>-3.6857708697573801</v>
      </c>
      <c r="D303">
        <v>0.43749008693863201</v>
      </c>
      <c r="E303">
        <v>2.2051791557231598E-6</v>
      </c>
      <c r="F303">
        <v>7.4819695609784295E-5</v>
      </c>
      <c r="G303" t="s">
        <v>31</v>
      </c>
      <c r="H303" t="s">
        <v>4112</v>
      </c>
      <c r="L303">
        <v>100</v>
      </c>
      <c r="M303">
        <v>0</v>
      </c>
      <c r="N303" t="s">
        <v>3218</v>
      </c>
      <c r="O303" t="s">
        <v>3219</v>
      </c>
      <c r="P303">
        <v>68.77</v>
      </c>
      <c r="Q303">
        <v>4.0000000000000002E-156</v>
      </c>
      <c r="R303" t="s">
        <v>3220</v>
      </c>
      <c r="S303" t="s">
        <v>3221</v>
      </c>
      <c r="T303" t="s">
        <v>44</v>
      </c>
      <c r="U303" t="s">
        <v>44</v>
      </c>
      <c r="V303" t="s">
        <v>44</v>
      </c>
      <c r="W303" t="s">
        <v>44</v>
      </c>
      <c r="X303" t="s">
        <v>44</v>
      </c>
      <c r="Y303" t="s">
        <v>44</v>
      </c>
      <c r="Z303" t="s">
        <v>44</v>
      </c>
      <c r="AA303" t="s">
        <v>4113</v>
      </c>
      <c r="AB303" t="s">
        <v>44</v>
      </c>
      <c r="AC303" t="s">
        <v>44</v>
      </c>
      <c r="AD303" t="s">
        <v>44</v>
      </c>
      <c r="AE303" t="s">
        <v>4114</v>
      </c>
    </row>
    <row r="304" spans="1:31" x14ac:dyDescent="0.25">
      <c r="A304" t="s">
        <v>4115</v>
      </c>
      <c r="B304" t="s">
        <v>2592</v>
      </c>
      <c r="C304">
        <v>-3.6786395128099501</v>
      </c>
      <c r="D304">
        <v>0.42821201701775302</v>
      </c>
      <c r="E304">
        <v>1.00876559439245E-3</v>
      </c>
      <c r="F304">
        <v>5.4468787850716297E-3</v>
      </c>
      <c r="G304" t="s">
        <v>31</v>
      </c>
      <c r="H304" t="s">
        <v>4115</v>
      </c>
      <c r="L304">
        <v>96.313000000000002</v>
      </c>
      <c r="M304">
        <v>0</v>
      </c>
      <c r="N304" t="s">
        <v>4116</v>
      </c>
      <c r="O304" t="s">
        <v>4117</v>
      </c>
      <c r="P304">
        <v>60.56</v>
      </c>
      <c r="Q304">
        <v>0</v>
      </c>
      <c r="R304" t="s">
        <v>4118</v>
      </c>
      <c r="S304" t="s">
        <v>4119</v>
      </c>
      <c r="T304" t="s">
        <v>4120</v>
      </c>
      <c r="U304">
        <v>523</v>
      </c>
      <c r="V304">
        <v>0</v>
      </c>
      <c r="W304" t="s">
        <v>4058</v>
      </c>
      <c r="X304" t="s">
        <v>4059</v>
      </c>
      <c r="Y304" t="s">
        <v>4060</v>
      </c>
      <c r="Z304" t="s">
        <v>4061</v>
      </c>
      <c r="AA304" t="s">
        <v>4121</v>
      </c>
      <c r="AB304" t="s">
        <v>663</v>
      </c>
      <c r="AC304" t="s">
        <v>809</v>
      </c>
      <c r="AD304" t="s">
        <v>44</v>
      </c>
      <c r="AE304" t="s">
        <v>4122</v>
      </c>
    </row>
    <row r="305" spans="1:31" x14ac:dyDescent="0.25">
      <c r="A305" t="s">
        <v>1272</v>
      </c>
      <c r="B305" t="s">
        <v>2592</v>
      </c>
      <c r="C305">
        <v>-2.4232485473538699</v>
      </c>
      <c r="D305">
        <v>0.60111764070663398</v>
      </c>
      <c r="E305">
        <v>1.66548829073054E-3</v>
      </c>
      <c r="F305">
        <v>7.8966263457432295E-3</v>
      </c>
      <c r="G305" t="s">
        <v>31</v>
      </c>
      <c r="H305" t="s">
        <v>1272</v>
      </c>
      <c r="L305">
        <v>99.798000000000002</v>
      </c>
      <c r="M305">
        <v>0</v>
      </c>
      <c r="N305" t="s">
        <v>1273</v>
      </c>
      <c r="O305" t="s">
        <v>535</v>
      </c>
      <c r="P305">
        <v>74.45</v>
      </c>
      <c r="Q305">
        <v>0</v>
      </c>
      <c r="R305" t="s">
        <v>536</v>
      </c>
      <c r="S305" t="s">
        <v>537</v>
      </c>
      <c r="T305" t="s">
        <v>538</v>
      </c>
      <c r="U305">
        <v>735</v>
      </c>
      <c r="V305">
        <v>0</v>
      </c>
      <c r="W305" t="s">
        <v>336</v>
      </c>
      <c r="X305" t="s">
        <v>337</v>
      </c>
      <c r="Y305" t="s">
        <v>54</v>
      </c>
      <c r="Z305" t="s">
        <v>55</v>
      </c>
      <c r="AA305" t="s">
        <v>1274</v>
      </c>
      <c r="AB305" t="s">
        <v>339</v>
      </c>
      <c r="AC305" t="s">
        <v>340</v>
      </c>
      <c r="AD305" t="s">
        <v>341</v>
      </c>
      <c r="AE305" t="s">
        <v>1275</v>
      </c>
    </row>
    <row r="306" spans="1:31" x14ac:dyDescent="0.25">
      <c r="A306" t="s">
        <v>1276</v>
      </c>
      <c r="B306" t="s">
        <v>2592</v>
      </c>
      <c r="C306">
        <v>-3.4083058273226201</v>
      </c>
      <c r="D306">
        <v>0.52833106953841802</v>
      </c>
      <c r="E306">
        <v>3.15535362127584E-5</v>
      </c>
      <c r="F306">
        <v>4.4956974280786999E-4</v>
      </c>
      <c r="G306" t="s">
        <v>31</v>
      </c>
      <c r="H306" t="s">
        <v>1277</v>
      </c>
      <c r="L306">
        <v>100</v>
      </c>
      <c r="M306">
        <v>0</v>
      </c>
      <c r="N306" t="s">
        <v>1278</v>
      </c>
      <c r="O306" t="s">
        <v>1279</v>
      </c>
      <c r="P306">
        <v>44.59</v>
      </c>
      <c r="Q306">
        <v>0</v>
      </c>
      <c r="R306" t="s">
        <v>1280</v>
      </c>
      <c r="S306" t="s">
        <v>1281</v>
      </c>
      <c r="T306" t="s">
        <v>44</v>
      </c>
      <c r="U306" t="s">
        <v>44</v>
      </c>
      <c r="V306" t="s">
        <v>44</v>
      </c>
      <c r="W306" t="s">
        <v>44</v>
      </c>
      <c r="X306" t="s">
        <v>44</v>
      </c>
      <c r="Y306" t="s">
        <v>44</v>
      </c>
      <c r="Z306" t="s">
        <v>44</v>
      </c>
      <c r="AA306" t="s">
        <v>44</v>
      </c>
      <c r="AB306" t="s">
        <v>44</v>
      </c>
      <c r="AC306" t="s">
        <v>44</v>
      </c>
      <c r="AD306" t="s">
        <v>44</v>
      </c>
      <c r="AE306" t="s">
        <v>1282</v>
      </c>
    </row>
    <row r="307" spans="1:31" x14ac:dyDescent="0.25">
      <c r="A307" t="s">
        <v>1283</v>
      </c>
      <c r="B307" t="s">
        <v>2592</v>
      </c>
      <c r="C307">
        <v>-2.3454140381519601</v>
      </c>
      <c r="D307">
        <v>0.48693112421574802</v>
      </c>
      <c r="E307">
        <v>4.2137845151923902E-4</v>
      </c>
      <c r="F307">
        <v>2.8736628824918599E-3</v>
      </c>
      <c r="G307" t="s">
        <v>31</v>
      </c>
      <c r="H307" t="s">
        <v>1283</v>
      </c>
      <c r="L307">
        <v>99.721000000000004</v>
      </c>
      <c r="M307">
        <v>0</v>
      </c>
      <c r="N307" t="s">
        <v>1284</v>
      </c>
      <c r="O307" t="s">
        <v>1285</v>
      </c>
      <c r="P307">
        <v>68.89</v>
      </c>
      <c r="Q307">
        <v>0</v>
      </c>
      <c r="R307" t="s">
        <v>544</v>
      </c>
      <c r="S307" t="s">
        <v>545</v>
      </c>
      <c r="T307" t="s">
        <v>546</v>
      </c>
      <c r="U307">
        <v>536</v>
      </c>
      <c r="V307">
        <v>0</v>
      </c>
      <c r="W307" t="s">
        <v>547</v>
      </c>
      <c r="X307" t="s">
        <v>548</v>
      </c>
      <c r="Y307" t="s">
        <v>518</v>
      </c>
      <c r="Z307" t="s">
        <v>519</v>
      </c>
      <c r="AA307" t="s">
        <v>1286</v>
      </c>
      <c r="AB307" t="s">
        <v>550</v>
      </c>
      <c r="AC307" t="s">
        <v>551</v>
      </c>
      <c r="AD307" t="s">
        <v>44</v>
      </c>
      <c r="AE307" t="s">
        <v>1287</v>
      </c>
    </row>
    <row r="308" spans="1:31" x14ac:dyDescent="0.25">
      <c r="A308" t="s">
        <v>4123</v>
      </c>
      <c r="B308" t="s">
        <v>2592</v>
      </c>
      <c r="C308">
        <v>-3.3850517277573799</v>
      </c>
      <c r="D308">
        <v>0.56995800920681405</v>
      </c>
      <c r="E308">
        <v>1.0174822245943001E-3</v>
      </c>
      <c r="F308">
        <v>5.4754049071531396E-3</v>
      </c>
      <c r="G308" t="s">
        <v>31</v>
      </c>
      <c r="H308" t="s">
        <v>4123</v>
      </c>
      <c r="L308">
        <v>100</v>
      </c>
      <c r="M308">
        <v>0</v>
      </c>
      <c r="N308" t="s">
        <v>4124</v>
      </c>
      <c r="O308" t="s">
        <v>3230</v>
      </c>
      <c r="P308">
        <v>65.95</v>
      </c>
      <c r="Q308">
        <v>0</v>
      </c>
      <c r="R308" t="s">
        <v>3231</v>
      </c>
      <c r="S308" t="s">
        <v>3232</v>
      </c>
      <c r="T308" t="s">
        <v>3233</v>
      </c>
      <c r="U308">
        <v>739</v>
      </c>
      <c r="V308">
        <v>0</v>
      </c>
      <c r="W308" t="s">
        <v>3234</v>
      </c>
      <c r="X308" t="s">
        <v>3235</v>
      </c>
      <c r="Y308" t="s">
        <v>197</v>
      </c>
      <c r="Z308" t="s">
        <v>198</v>
      </c>
      <c r="AA308" t="s">
        <v>4125</v>
      </c>
      <c r="AB308" t="s">
        <v>353</v>
      </c>
      <c r="AC308" t="s">
        <v>3237</v>
      </c>
      <c r="AD308" t="s">
        <v>44</v>
      </c>
      <c r="AE308" t="s">
        <v>4126</v>
      </c>
    </row>
    <row r="309" spans="1:31" x14ac:dyDescent="0.25">
      <c r="A309" t="s">
        <v>4127</v>
      </c>
      <c r="B309" t="s">
        <v>2592</v>
      </c>
      <c r="C309">
        <v>2.0264527384354798</v>
      </c>
      <c r="D309">
        <v>0.157584859549664</v>
      </c>
      <c r="E309">
        <v>2.2293342505364E-8</v>
      </c>
      <c r="F309">
        <v>5.6132289760874299E-6</v>
      </c>
      <c r="G309" t="s">
        <v>85</v>
      </c>
      <c r="H309" t="s">
        <v>4127</v>
      </c>
      <c r="L309">
        <v>100</v>
      </c>
      <c r="M309">
        <v>0</v>
      </c>
      <c r="N309" t="s">
        <v>4128</v>
      </c>
      <c r="O309" t="s">
        <v>4129</v>
      </c>
      <c r="P309">
        <v>92.31</v>
      </c>
      <c r="Q309">
        <v>0</v>
      </c>
      <c r="R309" t="s">
        <v>4130</v>
      </c>
      <c r="S309" t="s">
        <v>4131</v>
      </c>
      <c r="T309" t="s">
        <v>4132</v>
      </c>
      <c r="U309">
        <v>733</v>
      </c>
      <c r="V309">
        <v>0</v>
      </c>
      <c r="W309" t="s">
        <v>2692</v>
      </c>
      <c r="X309" t="s">
        <v>2693</v>
      </c>
      <c r="Y309" t="s">
        <v>1508</v>
      </c>
      <c r="Z309" t="s">
        <v>1509</v>
      </c>
      <c r="AA309" t="s">
        <v>4133</v>
      </c>
      <c r="AB309" t="s">
        <v>4134</v>
      </c>
      <c r="AC309" t="s">
        <v>4135</v>
      </c>
      <c r="AD309" t="s">
        <v>44</v>
      </c>
      <c r="AE309" t="s">
        <v>4136</v>
      </c>
    </row>
    <row r="310" spans="1:31" x14ac:dyDescent="0.25">
      <c r="A310" t="s">
        <v>4137</v>
      </c>
      <c r="B310" t="s">
        <v>2592</v>
      </c>
      <c r="C310">
        <v>-2.6372806540804001</v>
      </c>
      <c r="D310">
        <v>0.434781646715586</v>
      </c>
      <c r="E310">
        <v>9.10847761355971E-4</v>
      </c>
      <c r="F310">
        <v>5.02304978712042E-3</v>
      </c>
      <c r="G310" t="s">
        <v>31</v>
      </c>
      <c r="H310" t="s">
        <v>4137</v>
      </c>
      <c r="L310">
        <v>100</v>
      </c>
      <c r="M310">
        <v>0</v>
      </c>
      <c r="N310" t="s">
        <v>4138</v>
      </c>
      <c r="O310" t="s">
        <v>4139</v>
      </c>
      <c r="P310">
        <v>60.9</v>
      </c>
      <c r="Q310">
        <v>2.0000000000000001E-114</v>
      </c>
      <c r="R310" t="s">
        <v>4140</v>
      </c>
      <c r="S310" t="s">
        <v>4141</v>
      </c>
      <c r="T310" t="s">
        <v>4142</v>
      </c>
      <c r="U310">
        <v>319</v>
      </c>
      <c r="V310">
        <v>5.9999999999999997E-110</v>
      </c>
      <c r="W310" t="s">
        <v>1192</v>
      </c>
      <c r="X310" t="s">
        <v>1193</v>
      </c>
      <c r="Y310" t="s">
        <v>518</v>
      </c>
      <c r="Z310" t="s">
        <v>519</v>
      </c>
      <c r="AA310" t="s">
        <v>4143</v>
      </c>
      <c r="AC310" t="s">
        <v>378</v>
      </c>
      <c r="AD310" t="s">
        <v>44</v>
      </c>
      <c r="AE310" t="s">
        <v>4144</v>
      </c>
    </row>
    <row r="311" spans="1:31" x14ac:dyDescent="0.25">
      <c r="A311" t="s">
        <v>4145</v>
      </c>
      <c r="B311" t="s">
        <v>2592</v>
      </c>
      <c r="C311">
        <v>-2.5962855968788001</v>
      </c>
      <c r="D311">
        <v>0.57997037522261996</v>
      </c>
      <c r="E311">
        <v>1.1852739727280499E-3</v>
      </c>
      <c r="F311">
        <v>6.1168831559126197E-3</v>
      </c>
      <c r="G311" t="s">
        <v>31</v>
      </c>
      <c r="H311" t="s">
        <v>4145</v>
      </c>
      <c r="K311" t="s">
        <v>4146</v>
      </c>
      <c r="L311">
        <v>95.349000000000004</v>
      </c>
      <c r="M311">
        <v>0</v>
      </c>
      <c r="N311" t="s">
        <v>4147</v>
      </c>
      <c r="O311" t="s">
        <v>4148</v>
      </c>
      <c r="P311">
        <v>91.82</v>
      </c>
      <c r="Q311">
        <v>4.0000000000000001E-179</v>
      </c>
      <c r="R311" t="s">
        <v>4149</v>
      </c>
      <c r="S311" t="s">
        <v>4150</v>
      </c>
      <c r="T311" t="s">
        <v>4151</v>
      </c>
      <c r="U311">
        <v>487</v>
      </c>
      <c r="V311">
        <v>4E-174</v>
      </c>
      <c r="W311" t="s">
        <v>4152</v>
      </c>
      <c r="X311" t="s">
        <v>4153</v>
      </c>
      <c r="Y311" t="s">
        <v>1508</v>
      </c>
      <c r="Z311" t="s">
        <v>1509</v>
      </c>
      <c r="AA311" t="s">
        <v>4154</v>
      </c>
      <c r="AB311" t="s">
        <v>4155</v>
      </c>
      <c r="AC311" t="s">
        <v>4156</v>
      </c>
      <c r="AD311" t="s">
        <v>4157</v>
      </c>
      <c r="AE311" t="s">
        <v>4158</v>
      </c>
    </row>
    <row r="312" spans="1:31" x14ac:dyDescent="0.25">
      <c r="A312" t="s">
        <v>4159</v>
      </c>
      <c r="B312" t="s">
        <v>2592</v>
      </c>
      <c r="C312">
        <v>-2.0405412412672002</v>
      </c>
      <c r="D312">
        <v>0.21157931623870299</v>
      </c>
      <c r="E312">
        <v>5.2888444512788603E-7</v>
      </c>
      <c r="F312">
        <v>3.11878127951523E-5</v>
      </c>
      <c r="G312" t="s">
        <v>31</v>
      </c>
      <c r="H312" t="s">
        <v>4159</v>
      </c>
      <c r="L312">
        <v>100</v>
      </c>
      <c r="M312">
        <v>0</v>
      </c>
      <c r="N312" t="s">
        <v>4160</v>
      </c>
      <c r="O312" t="s">
        <v>4161</v>
      </c>
      <c r="P312">
        <v>84.96</v>
      </c>
      <c r="Q312">
        <v>0</v>
      </c>
      <c r="R312" t="s">
        <v>4162</v>
      </c>
      <c r="S312" t="s">
        <v>4163</v>
      </c>
      <c r="T312" t="s">
        <v>44</v>
      </c>
      <c r="U312" t="s">
        <v>44</v>
      </c>
      <c r="V312" t="s">
        <v>44</v>
      </c>
      <c r="W312" t="s">
        <v>44</v>
      </c>
      <c r="X312" t="s">
        <v>44</v>
      </c>
      <c r="Y312" t="s">
        <v>44</v>
      </c>
      <c r="Z312" t="s">
        <v>44</v>
      </c>
      <c r="AA312" t="s">
        <v>4164</v>
      </c>
      <c r="AB312" t="s">
        <v>1511</v>
      </c>
      <c r="AC312" t="s">
        <v>4165</v>
      </c>
      <c r="AD312" t="s">
        <v>44</v>
      </c>
      <c r="AE312" t="s">
        <v>4166</v>
      </c>
    </row>
    <row r="313" spans="1:31" x14ac:dyDescent="0.25">
      <c r="A313" t="s">
        <v>1288</v>
      </c>
      <c r="B313" t="s">
        <v>2592</v>
      </c>
      <c r="C313">
        <v>-2.3847401031572599</v>
      </c>
      <c r="D313">
        <v>0.19349668945516499</v>
      </c>
      <c r="E313">
        <v>3.5903904294087898E-8</v>
      </c>
      <c r="F313">
        <v>7.4680120931702698E-6</v>
      </c>
      <c r="G313" t="s">
        <v>31</v>
      </c>
      <c r="H313" t="s">
        <v>1288</v>
      </c>
      <c r="L313">
        <v>100</v>
      </c>
      <c r="M313">
        <v>0</v>
      </c>
      <c r="N313" t="s">
        <v>1289</v>
      </c>
      <c r="O313" t="s">
        <v>1290</v>
      </c>
      <c r="P313">
        <v>80.94</v>
      </c>
      <c r="Q313">
        <v>0</v>
      </c>
      <c r="R313" t="s">
        <v>1291</v>
      </c>
      <c r="S313" t="s">
        <v>1292</v>
      </c>
      <c r="T313" t="s">
        <v>1293</v>
      </c>
      <c r="U313">
        <v>546</v>
      </c>
      <c r="V313">
        <v>0</v>
      </c>
      <c r="W313" t="s">
        <v>1294</v>
      </c>
      <c r="X313" t="s">
        <v>1295</v>
      </c>
      <c r="Y313" t="s">
        <v>54</v>
      </c>
      <c r="Z313" t="s">
        <v>55</v>
      </c>
      <c r="AA313" t="s">
        <v>1296</v>
      </c>
      <c r="AC313" t="s">
        <v>1297</v>
      </c>
      <c r="AD313" t="s">
        <v>44</v>
      </c>
      <c r="AE313" t="s">
        <v>1298</v>
      </c>
    </row>
    <row r="314" spans="1:31" x14ac:dyDescent="0.25">
      <c r="A314" t="s">
        <v>1299</v>
      </c>
      <c r="B314" t="s">
        <v>2592</v>
      </c>
      <c r="C314">
        <v>-2.1765337739282802</v>
      </c>
      <c r="D314">
        <v>0.27987956605203301</v>
      </c>
      <c r="E314">
        <v>5.0180308823755101E-6</v>
      </c>
      <c r="F314">
        <v>1.2856735034913201E-4</v>
      </c>
      <c r="G314" t="s">
        <v>31</v>
      </c>
      <c r="H314" t="s">
        <v>1299</v>
      </c>
      <c r="L314">
        <v>97.760999999999996</v>
      </c>
      <c r="M314">
        <v>9.9999999999999996E-95</v>
      </c>
      <c r="N314" t="s">
        <v>1300</v>
      </c>
      <c r="O314" t="s">
        <v>1301</v>
      </c>
      <c r="P314">
        <v>79.7</v>
      </c>
      <c r="Q314">
        <v>9.9999999999999993E-78</v>
      </c>
      <c r="R314" t="s">
        <v>1302</v>
      </c>
      <c r="S314" t="s">
        <v>1303</v>
      </c>
      <c r="T314" t="s">
        <v>406</v>
      </c>
      <c r="U314">
        <v>225</v>
      </c>
      <c r="V314">
        <v>3.0000000000000002E-77</v>
      </c>
      <c r="W314" t="s">
        <v>407</v>
      </c>
      <c r="X314" t="s">
        <v>408</v>
      </c>
      <c r="Y314" t="s">
        <v>409</v>
      </c>
      <c r="Z314" t="s">
        <v>410</v>
      </c>
      <c r="AA314" t="s">
        <v>1304</v>
      </c>
      <c r="AC314" t="s">
        <v>412</v>
      </c>
      <c r="AD314" t="s">
        <v>158</v>
      </c>
      <c r="AE314" t="s">
        <v>1305</v>
      </c>
    </row>
    <row r="315" spans="1:31" x14ac:dyDescent="0.25">
      <c r="A315" t="s">
        <v>4167</v>
      </c>
      <c r="B315" t="s">
        <v>2592</v>
      </c>
      <c r="C315">
        <v>-5.3036732513542697</v>
      </c>
      <c r="D315">
        <v>1.0748836819113901</v>
      </c>
      <c r="E315">
        <v>1.1434011967579301E-3</v>
      </c>
      <c r="F315">
        <v>5.9392305377740998E-3</v>
      </c>
      <c r="G315" t="s">
        <v>31</v>
      </c>
      <c r="H315" t="s">
        <v>4167</v>
      </c>
      <c r="L315">
        <v>99.784000000000006</v>
      </c>
      <c r="M315">
        <v>0</v>
      </c>
      <c r="N315" t="s">
        <v>4168</v>
      </c>
      <c r="O315" t="s">
        <v>4169</v>
      </c>
      <c r="P315">
        <v>56.92</v>
      </c>
      <c r="Q315">
        <v>0</v>
      </c>
      <c r="R315" t="s">
        <v>4170</v>
      </c>
      <c r="S315" t="s">
        <v>4171</v>
      </c>
      <c r="T315" t="s">
        <v>44</v>
      </c>
      <c r="U315" t="s">
        <v>44</v>
      </c>
      <c r="V315" t="s">
        <v>44</v>
      </c>
      <c r="W315" t="s">
        <v>44</v>
      </c>
      <c r="X315" t="s">
        <v>44</v>
      </c>
      <c r="Y315" t="s">
        <v>44</v>
      </c>
      <c r="Z315" t="s">
        <v>44</v>
      </c>
      <c r="AA315" t="s">
        <v>4172</v>
      </c>
      <c r="AB315" t="s">
        <v>81</v>
      </c>
      <c r="AC315" t="s">
        <v>297</v>
      </c>
      <c r="AD315" t="s">
        <v>44</v>
      </c>
      <c r="AE315" t="s">
        <v>4173</v>
      </c>
    </row>
    <row r="316" spans="1:31" x14ac:dyDescent="0.25">
      <c r="A316" t="s">
        <v>2430</v>
      </c>
      <c r="B316" t="s">
        <v>2592</v>
      </c>
      <c r="C316">
        <v>-3.2268600954731399</v>
      </c>
      <c r="D316">
        <v>0.213417328553418</v>
      </c>
      <c r="E316">
        <v>3.54795881563064E-9</v>
      </c>
      <c r="F316">
        <v>2.61129768830415E-6</v>
      </c>
      <c r="G316" t="s">
        <v>31</v>
      </c>
      <c r="H316" t="s">
        <v>2430</v>
      </c>
      <c r="L316">
        <v>99.823999999999998</v>
      </c>
      <c r="M316">
        <v>0</v>
      </c>
      <c r="N316" t="s">
        <v>2431</v>
      </c>
      <c r="O316" t="s">
        <v>2274</v>
      </c>
      <c r="P316">
        <v>73.88</v>
      </c>
      <c r="Q316">
        <v>0</v>
      </c>
      <c r="R316" t="s">
        <v>580</v>
      </c>
      <c r="S316" t="s">
        <v>581</v>
      </c>
      <c r="T316" t="s">
        <v>582</v>
      </c>
      <c r="U316">
        <v>846</v>
      </c>
      <c r="V316">
        <v>0</v>
      </c>
      <c r="W316" t="s">
        <v>583</v>
      </c>
      <c r="X316" t="s">
        <v>584</v>
      </c>
      <c r="Y316" t="s">
        <v>39</v>
      </c>
      <c r="Z316" t="s">
        <v>40</v>
      </c>
      <c r="AA316" t="s">
        <v>2432</v>
      </c>
      <c r="AC316" t="s">
        <v>43</v>
      </c>
      <c r="AD316" t="s">
        <v>44</v>
      </c>
      <c r="AE316" t="s">
        <v>2433</v>
      </c>
    </row>
    <row r="317" spans="1:31" x14ac:dyDescent="0.25">
      <c r="A317" t="s">
        <v>4174</v>
      </c>
      <c r="B317" t="s">
        <v>2592</v>
      </c>
      <c r="C317">
        <v>-5.8327024801093899</v>
      </c>
      <c r="D317">
        <v>1.1392677536431799</v>
      </c>
      <c r="E317">
        <v>1.3692119090316099E-3</v>
      </c>
      <c r="F317">
        <v>6.7984533189488503E-3</v>
      </c>
      <c r="G317" t="s">
        <v>31</v>
      </c>
      <c r="H317" t="s">
        <v>4174</v>
      </c>
      <c r="L317">
        <v>100</v>
      </c>
      <c r="M317">
        <v>0</v>
      </c>
      <c r="N317" t="s">
        <v>4175</v>
      </c>
      <c r="O317" t="s">
        <v>4176</v>
      </c>
      <c r="P317">
        <v>29.52</v>
      </c>
      <c r="Q317">
        <v>4E-35</v>
      </c>
      <c r="R317" t="s">
        <v>4177</v>
      </c>
      <c r="S317" t="s">
        <v>4178</v>
      </c>
      <c r="T317" t="s">
        <v>3255</v>
      </c>
      <c r="U317">
        <v>386</v>
      </c>
      <c r="V317">
        <v>7.9999999999999999E-132</v>
      </c>
      <c r="W317" t="s">
        <v>516</v>
      </c>
      <c r="X317" t="s">
        <v>517</v>
      </c>
      <c r="Y317" t="s">
        <v>518</v>
      </c>
      <c r="Z317" t="s">
        <v>519</v>
      </c>
      <c r="AA317" t="s">
        <v>4179</v>
      </c>
      <c r="AC317" t="s">
        <v>276</v>
      </c>
      <c r="AD317" t="s">
        <v>44</v>
      </c>
      <c r="AE317" t="s">
        <v>4180</v>
      </c>
    </row>
    <row r="318" spans="1:31" x14ac:dyDescent="0.25">
      <c r="A318" t="s">
        <v>4181</v>
      </c>
      <c r="B318" t="s">
        <v>2592</v>
      </c>
      <c r="C318">
        <v>2.0022223392474201</v>
      </c>
      <c r="D318">
        <v>0.19253027119890001</v>
      </c>
      <c r="E318">
        <v>2.3416371375262199E-7</v>
      </c>
      <c r="F318">
        <v>2.0392278372195399E-5</v>
      </c>
      <c r="G318" t="s">
        <v>85</v>
      </c>
      <c r="H318" t="s">
        <v>4181</v>
      </c>
      <c r="L318">
        <v>99.608999999999995</v>
      </c>
      <c r="M318">
        <v>0</v>
      </c>
      <c r="N318" t="s">
        <v>4182</v>
      </c>
      <c r="O318" t="s">
        <v>4183</v>
      </c>
      <c r="P318">
        <v>87.89</v>
      </c>
      <c r="Q318">
        <v>6.0000000000000003E-150</v>
      </c>
      <c r="R318" t="s">
        <v>4184</v>
      </c>
      <c r="S318" t="s">
        <v>4185</v>
      </c>
      <c r="T318" t="s">
        <v>4186</v>
      </c>
      <c r="U318">
        <v>429</v>
      </c>
      <c r="V318">
        <v>6.9999999999999996E-153</v>
      </c>
      <c r="W318" t="s">
        <v>4187</v>
      </c>
      <c r="X318" t="s">
        <v>4188</v>
      </c>
      <c r="Y318" t="s">
        <v>700</v>
      </c>
      <c r="Z318" t="s">
        <v>701</v>
      </c>
      <c r="AA318" t="s">
        <v>4189</v>
      </c>
      <c r="AB318" t="s">
        <v>4190</v>
      </c>
      <c r="AC318" t="s">
        <v>4191</v>
      </c>
      <c r="AD318" t="s">
        <v>44</v>
      </c>
      <c r="AE318" t="s">
        <v>4192</v>
      </c>
    </row>
    <row r="319" spans="1:31" x14ac:dyDescent="0.25">
      <c r="A319" t="s">
        <v>4193</v>
      </c>
      <c r="B319" t="s">
        <v>2592</v>
      </c>
      <c r="C319">
        <v>2.0806334106796198</v>
      </c>
      <c r="D319">
        <v>0.53378551426615894</v>
      </c>
      <c r="E319">
        <v>2.1181756047616899E-3</v>
      </c>
      <c r="F319">
        <v>9.4578158972588693E-3</v>
      </c>
      <c r="G319" t="s">
        <v>85</v>
      </c>
      <c r="H319" t="s">
        <v>4193</v>
      </c>
      <c r="L319">
        <v>100</v>
      </c>
      <c r="M319">
        <v>9.0000000000000005E-126</v>
      </c>
      <c r="N319" t="s">
        <v>4194</v>
      </c>
      <c r="O319" t="s">
        <v>4195</v>
      </c>
      <c r="P319">
        <v>57.14</v>
      </c>
      <c r="Q319">
        <v>9.9999999999999994E-68</v>
      </c>
      <c r="R319" t="s">
        <v>4196</v>
      </c>
      <c r="S319" t="s">
        <v>4197</v>
      </c>
      <c r="T319" t="s">
        <v>4198</v>
      </c>
      <c r="U319">
        <v>204</v>
      </c>
      <c r="V319">
        <v>1.9999999999999999E-67</v>
      </c>
      <c r="W319" t="s">
        <v>4199</v>
      </c>
      <c r="X319" t="s">
        <v>4200</v>
      </c>
      <c r="Y319" t="s">
        <v>900</v>
      </c>
      <c r="Z319" t="s">
        <v>901</v>
      </c>
      <c r="AA319" t="s">
        <v>4201</v>
      </c>
      <c r="AB319" t="s">
        <v>2031</v>
      </c>
      <c r="AD319" t="s">
        <v>158</v>
      </c>
      <c r="AE319" t="s">
        <v>4202</v>
      </c>
    </row>
    <row r="320" spans="1:31" x14ac:dyDescent="0.25">
      <c r="A320" t="s">
        <v>1317</v>
      </c>
      <c r="B320" t="s">
        <v>2592</v>
      </c>
      <c r="C320">
        <v>-4.7756565935886996</v>
      </c>
      <c r="D320">
        <v>0.549972650412068</v>
      </c>
      <c r="E320">
        <v>1.6088375232037301E-6</v>
      </c>
      <c r="F320">
        <v>5.8978380927254099E-5</v>
      </c>
      <c r="G320" t="s">
        <v>31</v>
      </c>
      <c r="H320" t="s">
        <v>1317</v>
      </c>
      <c r="L320">
        <v>100</v>
      </c>
      <c r="M320">
        <v>0</v>
      </c>
      <c r="N320" t="s">
        <v>1318</v>
      </c>
      <c r="O320" t="s">
        <v>1319</v>
      </c>
      <c r="P320">
        <v>68.010000000000005</v>
      </c>
      <c r="Q320">
        <v>0</v>
      </c>
      <c r="R320" t="s">
        <v>1320</v>
      </c>
      <c r="S320" t="s">
        <v>1321</v>
      </c>
      <c r="T320" t="s">
        <v>1322</v>
      </c>
      <c r="U320">
        <v>53.9</v>
      </c>
      <c r="V320">
        <v>4.9999999999999998E-7</v>
      </c>
      <c r="W320" t="s">
        <v>1323</v>
      </c>
      <c r="X320" t="s">
        <v>1324</v>
      </c>
      <c r="Y320" t="s">
        <v>39</v>
      </c>
      <c r="Z320" t="s">
        <v>40</v>
      </c>
      <c r="AA320" t="s">
        <v>1325</v>
      </c>
      <c r="AC320" t="s">
        <v>1326</v>
      </c>
      <c r="AD320" t="s">
        <v>44</v>
      </c>
      <c r="AE320" t="s">
        <v>1327</v>
      </c>
    </row>
    <row r="321" spans="1:31" x14ac:dyDescent="0.25">
      <c r="A321" t="s">
        <v>4203</v>
      </c>
      <c r="B321" t="s">
        <v>2592</v>
      </c>
      <c r="C321">
        <v>-3.67858160530173</v>
      </c>
      <c r="D321">
        <v>0.31175347731234399</v>
      </c>
      <c r="E321">
        <v>7.1183827581311502E-6</v>
      </c>
      <c r="F321">
        <v>1.5657169248229599E-4</v>
      </c>
      <c r="G321" t="s">
        <v>31</v>
      </c>
      <c r="H321" t="s">
        <v>4203</v>
      </c>
      <c r="L321">
        <v>100</v>
      </c>
      <c r="M321">
        <v>0</v>
      </c>
      <c r="N321" t="s">
        <v>4204</v>
      </c>
      <c r="O321" t="s">
        <v>4205</v>
      </c>
      <c r="P321">
        <v>68.3</v>
      </c>
      <c r="Q321">
        <v>0</v>
      </c>
      <c r="R321" t="s">
        <v>4206</v>
      </c>
      <c r="S321" t="s">
        <v>4207</v>
      </c>
      <c r="T321" t="s">
        <v>4208</v>
      </c>
      <c r="U321">
        <v>725</v>
      </c>
      <c r="V321">
        <v>0</v>
      </c>
      <c r="W321" t="s">
        <v>1005</v>
      </c>
      <c r="X321" t="s">
        <v>1006</v>
      </c>
      <c r="Y321" t="s">
        <v>54</v>
      </c>
      <c r="Z321" t="s">
        <v>55</v>
      </c>
      <c r="AA321" t="s">
        <v>4209</v>
      </c>
      <c r="AB321" t="s">
        <v>81</v>
      </c>
      <c r="AC321" t="s">
        <v>297</v>
      </c>
      <c r="AD321" t="s">
        <v>44</v>
      </c>
      <c r="AE321" t="s">
        <v>4210</v>
      </c>
    </row>
    <row r="322" spans="1:31" x14ac:dyDescent="0.25">
      <c r="A322" t="s">
        <v>4211</v>
      </c>
      <c r="B322" t="s">
        <v>2592</v>
      </c>
      <c r="C322">
        <v>-2.9858578192944898</v>
      </c>
      <c r="D322">
        <v>0.109405564052132</v>
      </c>
      <c r="E322">
        <v>1.5994767088578499E-7</v>
      </c>
      <c r="F322">
        <v>1.7004214611502101E-5</v>
      </c>
      <c r="G322" t="s">
        <v>31</v>
      </c>
      <c r="H322" t="s">
        <v>4211</v>
      </c>
      <c r="L322">
        <v>88.43</v>
      </c>
      <c r="M322">
        <v>3.0000000000000002E-154</v>
      </c>
      <c r="N322" t="s">
        <v>4212</v>
      </c>
      <c r="O322" t="s">
        <v>4213</v>
      </c>
      <c r="P322">
        <v>62.3</v>
      </c>
      <c r="Q322">
        <v>9.9999999999999996E-83</v>
      </c>
      <c r="R322" t="s">
        <v>4214</v>
      </c>
      <c r="S322" t="s">
        <v>4215</v>
      </c>
      <c r="T322" t="s">
        <v>44</v>
      </c>
      <c r="U322" t="s">
        <v>44</v>
      </c>
      <c r="V322" t="s">
        <v>44</v>
      </c>
      <c r="W322" t="s">
        <v>44</v>
      </c>
      <c r="X322" t="s">
        <v>44</v>
      </c>
      <c r="Y322" t="s">
        <v>44</v>
      </c>
      <c r="Z322" t="s">
        <v>44</v>
      </c>
      <c r="AA322" t="s">
        <v>4216</v>
      </c>
      <c r="AB322" t="s">
        <v>44</v>
      </c>
      <c r="AC322" t="s">
        <v>44</v>
      </c>
      <c r="AD322" t="s">
        <v>44</v>
      </c>
      <c r="AE322" t="s">
        <v>4217</v>
      </c>
    </row>
    <row r="323" spans="1:31" x14ac:dyDescent="0.25">
      <c r="A323" t="s">
        <v>1328</v>
      </c>
      <c r="B323" t="s">
        <v>2592</v>
      </c>
      <c r="C323">
        <v>-3.2639562485619402</v>
      </c>
      <c r="D323">
        <v>0.25273450571360101</v>
      </c>
      <c r="E323">
        <v>3.8783234215244997E-6</v>
      </c>
      <c r="F323">
        <v>1.09786386086232E-4</v>
      </c>
      <c r="G323" t="s">
        <v>31</v>
      </c>
      <c r="H323" t="s">
        <v>1328</v>
      </c>
      <c r="L323">
        <v>99.558000000000007</v>
      </c>
      <c r="M323">
        <v>0</v>
      </c>
      <c r="N323" t="s">
        <v>1329</v>
      </c>
      <c r="O323" t="s">
        <v>1330</v>
      </c>
      <c r="P323">
        <v>68.599999999999994</v>
      </c>
      <c r="Q323">
        <v>0</v>
      </c>
      <c r="R323" t="s">
        <v>1331</v>
      </c>
      <c r="S323" t="s">
        <v>1332</v>
      </c>
      <c r="T323" t="s">
        <v>44</v>
      </c>
      <c r="U323" t="s">
        <v>44</v>
      </c>
      <c r="V323" t="s">
        <v>44</v>
      </c>
      <c r="W323" t="s">
        <v>44</v>
      </c>
      <c r="X323" t="s">
        <v>44</v>
      </c>
      <c r="Y323" t="s">
        <v>44</v>
      </c>
      <c r="Z323" t="s">
        <v>44</v>
      </c>
      <c r="AA323" t="s">
        <v>1333</v>
      </c>
      <c r="AB323" t="s">
        <v>663</v>
      </c>
      <c r="AC323" t="s">
        <v>501</v>
      </c>
      <c r="AD323" t="s">
        <v>44</v>
      </c>
      <c r="AE323" t="s">
        <v>1334</v>
      </c>
    </row>
    <row r="324" spans="1:31" x14ac:dyDescent="0.25">
      <c r="A324" t="s">
        <v>1341</v>
      </c>
      <c r="B324" t="s">
        <v>2592</v>
      </c>
      <c r="C324">
        <v>-2.3903124455606499</v>
      </c>
      <c r="D324">
        <v>0.13242954382872599</v>
      </c>
      <c r="E324">
        <v>4.6049652979718298E-10</v>
      </c>
      <c r="F324">
        <v>1.1012831068667001E-6</v>
      </c>
      <c r="G324" t="s">
        <v>31</v>
      </c>
      <c r="H324" t="s">
        <v>1341</v>
      </c>
      <c r="L324">
        <v>100</v>
      </c>
      <c r="M324">
        <v>0</v>
      </c>
      <c r="N324" t="s">
        <v>1342</v>
      </c>
      <c r="O324" t="s">
        <v>1343</v>
      </c>
      <c r="P324">
        <v>65.84</v>
      </c>
      <c r="Q324">
        <v>7.0000000000000004E-161</v>
      </c>
      <c r="R324" t="s">
        <v>1344</v>
      </c>
      <c r="S324" t="s">
        <v>1345</v>
      </c>
      <c r="T324" t="s">
        <v>1346</v>
      </c>
      <c r="U324">
        <v>452</v>
      </c>
      <c r="V324">
        <v>9.9999999999999999E-161</v>
      </c>
      <c r="W324" t="s">
        <v>1347</v>
      </c>
      <c r="X324" t="s">
        <v>1348</v>
      </c>
      <c r="Y324" t="s">
        <v>1349</v>
      </c>
      <c r="Z324" t="s">
        <v>1350</v>
      </c>
      <c r="AA324" t="s">
        <v>1351</v>
      </c>
      <c r="AB324" t="s">
        <v>663</v>
      </c>
      <c r="AC324" t="s">
        <v>501</v>
      </c>
      <c r="AD324" t="s">
        <v>44</v>
      </c>
      <c r="AE324" t="s">
        <v>1352</v>
      </c>
    </row>
    <row r="325" spans="1:31" x14ac:dyDescent="0.25">
      <c r="A325" t="s">
        <v>1359</v>
      </c>
      <c r="B325" t="s">
        <v>2592</v>
      </c>
      <c r="C325">
        <v>-3.56528521920242</v>
      </c>
      <c r="D325">
        <v>0.17442272896744601</v>
      </c>
      <c r="E325">
        <v>3.4326589792854601E-8</v>
      </c>
      <c r="F325">
        <v>7.2985958030674001E-6</v>
      </c>
      <c r="G325" t="s">
        <v>31</v>
      </c>
      <c r="H325" t="s">
        <v>1359</v>
      </c>
      <c r="L325">
        <v>93.706000000000003</v>
      </c>
      <c r="M325">
        <v>0</v>
      </c>
      <c r="N325" t="s">
        <v>1360</v>
      </c>
      <c r="O325" t="s">
        <v>1361</v>
      </c>
      <c r="P325">
        <v>73.680000000000007</v>
      </c>
      <c r="Q325">
        <v>8.9999999999999994E-154</v>
      </c>
      <c r="R325" t="s">
        <v>1362</v>
      </c>
      <c r="S325" t="s">
        <v>1363</v>
      </c>
      <c r="T325" t="s">
        <v>1364</v>
      </c>
      <c r="U325">
        <v>430</v>
      </c>
      <c r="V325">
        <v>2.0000000000000001E-153</v>
      </c>
      <c r="W325" t="s">
        <v>1365</v>
      </c>
      <c r="X325" t="s">
        <v>1366</v>
      </c>
      <c r="Y325" t="s">
        <v>700</v>
      </c>
      <c r="Z325" t="s">
        <v>701</v>
      </c>
      <c r="AA325" t="s">
        <v>1367</v>
      </c>
      <c r="AC325" t="s">
        <v>1368</v>
      </c>
      <c r="AD325" t="s">
        <v>158</v>
      </c>
      <c r="AE325" t="s">
        <v>1369</v>
      </c>
    </row>
    <row r="326" spans="1:31" x14ac:dyDescent="0.25">
      <c r="A326" t="s">
        <v>4218</v>
      </c>
      <c r="B326" t="s">
        <v>2592</v>
      </c>
      <c r="C326">
        <v>-2.2301437040344601</v>
      </c>
      <c r="D326">
        <v>0.26901679553697599</v>
      </c>
      <c r="E326">
        <v>2.6065081693005301E-6</v>
      </c>
      <c r="F326">
        <v>8.3688154912306794E-5</v>
      </c>
      <c r="G326" t="s">
        <v>31</v>
      </c>
      <c r="H326" t="s">
        <v>4218</v>
      </c>
      <c r="K326" t="s">
        <v>4219</v>
      </c>
      <c r="L326">
        <v>100</v>
      </c>
      <c r="M326">
        <v>0</v>
      </c>
      <c r="N326" t="s">
        <v>4220</v>
      </c>
      <c r="O326" t="s">
        <v>4221</v>
      </c>
      <c r="P326">
        <v>82.57</v>
      </c>
      <c r="Q326">
        <v>0</v>
      </c>
      <c r="R326" t="s">
        <v>3317</v>
      </c>
      <c r="S326" t="s">
        <v>3318</v>
      </c>
      <c r="T326" t="s">
        <v>3319</v>
      </c>
      <c r="U326">
        <v>974</v>
      </c>
      <c r="V326">
        <v>0</v>
      </c>
      <c r="W326" t="s">
        <v>3320</v>
      </c>
      <c r="X326" t="s">
        <v>3321</v>
      </c>
      <c r="Y326" t="s">
        <v>952</v>
      </c>
      <c r="Z326" t="s">
        <v>953</v>
      </c>
      <c r="AA326" t="s">
        <v>4222</v>
      </c>
      <c r="AB326" t="s">
        <v>3323</v>
      </c>
      <c r="AC326" t="s">
        <v>3324</v>
      </c>
      <c r="AD326" t="s">
        <v>44</v>
      </c>
      <c r="AE326" t="s">
        <v>4223</v>
      </c>
    </row>
    <row r="327" spans="1:31" x14ac:dyDescent="0.25">
      <c r="A327" t="s">
        <v>4224</v>
      </c>
      <c r="B327" t="s">
        <v>2592</v>
      </c>
      <c r="C327">
        <v>3.1162151413277801</v>
      </c>
      <c r="D327">
        <v>0.35661391620032901</v>
      </c>
      <c r="E327">
        <v>1.2428337600178799E-4</v>
      </c>
      <c r="F327">
        <v>1.19632126920031E-3</v>
      </c>
      <c r="G327" t="s">
        <v>85</v>
      </c>
      <c r="H327" t="s">
        <v>4224</v>
      </c>
      <c r="L327">
        <v>99.58</v>
      </c>
      <c r="M327">
        <v>0</v>
      </c>
      <c r="N327" t="s">
        <v>4225</v>
      </c>
      <c r="O327" t="s">
        <v>4226</v>
      </c>
      <c r="P327">
        <v>79.319999999999993</v>
      </c>
      <c r="Q327">
        <v>0</v>
      </c>
      <c r="R327" t="s">
        <v>4227</v>
      </c>
      <c r="S327" t="s">
        <v>4228</v>
      </c>
      <c r="T327" t="s">
        <v>4229</v>
      </c>
      <c r="U327">
        <v>821</v>
      </c>
      <c r="V327">
        <v>0</v>
      </c>
      <c r="W327" t="s">
        <v>4230</v>
      </c>
      <c r="X327" t="s">
        <v>4231</v>
      </c>
      <c r="Y327" t="s">
        <v>466</v>
      </c>
      <c r="Z327" t="s">
        <v>467</v>
      </c>
      <c r="AA327" t="s">
        <v>4232</v>
      </c>
      <c r="AC327" t="s">
        <v>4233</v>
      </c>
      <c r="AD327" t="s">
        <v>44</v>
      </c>
      <c r="AE327" t="s">
        <v>4234</v>
      </c>
    </row>
    <row r="328" spans="1:31" x14ac:dyDescent="0.25">
      <c r="A328" t="s">
        <v>4235</v>
      </c>
      <c r="B328" t="s">
        <v>2592</v>
      </c>
      <c r="C328">
        <v>-4.5269153250932996</v>
      </c>
      <c r="D328">
        <v>0.75996779165957595</v>
      </c>
      <c r="E328">
        <v>6.6444793567654897E-5</v>
      </c>
      <c r="F328">
        <v>7.5977678387148897E-4</v>
      </c>
      <c r="G328" t="s">
        <v>31</v>
      </c>
      <c r="H328" t="s">
        <v>4235</v>
      </c>
      <c r="L328">
        <v>99.591999999999999</v>
      </c>
      <c r="M328">
        <v>0</v>
      </c>
      <c r="N328" t="s">
        <v>4236</v>
      </c>
      <c r="O328" t="s">
        <v>4237</v>
      </c>
      <c r="P328">
        <v>81.37</v>
      </c>
      <c r="Q328">
        <v>0</v>
      </c>
      <c r="R328" t="s">
        <v>4238</v>
      </c>
      <c r="S328" t="s">
        <v>4239</v>
      </c>
      <c r="T328" t="s">
        <v>44</v>
      </c>
      <c r="U328" t="s">
        <v>44</v>
      </c>
      <c r="V328" t="s">
        <v>44</v>
      </c>
      <c r="W328" t="s">
        <v>44</v>
      </c>
      <c r="X328" t="s">
        <v>44</v>
      </c>
      <c r="Y328" t="s">
        <v>44</v>
      </c>
      <c r="Z328" t="s">
        <v>44</v>
      </c>
      <c r="AA328" t="s">
        <v>4240</v>
      </c>
      <c r="AB328" t="s">
        <v>4241</v>
      </c>
      <c r="AC328" t="s">
        <v>4242</v>
      </c>
      <c r="AD328" t="s">
        <v>44</v>
      </c>
      <c r="AE328" t="s">
        <v>4243</v>
      </c>
    </row>
    <row r="329" spans="1:31" x14ac:dyDescent="0.25">
      <c r="A329" t="s">
        <v>4244</v>
      </c>
      <c r="B329" t="s">
        <v>2592</v>
      </c>
      <c r="C329">
        <v>2.2885669429667899</v>
      </c>
      <c r="D329">
        <v>0.49126675799496999</v>
      </c>
      <c r="E329">
        <v>8.9635781276897796E-4</v>
      </c>
      <c r="F329">
        <v>4.9734250592713899E-3</v>
      </c>
      <c r="G329" t="s">
        <v>85</v>
      </c>
      <c r="H329" t="s">
        <v>4244</v>
      </c>
      <c r="L329">
        <v>99.861000000000004</v>
      </c>
      <c r="M329">
        <v>0</v>
      </c>
      <c r="N329" t="s">
        <v>4245</v>
      </c>
      <c r="O329" t="s">
        <v>4246</v>
      </c>
      <c r="P329">
        <v>87.76</v>
      </c>
      <c r="Q329">
        <v>0</v>
      </c>
      <c r="R329" t="s">
        <v>4247</v>
      </c>
      <c r="S329" t="s">
        <v>4248</v>
      </c>
      <c r="T329" t="s">
        <v>4249</v>
      </c>
      <c r="U329">
        <v>1226</v>
      </c>
      <c r="V329">
        <v>0</v>
      </c>
      <c r="W329" t="s">
        <v>4250</v>
      </c>
      <c r="X329" t="s">
        <v>4251</v>
      </c>
      <c r="Y329" t="s">
        <v>54</v>
      </c>
      <c r="Z329" t="s">
        <v>55</v>
      </c>
      <c r="AA329" t="s">
        <v>4252</v>
      </c>
      <c r="AB329" t="s">
        <v>4253</v>
      </c>
      <c r="AC329" t="s">
        <v>4254</v>
      </c>
      <c r="AD329" t="s">
        <v>44</v>
      </c>
      <c r="AE329" t="s">
        <v>4255</v>
      </c>
    </row>
    <row r="330" spans="1:31" x14ac:dyDescent="0.25">
      <c r="A330" t="s">
        <v>4256</v>
      </c>
      <c r="B330" t="s">
        <v>2592</v>
      </c>
      <c r="C330">
        <v>2.03681103946422</v>
      </c>
      <c r="D330">
        <v>0.317799170052601</v>
      </c>
      <c r="E330">
        <v>3.3569070175154502E-5</v>
      </c>
      <c r="F330">
        <v>4.7071637479306403E-4</v>
      </c>
      <c r="G330" t="s">
        <v>85</v>
      </c>
      <c r="H330" t="s">
        <v>4257</v>
      </c>
      <c r="L330">
        <v>99.852999999999994</v>
      </c>
      <c r="M330">
        <v>0</v>
      </c>
      <c r="N330" t="s">
        <v>4258</v>
      </c>
      <c r="O330" t="s">
        <v>4259</v>
      </c>
      <c r="P330">
        <v>52.92</v>
      </c>
      <c r="Q330">
        <v>0</v>
      </c>
      <c r="R330" t="s">
        <v>4260</v>
      </c>
      <c r="S330" t="s">
        <v>4261</v>
      </c>
      <c r="T330" t="s">
        <v>4262</v>
      </c>
      <c r="U330">
        <v>524</v>
      </c>
      <c r="V330">
        <v>4.9999999999999998E-179</v>
      </c>
      <c r="W330" t="s">
        <v>244</v>
      </c>
      <c r="X330" t="s">
        <v>245</v>
      </c>
      <c r="Y330" t="s">
        <v>246</v>
      </c>
      <c r="Z330" t="s">
        <v>247</v>
      </c>
      <c r="AA330" t="s">
        <v>4263</v>
      </c>
      <c r="AB330" t="s">
        <v>4264</v>
      </c>
      <c r="AC330" t="s">
        <v>4265</v>
      </c>
      <c r="AD330" t="s">
        <v>1260</v>
      </c>
      <c r="AE330" t="s">
        <v>4266</v>
      </c>
    </row>
    <row r="331" spans="1:31" x14ac:dyDescent="0.25">
      <c r="A331" t="s">
        <v>4267</v>
      </c>
      <c r="B331" t="s">
        <v>2592</v>
      </c>
      <c r="C331">
        <v>2.25756908036132</v>
      </c>
      <c r="D331">
        <v>0.36922503020005898</v>
      </c>
      <c r="E331">
        <v>5.2210419429599101E-5</v>
      </c>
      <c r="F331">
        <v>6.3394580342944701E-4</v>
      </c>
      <c r="G331" t="s">
        <v>85</v>
      </c>
      <c r="H331" t="s">
        <v>4267</v>
      </c>
      <c r="K331" t="s">
        <v>4268</v>
      </c>
      <c r="L331">
        <v>100</v>
      </c>
      <c r="M331">
        <v>7.9999999999999998E-16</v>
      </c>
      <c r="N331" t="s">
        <v>4269</v>
      </c>
      <c r="O331" t="s">
        <v>4270</v>
      </c>
      <c r="P331" t="s">
        <v>44</v>
      </c>
      <c r="Q331" t="s">
        <v>44</v>
      </c>
      <c r="R331" t="s">
        <v>44</v>
      </c>
      <c r="S331" t="s">
        <v>44</v>
      </c>
      <c r="T331" t="s">
        <v>44</v>
      </c>
      <c r="U331" t="s">
        <v>44</v>
      </c>
      <c r="V331" t="s">
        <v>44</v>
      </c>
      <c r="W331" t="s">
        <v>44</v>
      </c>
      <c r="X331" t="s">
        <v>44</v>
      </c>
      <c r="Y331" t="s">
        <v>44</v>
      </c>
      <c r="Z331" t="s">
        <v>44</v>
      </c>
      <c r="AA331" t="s">
        <v>44</v>
      </c>
      <c r="AB331" t="s">
        <v>44</v>
      </c>
      <c r="AC331" t="s">
        <v>44</v>
      </c>
      <c r="AD331" t="s">
        <v>44</v>
      </c>
      <c r="AE331" t="s">
        <v>4271</v>
      </c>
    </row>
    <row r="332" spans="1:31" x14ac:dyDescent="0.25">
      <c r="A332" t="s">
        <v>4272</v>
      </c>
      <c r="B332" t="s">
        <v>2592</v>
      </c>
      <c r="C332">
        <v>2.3555713028380301</v>
      </c>
      <c r="D332">
        <v>0.48319226683792599</v>
      </c>
      <c r="E332">
        <v>3.8172316469298201E-4</v>
      </c>
      <c r="F332">
        <v>2.6751256259120999E-3</v>
      </c>
      <c r="G332" t="s">
        <v>85</v>
      </c>
      <c r="H332" t="s">
        <v>4272</v>
      </c>
      <c r="L332">
        <v>100</v>
      </c>
      <c r="M332">
        <v>7.0000000000000003E-16</v>
      </c>
      <c r="N332" t="s">
        <v>4269</v>
      </c>
      <c r="O332" t="s">
        <v>4270</v>
      </c>
      <c r="P332" t="s">
        <v>44</v>
      </c>
      <c r="Q332" t="s">
        <v>44</v>
      </c>
      <c r="R332" t="s">
        <v>44</v>
      </c>
      <c r="S332" t="s">
        <v>44</v>
      </c>
      <c r="T332" t="s">
        <v>44</v>
      </c>
      <c r="U332" t="s">
        <v>44</v>
      </c>
      <c r="V332" t="s">
        <v>44</v>
      </c>
      <c r="W332" t="s">
        <v>44</v>
      </c>
      <c r="X332" t="s">
        <v>44</v>
      </c>
      <c r="Y332" t="s">
        <v>44</v>
      </c>
      <c r="Z332" t="s">
        <v>44</v>
      </c>
      <c r="AA332" t="s">
        <v>44</v>
      </c>
      <c r="AB332" t="s">
        <v>44</v>
      </c>
      <c r="AC332" t="s">
        <v>44</v>
      </c>
      <c r="AD332" t="s">
        <v>44</v>
      </c>
      <c r="AE332" t="s">
        <v>4273</v>
      </c>
    </row>
    <row r="333" spans="1:31" x14ac:dyDescent="0.25">
      <c r="A333" t="s">
        <v>4274</v>
      </c>
      <c r="B333" t="s">
        <v>2592</v>
      </c>
      <c r="C333">
        <v>2.0431239629462699</v>
      </c>
      <c r="D333">
        <v>0.25451264328587903</v>
      </c>
      <c r="E333">
        <v>3.62960337096929E-6</v>
      </c>
      <c r="F333">
        <v>1.05236500161922E-4</v>
      </c>
      <c r="G333" t="s">
        <v>85</v>
      </c>
      <c r="H333" t="s">
        <v>4274</v>
      </c>
      <c r="L333">
        <v>100</v>
      </c>
      <c r="M333">
        <v>0</v>
      </c>
      <c r="N333" t="s">
        <v>4275</v>
      </c>
      <c r="O333" t="s">
        <v>4276</v>
      </c>
      <c r="P333">
        <v>72.94</v>
      </c>
      <c r="Q333">
        <v>0</v>
      </c>
      <c r="R333" t="s">
        <v>4277</v>
      </c>
      <c r="S333" t="s">
        <v>4278</v>
      </c>
      <c r="T333" t="s">
        <v>4279</v>
      </c>
      <c r="U333">
        <v>682</v>
      </c>
      <c r="V333">
        <v>0</v>
      </c>
      <c r="W333" t="s">
        <v>3799</v>
      </c>
      <c r="X333" t="s">
        <v>3800</v>
      </c>
      <c r="Y333" t="s">
        <v>54</v>
      </c>
      <c r="Z333" t="s">
        <v>55</v>
      </c>
      <c r="AA333" t="s">
        <v>4280</v>
      </c>
      <c r="AB333" t="s">
        <v>81</v>
      </c>
      <c r="AC333" t="s">
        <v>3802</v>
      </c>
      <c r="AD333" t="s">
        <v>158</v>
      </c>
      <c r="AE333" t="s">
        <v>4281</v>
      </c>
    </row>
    <row r="334" spans="1:31" x14ac:dyDescent="0.25">
      <c r="A334" t="s">
        <v>4282</v>
      </c>
      <c r="B334" t="s">
        <v>2592</v>
      </c>
      <c r="C334">
        <v>-3.97379097365067</v>
      </c>
      <c r="D334">
        <v>0.74746723925333303</v>
      </c>
      <c r="E334">
        <v>1.80146162890638E-3</v>
      </c>
      <c r="F334">
        <v>8.3428774759807395E-3</v>
      </c>
      <c r="G334" t="s">
        <v>31</v>
      </c>
      <c r="H334" t="s">
        <v>4283</v>
      </c>
      <c r="L334">
        <v>98.692999999999998</v>
      </c>
      <c r="M334">
        <v>4.9999999999999997E-107</v>
      </c>
      <c r="N334" t="s">
        <v>4284</v>
      </c>
      <c r="O334" t="s">
        <v>4285</v>
      </c>
      <c r="P334">
        <v>69.03</v>
      </c>
      <c r="Q334">
        <v>3.9999999999999998E-67</v>
      </c>
      <c r="R334" t="s">
        <v>4286</v>
      </c>
      <c r="S334" t="s">
        <v>4287</v>
      </c>
      <c r="T334" t="s">
        <v>3354</v>
      </c>
      <c r="U334">
        <v>197</v>
      </c>
      <c r="V334">
        <v>3E-65</v>
      </c>
      <c r="W334" t="s">
        <v>244</v>
      </c>
      <c r="X334" t="s">
        <v>245</v>
      </c>
      <c r="Y334" t="s">
        <v>246</v>
      </c>
      <c r="Z334" t="s">
        <v>247</v>
      </c>
      <c r="AA334" t="s">
        <v>4288</v>
      </c>
      <c r="AB334" t="s">
        <v>249</v>
      </c>
      <c r="AD334" t="s">
        <v>250</v>
      </c>
      <c r="AE334" t="s">
        <v>4289</v>
      </c>
    </row>
    <row r="335" spans="1:31" x14ac:dyDescent="0.25">
      <c r="A335" t="s">
        <v>4290</v>
      </c>
      <c r="B335" t="s">
        <v>2592</v>
      </c>
      <c r="C335">
        <v>-3.5408094920997399</v>
      </c>
      <c r="D335">
        <v>0.55395793119266401</v>
      </c>
      <c r="E335">
        <v>6.9034316252314398E-4</v>
      </c>
      <c r="F335">
        <v>4.11988135688295E-3</v>
      </c>
      <c r="G335" t="s">
        <v>31</v>
      </c>
      <c r="H335" t="s">
        <v>4290</v>
      </c>
      <c r="L335">
        <v>99.734999999999999</v>
      </c>
      <c r="M335">
        <v>0</v>
      </c>
      <c r="N335" t="s">
        <v>4291</v>
      </c>
      <c r="O335" t="s">
        <v>4292</v>
      </c>
      <c r="P335">
        <v>96.55</v>
      </c>
      <c r="Q335">
        <v>0</v>
      </c>
      <c r="R335" t="s">
        <v>4293</v>
      </c>
      <c r="S335" t="s">
        <v>4294</v>
      </c>
      <c r="T335" t="s">
        <v>4295</v>
      </c>
      <c r="U335">
        <v>758</v>
      </c>
      <c r="V335">
        <v>0</v>
      </c>
      <c r="W335" t="s">
        <v>4296</v>
      </c>
      <c r="X335" t="s">
        <v>4297</v>
      </c>
      <c r="Y335" t="s">
        <v>1540</v>
      </c>
      <c r="Z335" t="s">
        <v>1541</v>
      </c>
      <c r="AA335" t="s">
        <v>4298</v>
      </c>
      <c r="AC335" t="s">
        <v>365</v>
      </c>
      <c r="AD335" t="s">
        <v>4299</v>
      </c>
      <c r="AE335" t="s">
        <v>4300</v>
      </c>
    </row>
    <row r="336" spans="1:31" x14ac:dyDescent="0.25">
      <c r="A336" t="s">
        <v>4301</v>
      </c>
      <c r="B336" t="s">
        <v>2592</v>
      </c>
      <c r="C336">
        <v>-2.4650260472459098</v>
      </c>
      <c r="D336">
        <v>0.18380369797440499</v>
      </c>
      <c r="E336">
        <v>1.06432679691792E-5</v>
      </c>
      <c r="F336">
        <v>2.06143295403051E-4</v>
      </c>
      <c r="G336" t="s">
        <v>31</v>
      </c>
      <c r="H336" t="s">
        <v>4301</v>
      </c>
      <c r="L336">
        <v>89.936999999999998</v>
      </c>
      <c r="M336">
        <v>2E-99</v>
      </c>
      <c r="N336" t="s">
        <v>4302</v>
      </c>
      <c r="O336" t="s">
        <v>4303</v>
      </c>
      <c r="P336" t="s">
        <v>44</v>
      </c>
      <c r="Q336" t="s">
        <v>44</v>
      </c>
      <c r="R336" t="s">
        <v>44</v>
      </c>
      <c r="S336" t="s">
        <v>44</v>
      </c>
      <c r="T336" t="s">
        <v>44</v>
      </c>
      <c r="U336" t="s">
        <v>44</v>
      </c>
      <c r="V336" t="s">
        <v>44</v>
      </c>
      <c r="W336" t="s">
        <v>44</v>
      </c>
      <c r="X336" t="s">
        <v>44</v>
      </c>
      <c r="Y336" t="s">
        <v>44</v>
      </c>
      <c r="Z336" t="s">
        <v>44</v>
      </c>
      <c r="AA336" t="s">
        <v>44</v>
      </c>
      <c r="AB336" t="s">
        <v>44</v>
      </c>
      <c r="AC336" t="s">
        <v>44</v>
      </c>
      <c r="AD336" t="s">
        <v>44</v>
      </c>
      <c r="AE336" t="s">
        <v>4304</v>
      </c>
    </row>
    <row r="337" spans="1:31" x14ac:dyDescent="0.25">
      <c r="A337" t="s">
        <v>4305</v>
      </c>
      <c r="B337" t="s">
        <v>2592</v>
      </c>
      <c r="C337">
        <v>-2.09461537791125</v>
      </c>
      <c r="D337">
        <v>0.173648974645113</v>
      </c>
      <c r="E337">
        <v>4.5644821256018999E-8</v>
      </c>
      <c r="F337">
        <v>8.7345929955517897E-6</v>
      </c>
      <c r="G337" t="s">
        <v>31</v>
      </c>
      <c r="H337" t="s">
        <v>4305</v>
      </c>
      <c r="K337" t="s">
        <v>4306</v>
      </c>
      <c r="L337">
        <v>99.85</v>
      </c>
      <c r="M337">
        <v>0</v>
      </c>
      <c r="N337" t="s">
        <v>4307</v>
      </c>
      <c r="O337" t="s">
        <v>4308</v>
      </c>
      <c r="P337">
        <v>93.41</v>
      </c>
      <c r="Q337">
        <v>0</v>
      </c>
      <c r="R337" t="s">
        <v>4309</v>
      </c>
      <c r="S337" t="s">
        <v>4310</v>
      </c>
      <c r="T337" t="s">
        <v>4311</v>
      </c>
      <c r="U337">
        <v>1236</v>
      </c>
      <c r="V337">
        <v>0</v>
      </c>
      <c r="W337" t="s">
        <v>4312</v>
      </c>
      <c r="X337" t="s">
        <v>4313</v>
      </c>
      <c r="Y337" t="s">
        <v>39</v>
      </c>
      <c r="Z337" t="s">
        <v>40</v>
      </c>
      <c r="AA337" t="s">
        <v>4314</v>
      </c>
      <c r="AC337" t="s">
        <v>365</v>
      </c>
      <c r="AD337" t="s">
        <v>44</v>
      </c>
      <c r="AE337" t="s">
        <v>4315</v>
      </c>
    </row>
    <row r="338" spans="1:31" x14ac:dyDescent="0.25">
      <c r="A338" t="s">
        <v>4316</v>
      </c>
      <c r="B338" t="s">
        <v>2592</v>
      </c>
      <c r="C338">
        <v>-4.1308429006200296</v>
      </c>
      <c r="D338">
        <v>0.31289232083638302</v>
      </c>
      <c r="E338">
        <v>1.65776063987266E-8</v>
      </c>
      <c r="F338">
        <v>4.8065011522126201E-6</v>
      </c>
      <c r="G338" t="s">
        <v>31</v>
      </c>
      <c r="H338" t="s">
        <v>4316</v>
      </c>
      <c r="L338">
        <v>98.864000000000004</v>
      </c>
      <c r="M338">
        <v>0</v>
      </c>
      <c r="N338" t="s">
        <v>4317</v>
      </c>
      <c r="O338" t="s">
        <v>4318</v>
      </c>
      <c r="P338">
        <v>72.98</v>
      </c>
      <c r="Q338">
        <v>0</v>
      </c>
      <c r="R338" t="s">
        <v>3164</v>
      </c>
      <c r="S338" t="s">
        <v>3165</v>
      </c>
      <c r="T338" t="s">
        <v>44</v>
      </c>
      <c r="U338" t="s">
        <v>44</v>
      </c>
      <c r="V338" t="s">
        <v>44</v>
      </c>
      <c r="W338" t="s">
        <v>44</v>
      </c>
      <c r="X338" t="s">
        <v>44</v>
      </c>
      <c r="Y338" t="s">
        <v>44</v>
      </c>
      <c r="Z338" t="s">
        <v>44</v>
      </c>
      <c r="AA338" t="s">
        <v>4319</v>
      </c>
      <c r="AB338" t="s">
        <v>3167</v>
      </c>
      <c r="AC338" t="s">
        <v>3168</v>
      </c>
      <c r="AD338" t="s">
        <v>3169</v>
      </c>
      <c r="AE338" t="s">
        <v>4320</v>
      </c>
    </row>
    <row r="339" spans="1:31" x14ac:dyDescent="0.25">
      <c r="A339" t="s">
        <v>4321</v>
      </c>
      <c r="B339" t="s">
        <v>2592</v>
      </c>
      <c r="C339">
        <v>-2.2618358573911701</v>
      </c>
      <c r="D339">
        <v>0.40198800183011602</v>
      </c>
      <c r="E339">
        <v>1.11329014442108E-4</v>
      </c>
      <c r="F339">
        <v>1.1038300623648499E-3</v>
      </c>
      <c r="G339" t="s">
        <v>31</v>
      </c>
      <c r="H339" t="s">
        <v>4322</v>
      </c>
      <c r="L339">
        <v>100</v>
      </c>
      <c r="M339">
        <v>0</v>
      </c>
      <c r="N339" t="s">
        <v>4323</v>
      </c>
      <c r="O339" t="s">
        <v>4324</v>
      </c>
      <c r="P339">
        <v>29.1</v>
      </c>
      <c r="Q339">
        <v>1.9999999999999999E-36</v>
      </c>
      <c r="R339" t="s">
        <v>4325</v>
      </c>
      <c r="S339" t="s">
        <v>4326</v>
      </c>
      <c r="T339" t="s">
        <v>4327</v>
      </c>
      <c r="U339">
        <v>753</v>
      </c>
      <c r="V339">
        <v>0</v>
      </c>
      <c r="W339" t="s">
        <v>350</v>
      </c>
      <c r="X339" t="s">
        <v>351</v>
      </c>
      <c r="Y339" t="s">
        <v>39</v>
      </c>
      <c r="Z339" t="s">
        <v>40</v>
      </c>
      <c r="AA339" t="s">
        <v>4328</v>
      </c>
      <c r="AC339" t="s">
        <v>354</v>
      </c>
      <c r="AD339" t="s">
        <v>158</v>
      </c>
      <c r="AE339" t="s">
        <v>4329</v>
      </c>
    </row>
    <row r="340" spans="1:31" x14ac:dyDescent="0.25">
      <c r="A340" t="s">
        <v>4330</v>
      </c>
      <c r="B340" t="s">
        <v>2592</v>
      </c>
      <c r="C340">
        <v>2.7959839590575601</v>
      </c>
      <c r="D340">
        <v>0.65495215946221097</v>
      </c>
      <c r="E340">
        <v>1.0900336162138499E-3</v>
      </c>
      <c r="F340">
        <v>5.7273155628413501E-3</v>
      </c>
      <c r="G340" t="s">
        <v>85</v>
      </c>
      <c r="H340" t="s">
        <v>4330</v>
      </c>
      <c r="L340">
        <v>100</v>
      </c>
      <c r="M340">
        <v>0</v>
      </c>
      <c r="N340" t="s">
        <v>4331</v>
      </c>
      <c r="O340" t="s">
        <v>4332</v>
      </c>
      <c r="P340">
        <v>70.98</v>
      </c>
      <c r="Q340">
        <v>3.9999999999999999E-171</v>
      </c>
      <c r="R340" t="s">
        <v>4333</v>
      </c>
      <c r="S340" t="s">
        <v>4334</v>
      </c>
      <c r="T340" t="s">
        <v>4335</v>
      </c>
      <c r="U340">
        <v>477</v>
      </c>
      <c r="V340">
        <v>6.9999999999999999E-171</v>
      </c>
      <c r="W340" t="s">
        <v>2295</v>
      </c>
      <c r="X340" t="s">
        <v>2296</v>
      </c>
      <c r="Y340" t="s">
        <v>900</v>
      </c>
      <c r="Z340" t="s">
        <v>901</v>
      </c>
      <c r="AA340" t="s">
        <v>4336</v>
      </c>
      <c r="AC340" t="s">
        <v>2298</v>
      </c>
      <c r="AD340" t="s">
        <v>44</v>
      </c>
      <c r="AE340" t="s">
        <v>4337</v>
      </c>
    </row>
    <row r="341" spans="1:31" x14ac:dyDescent="0.25">
      <c r="A341" t="s">
        <v>2464</v>
      </c>
      <c r="B341" t="s">
        <v>2592</v>
      </c>
      <c r="C341">
        <v>2.01446757055662</v>
      </c>
      <c r="D341">
        <v>0.36685001003797801</v>
      </c>
      <c r="E341">
        <v>1.38181903374335E-4</v>
      </c>
      <c r="F341">
        <v>1.29113715965394E-3</v>
      </c>
      <c r="G341" t="s">
        <v>85</v>
      </c>
      <c r="H341" t="s">
        <v>2464</v>
      </c>
      <c r="L341">
        <v>94.085999999999999</v>
      </c>
      <c r="M341">
        <v>3.9999999999999998E-126</v>
      </c>
      <c r="N341" t="s">
        <v>2465</v>
      </c>
      <c r="O341" t="s">
        <v>2466</v>
      </c>
      <c r="P341">
        <v>76.5</v>
      </c>
      <c r="Q341">
        <v>9.0000000000000002E-100</v>
      </c>
      <c r="R341" t="s">
        <v>2467</v>
      </c>
      <c r="S341" t="s">
        <v>2468</v>
      </c>
      <c r="T341" t="s">
        <v>44</v>
      </c>
      <c r="U341" t="s">
        <v>44</v>
      </c>
      <c r="V341" t="s">
        <v>44</v>
      </c>
      <c r="W341" t="s">
        <v>44</v>
      </c>
      <c r="X341" t="s">
        <v>44</v>
      </c>
      <c r="Y341" t="s">
        <v>44</v>
      </c>
      <c r="Z341" t="s">
        <v>44</v>
      </c>
      <c r="AA341" t="s">
        <v>2469</v>
      </c>
      <c r="AB341" t="s">
        <v>44</v>
      </c>
      <c r="AC341" t="s">
        <v>44</v>
      </c>
      <c r="AD341" t="s">
        <v>44</v>
      </c>
      <c r="AE341" t="s">
        <v>2470</v>
      </c>
    </row>
    <row r="342" spans="1:31" x14ac:dyDescent="0.25">
      <c r="A342" t="s">
        <v>4338</v>
      </c>
      <c r="B342" t="s">
        <v>2592</v>
      </c>
      <c r="C342">
        <v>2.1372574913697</v>
      </c>
      <c r="D342">
        <v>0.461387625171787</v>
      </c>
      <c r="E342">
        <v>5.7786324879138796E-4</v>
      </c>
      <c r="F342">
        <v>3.6042995856818802E-3</v>
      </c>
      <c r="G342" t="s">
        <v>85</v>
      </c>
      <c r="H342" t="s">
        <v>4338</v>
      </c>
      <c r="L342">
        <v>99.754999999999995</v>
      </c>
      <c r="M342">
        <v>0</v>
      </c>
      <c r="N342" t="s">
        <v>4339</v>
      </c>
      <c r="O342" t="s">
        <v>4340</v>
      </c>
      <c r="P342" t="s">
        <v>44</v>
      </c>
      <c r="Q342" t="s">
        <v>44</v>
      </c>
      <c r="R342" t="s">
        <v>44</v>
      </c>
      <c r="S342" t="s">
        <v>44</v>
      </c>
      <c r="T342" t="s">
        <v>4341</v>
      </c>
      <c r="U342">
        <v>962</v>
      </c>
      <c r="V342">
        <v>0</v>
      </c>
      <c r="W342" t="s">
        <v>4342</v>
      </c>
      <c r="X342" t="s">
        <v>4343</v>
      </c>
      <c r="Y342" t="s">
        <v>518</v>
      </c>
      <c r="Z342" t="s">
        <v>519</v>
      </c>
      <c r="AA342" t="s">
        <v>4344</v>
      </c>
      <c r="AC342" t="s">
        <v>2728</v>
      </c>
      <c r="AD342" t="s">
        <v>44</v>
      </c>
      <c r="AE342" t="s">
        <v>4345</v>
      </c>
    </row>
    <row r="343" spans="1:31" x14ac:dyDescent="0.25">
      <c r="A343" t="s">
        <v>4346</v>
      </c>
      <c r="B343" t="s">
        <v>2592</v>
      </c>
      <c r="C343">
        <v>-3.4264090886083798</v>
      </c>
      <c r="D343">
        <v>0.49068766763788801</v>
      </c>
      <c r="E343">
        <v>1.4692028591945E-5</v>
      </c>
      <c r="F343">
        <v>2.6674256084958101E-4</v>
      </c>
      <c r="G343" t="s">
        <v>31</v>
      </c>
      <c r="H343" t="s">
        <v>4346</v>
      </c>
      <c r="L343">
        <v>100</v>
      </c>
      <c r="M343">
        <v>2.0000000000000001E-134</v>
      </c>
      <c r="N343" t="s">
        <v>4347</v>
      </c>
      <c r="O343" t="s">
        <v>4348</v>
      </c>
      <c r="P343">
        <v>68.69</v>
      </c>
      <c r="Q343">
        <v>3.9999999999999999E-48</v>
      </c>
      <c r="R343" t="s">
        <v>4349</v>
      </c>
      <c r="S343" t="s">
        <v>4350</v>
      </c>
      <c r="T343" t="s">
        <v>44</v>
      </c>
      <c r="U343" t="s">
        <v>44</v>
      </c>
      <c r="V343" t="s">
        <v>44</v>
      </c>
      <c r="W343" t="s">
        <v>44</v>
      </c>
      <c r="X343" t="s">
        <v>44</v>
      </c>
      <c r="Y343" t="s">
        <v>44</v>
      </c>
      <c r="Z343" t="s">
        <v>44</v>
      </c>
      <c r="AA343" t="s">
        <v>4351</v>
      </c>
      <c r="AC343" t="s">
        <v>1059</v>
      </c>
      <c r="AD343" t="s">
        <v>158</v>
      </c>
      <c r="AE343" t="s">
        <v>4352</v>
      </c>
    </row>
    <row r="344" spans="1:31" x14ac:dyDescent="0.25">
      <c r="A344" t="s">
        <v>2471</v>
      </c>
      <c r="B344" t="s">
        <v>2592</v>
      </c>
      <c r="C344">
        <v>-2.4337728555613398</v>
      </c>
      <c r="D344">
        <v>0.27413284667808602</v>
      </c>
      <c r="E344">
        <v>1.2748446209798199E-6</v>
      </c>
      <c r="F344">
        <v>5.19051631214252E-5</v>
      </c>
      <c r="G344" t="s">
        <v>31</v>
      </c>
      <c r="H344" t="s">
        <v>2471</v>
      </c>
      <c r="L344">
        <v>86.787999999999997</v>
      </c>
      <c r="M344">
        <v>0</v>
      </c>
      <c r="N344" t="s">
        <v>2472</v>
      </c>
      <c r="O344" t="s">
        <v>2473</v>
      </c>
      <c r="P344">
        <v>75.58</v>
      </c>
      <c r="Q344">
        <v>0</v>
      </c>
      <c r="R344" t="s">
        <v>2474</v>
      </c>
      <c r="S344" t="s">
        <v>2475</v>
      </c>
      <c r="T344" t="s">
        <v>2476</v>
      </c>
      <c r="U344">
        <v>615</v>
      </c>
      <c r="V344">
        <v>0</v>
      </c>
      <c r="W344" t="s">
        <v>2477</v>
      </c>
      <c r="X344" t="s">
        <v>2478</v>
      </c>
      <c r="Y344" t="s">
        <v>197</v>
      </c>
      <c r="Z344" t="s">
        <v>198</v>
      </c>
      <c r="AA344" t="s">
        <v>2479</v>
      </c>
      <c r="AB344" t="s">
        <v>663</v>
      </c>
      <c r="AC344" t="s">
        <v>2376</v>
      </c>
      <c r="AD344" t="s">
        <v>44</v>
      </c>
      <c r="AE344" t="s">
        <v>2480</v>
      </c>
    </row>
    <row r="345" spans="1:31" x14ac:dyDescent="0.25">
      <c r="A345" t="s">
        <v>4353</v>
      </c>
      <c r="B345" t="s">
        <v>2592</v>
      </c>
      <c r="C345">
        <v>-3.46167362799748</v>
      </c>
      <c r="D345">
        <v>0.31355394729131197</v>
      </c>
      <c r="E345">
        <v>3.2858316116435298E-5</v>
      </c>
      <c r="F345">
        <v>4.6438459173124498E-4</v>
      </c>
      <c r="G345" t="s">
        <v>31</v>
      </c>
      <c r="H345" t="s">
        <v>4353</v>
      </c>
      <c r="L345">
        <v>100</v>
      </c>
      <c r="M345">
        <v>0</v>
      </c>
      <c r="N345" t="s">
        <v>4354</v>
      </c>
      <c r="O345" t="s">
        <v>4355</v>
      </c>
      <c r="P345">
        <v>54.68</v>
      </c>
      <c r="Q345">
        <v>7.9999999999999998E-137</v>
      </c>
      <c r="R345" t="s">
        <v>732</v>
      </c>
      <c r="S345" t="s">
        <v>733</v>
      </c>
      <c r="T345" t="s">
        <v>44</v>
      </c>
      <c r="U345" t="s">
        <v>44</v>
      </c>
      <c r="V345" t="s">
        <v>44</v>
      </c>
      <c r="W345" t="s">
        <v>44</v>
      </c>
      <c r="X345" t="s">
        <v>44</v>
      </c>
      <c r="Y345" t="s">
        <v>44</v>
      </c>
      <c r="Z345" t="s">
        <v>44</v>
      </c>
      <c r="AA345" t="s">
        <v>44</v>
      </c>
      <c r="AB345" t="s">
        <v>353</v>
      </c>
      <c r="AC345" t="s">
        <v>734</v>
      </c>
      <c r="AD345" t="s">
        <v>44</v>
      </c>
      <c r="AE345" t="s">
        <v>4356</v>
      </c>
    </row>
    <row r="346" spans="1:31" x14ac:dyDescent="0.25">
      <c r="A346" t="s">
        <v>4357</v>
      </c>
      <c r="B346" t="s">
        <v>2592</v>
      </c>
      <c r="C346">
        <v>-3.46452059505642</v>
      </c>
      <c r="D346">
        <v>0.36127870022286601</v>
      </c>
      <c r="E346">
        <v>7.3516778708260206E-5</v>
      </c>
      <c r="F346">
        <v>8.1413025310258602E-4</v>
      </c>
      <c r="G346" t="s">
        <v>31</v>
      </c>
      <c r="H346" t="s">
        <v>4357</v>
      </c>
      <c r="L346">
        <v>99.807000000000002</v>
      </c>
      <c r="M346">
        <v>0</v>
      </c>
      <c r="N346" t="s">
        <v>4358</v>
      </c>
      <c r="O346" t="s">
        <v>4359</v>
      </c>
      <c r="P346">
        <v>89.77</v>
      </c>
      <c r="Q346">
        <v>0</v>
      </c>
      <c r="R346" t="s">
        <v>695</v>
      </c>
      <c r="S346" t="s">
        <v>696</v>
      </c>
      <c r="T346" t="s">
        <v>697</v>
      </c>
      <c r="U346">
        <v>958</v>
      </c>
      <c r="V346">
        <v>0</v>
      </c>
      <c r="W346" t="s">
        <v>698</v>
      </c>
      <c r="X346" t="s">
        <v>699</v>
      </c>
      <c r="Y346" t="s">
        <v>700</v>
      </c>
      <c r="Z346" t="s">
        <v>701</v>
      </c>
      <c r="AA346" t="s">
        <v>4360</v>
      </c>
      <c r="AB346" t="s">
        <v>703</v>
      </c>
      <c r="AC346" t="s">
        <v>704</v>
      </c>
      <c r="AD346" t="s">
        <v>44</v>
      </c>
      <c r="AE346" t="s">
        <v>4361</v>
      </c>
    </row>
    <row r="347" spans="1:31" x14ac:dyDescent="0.25">
      <c r="A347" t="s">
        <v>4362</v>
      </c>
      <c r="B347" t="s">
        <v>2592</v>
      </c>
      <c r="C347">
        <v>-4.5559775967492104</v>
      </c>
      <c r="D347">
        <v>0.74369065252591404</v>
      </c>
      <c r="E347">
        <v>7.4549292892189798E-5</v>
      </c>
      <c r="F347">
        <v>8.2270776746536599E-4</v>
      </c>
      <c r="G347" t="s">
        <v>31</v>
      </c>
      <c r="H347" t="s">
        <v>4362</v>
      </c>
      <c r="L347">
        <v>97.852000000000004</v>
      </c>
      <c r="M347">
        <v>0</v>
      </c>
      <c r="N347" t="s">
        <v>4363</v>
      </c>
      <c r="O347" t="s">
        <v>4364</v>
      </c>
      <c r="P347">
        <v>41.94</v>
      </c>
      <c r="Q347">
        <v>8.0000000000000007E-30</v>
      </c>
      <c r="R347" t="s">
        <v>4365</v>
      </c>
      <c r="S347" t="s">
        <v>4366</v>
      </c>
      <c r="T347" t="s">
        <v>44</v>
      </c>
      <c r="U347" t="s">
        <v>44</v>
      </c>
      <c r="V347" t="s">
        <v>44</v>
      </c>
      <c r="W347" t="s">
        <v>44</v>
      </c>
      <c r="X347" t="s">
        <v>44</v>
      </c>
      <c r="Y347" t="s">
        <v>44</v>
      </c>
      <c r="Z347" t="s">
        <v>44</v>
      </c>
      <c r="AA347" t="s">
        <v>4367</v>
      </c>
      <c r="AB347" t="s">
        <v>44</v>
      </c>
      <c r="AC347" t="s">
        <v>44</v>
      </c>
      <c r="AD347" t="s">
        <v>44</v>
      </c>
      <c r="AE347" t="s">
        <v>4368</v>
      </c>
    </row>
    <row r="348" spans="1:31" x14ac:dyDescent="0.25">
      <c r="A348" t="s">
        <v>1403</v>
      </c>
      <c r="B348" t="s">
        <v>2592</v>
      </c>
      <c r="C348">
        <v>-6.8031996618895896</v>
      </c>
      <c r="D348">
        <v>0.79064259722969399</v>
      </c>
      <c r="E348">
        <v>1.35514825636118E-4</v>
      </c>
      <c r="F348">
        <v>1.27242968762157E-3</v>
      </c>
      <c r="G348" t="s">
        <v>31</v>
      </c>
      <c r="H348" t="s">
        <v>1403</v>
      </c>
      <c r="L348">
        <v>100</v>
      </c>
      <c r="M348">
        <v>7.0000000000000001E-180</v>
      </c>
      <c r="N348" t="s">
        <v>1404</v>
      </c>
      <c r="O348" t="s">
        <v>1405</v>
      </c>
      <c r="P348">
        <v>32.119999999999997</v>
      </c>
      <c r="Q348">
        <v>5.9999999999999997E-7</v>
      </c>
      <c r="R348" t="s">
        <v>1406</v>
      </c>
      <c r="S348" t="s">
        <v>1407</v>
      </c>
      <c r="T348" t="s">
        <v>44</v>
      </c>
      <c r="U348" t="s">
        <v>44</v>
      </c>
      <c r="V348" t="s">
        <v>44</v>
      </c>
      <c r="W348" t="s">
        <v>44</v>
      </c>
      <c r="X348" t="s">
        <v>44</v>
      </c>
      <c r="Y348" t="s">
        <v>44</v>
      </c>
      <c r="Z348" t="s">
        <v>44</v>
      </c>
      <c r="AA348" t="s">
        <v>44</v>
      </c>
      <c r="AB348" t="s">
        <v>44</v>
      </c>
      <c r="AC348" t="s">
        <v>44</v>
      </c>
      <c r="AD348" t="s">
        <v>44</v>
      </c>
      <c r="AE348" t="s">
        <v>1408</v>
      </c>
    </row>
    <row r="349" spans="1:31" x14ac:dyDescent="0.25">
      <c r="A349" t="s">
        <v>4369</v>
      </c>
      <c r="B349" t="s">
        <v>2592</v>
      </c>
      <c r="C349">
        <v>2.02377680542872</v>
      </c>
      <c r="D349">
        <v>0.44972566109791501</v>
      </c>
      <c r="E349">
        <v>7.2662104798859595E-4</v>
      </c>
      <c r="F349">
        <v>4.2626058780839303E-3</v>
      </c>
      <c r="G349" t="s">
        <v>85</v>
      </c>
      <c r="H349" t="s">
        <v>4369</v>
      </c>
      <c r="L349">
        <v>99.456999999999994</v>
      </c>
      <c r="M349">
        <v>0</v>
      </c>
      <c r="N349" t="s">
        <v>4370</v>
      </c>
      <c r="O349" t="s">
        <v>4371</v>
      </c>
      <c r="P349">
        <v>93.48</v>
      </c>
      <c r="Q349">
        <v>0</v>
      </c>
      <c r="R349" t="s">
        <v>4372</v>
      </c>
      <c r="S349" t="s">
        <v>4373</v>
      </c>
      <c r="T349" t="s">
        <v>4374</v>
      </c>
      <c r="U349">
        <v>1014</v>
      </c>
      <c r="V349">
        <v>0</v>
      </c>
      <c r="W349" t="s">
        <v>4375</v>
      </c>
      <c r="X349" t="s">
        <v>4376</v>
      </c>
      <c r="Y349" t="s">
        <v>39</v>
      </c>
      <c r="Z349" t="s">
        <v>40</v>
      </c>
      <c r="AA349" t="s">
        <v>4377</v>
      </c>
      <c r="AB349" t="s">
        <v>4378</v>
      </c>
      <c r="AC349" t="s">
        <v>4379</v>
      </c>
      <c r="AD349" t="s">
        <v>4380</v>
      </c>
      <c r="AE349" t="s">
        <v>4381</v>
      </c>
    </row>
    <row r="350" spans="1:31" x14ac:dyDescent="0.25">
      <c r="A350" t="s">
        <v>4382</v>
      </c>
      <c r="B350" t="s">
        <v>2592</v>
      </c>
      <c r="C350">
        <v>-2.6562581113157</v>
      </c>
      <c r="D350">
        <v>0.315266881576795</v>
      </c>
      <c r="E350">
        <v>1.5246057906370699E-4</v>
      </c>
      <c r="F350">
        <v>1.37747197401468E-3</v>
      </c>
      <c r="G350" t="s">
        <v>31</v>
      </c>
      <c r="H350" t="s">
        <v>4382</v>
      </c>
      <c r="L350">
        <v>100</v>
      </c>
      <c r="M350">
        <v>0</v>
      </c>
      <c r="N350" t="s">
        <v>4383</v>
      </c>
      <c r="O350" t="s">
        <v>3461</v>
      </c>
      <c r="P350">
        <v>77.290000000000006</v>
      </c>
      <c r="Q350">
        <v>0</v>
      </c>
      <c r="R350" t="s">
        <v>3462</v>
      </c>
      <c r="S350" t="s">
        <v>3463</v>
      </c>
      <c r="T350" t="s">
        <v>3464</v>
      </c>
      <c r="U350">
        <v>384</v>
      </c>
      <c r="V350">
        <v>4.0000000000000002E-135</v>
      </c>
      <c r="W350" t="s">
        <v>2932</v>
      </c>
      <c r="X350" t="s">
        <v>2933</v>
      </c>
      <c r="Y350" t="s">
        <v>1349</v>
      </c>
      <c r="Z350" t="s">
        <v>1350</v>
      </c>
      <c r="AA350" t="s">
        <v>4384</v>
      </c>
      <c r="AB350" t="s">
        <v>4385</v>
      </c>
      <c r="AC350" t="s">
        <v>4386</v>
      </c>
      <c r="AD350" t="s">
        <v>44</v>
      </c>
      <c r="AE350" t="s">
        <v>4387</v>
      </c>
    </row>
    <row r="351" spans="1:31" x14ac:dyDescent="0.25">
      <c r="A351" t="s">
        <v>1409</v>
      </c>
      <c r="B351" t="s">
        <v>2592</v>
      </c>
      <c r="C351">
        <v>-3.51623190625584</v>
      </c>
      <c r="D351">
        <v>0.50733044747198197</v>
      </c>
      <c r="E351">
        <v>1.5806909144267001E-5</v>
      </c>
      <c r="F351">
        <v>2.7955731366422599E-4</v>
      </c>
      <c r="G351" t="s">
        <v>31</v>
      </c>
      <c r="H351" t="s">
        <v>1409</v>
      </c>
      <c r="L351">
        <v>97.872</v>
      </c>
      <c r="M351">
        <v>3.0000000000000002E-97</v>
      </c>
      <c r="N351" t="s">
        <v>1410</v>
      </c>
      <c r="O351" t="s">
        <v>1411</v>
      </c>
      <c r="P351">
        <v>59.03</v>
      </c>
      <c r="Q351">
        <v>9.9999999999999999E-56</v>
      </c>
      <c r="R351" t="s">
        <v>1412</v>
      </c>
      <c r="S351" t="s">
        <v>1413</v>
      </c>
      <c r="T351" t="s">
        <v>1414</v>
      </c>
      <c r="U351">
        <v>171</v>
      </c>
      <c r="V351">
        <v>3.0000000000000002E-55</v>
      </c>
      <c r="W351" t="s">
        <v>1415</v>
      </c>
      <c r="X351" t="s">
        <v>1416</v>
      </c>
      <c r="Y351" t="s">
        <v>39</v>
      </c>
      <c r="Z351" t="s">
        <v>40</v>
      </c>
      <c r="AA351" t="s">
        <v>1417</v>
      </c>
      <c r="AB351" t="s">
        <v>1418</v>
      </c>
      <c r="AC351" t="s">
        <v>276</v>
      </c>
      <c r="AD351" t="s">
        <v>44</v>
      </c>
      <c r="AE351" t="s">
        <v>1419</v>
      </c>
    </row>
    <row r="352" spans="1:31" x14ac:dyDescent="0.25">
      <c r="A352" t="s">
        <v>4388</v>
      </c>
      <c r="B352" t="s">
        <v>2592</v>
      </c>
      <c r="C352">
        <v>-3.2957954732539698</v>
      </c>
      <c r="D352">
        <v>0.40714394030034401</v>
      </c>
      <c r="E352">
        <v>1.9056377568293901E-4</v>
      </c>
      <c r="F352">
        <v>1.5993984260827699E-3</v>
      </c>
      <c r="G352" t="s">
        <v>31</v>
      </c>
      <c r="H352" t="s">
        <v>4389</v>
      </c>
      <c r="L352">
        <v>100</v>
      </c>
      <c r="M352">
        <v>0</v>
      </c>
      <c r="N352" t="s">
        <v>4390</v>
      </c>
      <c r="O352" t="s">
        <v>4391</v>
      </c>
      <c r="P352">
        <v>72.14</v>
      </c>
      <c r="Q352">
        <v>6.0000000000000001E-179</v>
      </c>
      <c r="R352" t="s">
        <v>4392</v>
      </c>
      <c r="S352" t="s">
        <v>4393</v>
      </c>
      <c r="T352" t="s">
        <v>4394</v>
      </c>
      <c r="U352">
        <v>498</v>
      </c>
      <c r="V352">
        <v>9.9999999999999995E-179</v>
      </c>
      <c r="W352" t="s">
        <v>2932</v>
      </c>
      <c r="X352" t="s">
        <v>2933</v>
      </c>
      <c r="Y352" t="s">
        <v>1349</v>
      </c>
      <c r="Z352" t="s">
        <v>1350</v>
      </c>
      <c r="AA352" t="s">
        <v>4395</v>
      </c>
      <c r="AC352" t="s">
        <v>4396</v>
      </c>
      <c r="AD352" t="s">
        <v>44</v>
      </c>
      <c r="AE352" t="s">
        <v>4397</v>
      </c>
    </row>
    <row r="353" spans="1:31" x14ac:dyDescent="0.25">
      <c r="A353" t="s">
        <v>4398</v>
      </c>
      <c r="B353" t="s">
        <v>2592</v>
      </c>
      <c r="C353">
        <v>2.0188600451378198</v>
      </c>
      <c r="D353">
        <v>0.20764578515256499</v>
      </c>
      <c r="E353">
        <v>4.8492348270201504E-7</v>
      </c>
      <c r="F353">
        <v>3.0128233003200501E-5</v>
      </c>
      <c r="G353" t="s">
        <v>85</v>
      </c>
      <c r="H353" t="s">
        <v>4398</v>
      </c>
      <c r="L353">
        <v>99.090999999999994</v>
      </c>
      <c r="M353">
        <v>0</v>
      </c>
      <c r="N353" t="s">
        <v>4399</v>
      </c>
      <c r="O353" t="s">
        <v>4400</v>
      </c>
      <c r="P353">
        <v>75.819999999999993</v>
      </c>
      <c r="Q353">
        <v>5.0000000000000001E-180</v>
      </c>
      <c r="R353" t="s">
        <v>4401</v>
      </c>
      <c r="S353" t="s">
        <v>4402</v>
      </c>
      <c r="T353" t="s">
        <v>44</v>
      </c>
      <c r="U353" t="s">
        <v>44</v>
      </c>
      <c r="V353" t="s">
        <v>44</v>
      </c>
      <c r="W353" t="s">
        <v>44</v>
      </c>
      <c r="X353" t="s">
        <v>44</v>
      </c>
      <c r="Y353" t="s">
        <v>44</v>
      </c>
      <c r="Z353" t="s">
        <v>44</v>
      </c>
      <c r="AA353" t="s">
        <v>4403</v>
      </c>
      <c r="AB353" t="s">
        <v>225</v>
      </c>
      <c r="AC353" t="s">
        <v>112</v>
      </c>
      <c r="AD353" t="s">
        <v>113</v>
      </c>
      <c r="AE353" t="s">
        <v>4404</v>
      </c>
    </row>
    <row r="354" spans="1:31" x14ac:dyDescent="0.25">
      <c r="A354" t="s">
        <v>2505</v>
      </c>
      <c r="B354" t="s">
        <v>2592</v>
      </c>
      <c r="C354">
        <v>2.3082041361947598</v>
      </c>
      <c r="D354">
        <v>0.31153242221866501</v>
      </c>
      <c r="E354">
        <v>8.1724819842587897E-6</v>
      </c>
      <c r="F354">
        <v>1.7261436561895801E-4</v>
      </c>
      <c r="G354" t="s">
        <v>85</v>
      </c>
      <c r="H354" t="s">
        <v>2506</v>
      </c>
      <c r="L354">
        <v>100</v>
      </c>
      <c r="M354">
        <v>8.9999999999999998E-127</v>
      </c>
      <c r="N354" t="s">
        <v>2507</v>
      </c>
      <c r="O354" t="s">
        <v>2508</v>
      </c>
      <c r="P354">
        <v>65.709999999999994</v>
      </c>
      <c r="Q354">
        <v>5.0000000000000003E-69</v>
      </c>
      <c r="R354" t="s">
        <v>2036</v>
      </c>
      <c r="S354" t="s">
        <v>2037</v>
      </c>
      <c r="T354" t="s">
        <v>44</v>
      </c>
      <c r="U354" t="s">
        <v>44</v>
      </c>
      <c r="V354" t="s">
        <v>44</v>
      </c>
      <c r="W354" t="s">
        <v>44</v>
      </c>
      <c r="X354" t="s">
        <v>44</v>
      </c>
      <c r="Y354" t="s">
        <v>44</v>
      </c>
      <c r="Z354" t="s">
        <v>44</v>
      </c>
      <c r="AA354" t="s">
        <v>44</v>
      </c>
      <c r="AB354" t="s">
        <v>44</v>
      </c>
      <c r="AC354" t="s">
        <v>44</v>
      </c>
      <c r="AD354" t="s">
        <v>44</v>
      </c>
      <c r="AE354" t="s">
        <v>2509</v>
      </c>
    </row>
    <row r="355" spans="1:31" x14ac:dyDescent="0.25">
      <c r="A355" t="s">
        <v>4405</v>
      </c>
      <c r="B355" t="s">
        <v>2592</v>
      </c>
      <c r="C355">
        <v>2.52575213253255</v>
      </c>
      <c r="D355">
        <v>0.29348933070570998</v>
      </c>
      <c r="E355">
        <v>1.7669489258409501E-6</v>
      </c>
      <c r="F355">
        <v>6.2848205659651302E-5</v>
      </c>
      <c r="G355" t="s">
        <v>85</v>
      </c>
      <c r="H355" t="s">
        <v>4405</v>
      </c>
      <c r="L355">
        <v>97.725999999999999</v>
      </c>
      <c r="M355">
        <v>0</v>
      </c>
      <c r="N355" t="s">
        <v>4406</v>
      </c>
      <c r="O355" t="s">
        <v>4407</v>
      </c>
      <c r="P355" t="s">
        <v>44</v>
      </c>
      <c r="Q355" t="s">
        <v>44</v>
      </c>
      <c r="R355" t="s">
        <v>44</v>
      </c>
      <c r="S355" t="s">
        <v>44</v>
      </c>
      <c r="T355" t="s">
        <v>4408</v>
      </c>
      <c r="U355">
        <v>2416</v>
      </c>
      <c r="V355">
        <v>0</v>
      </c>
      <c r="W355" t="s">
        <v>4409</v>
      </c>
      <c r="X355" t="s">
        <v>4410</v>
      </c>
      <c r="Y355" t="s">
        <v>246</v>
      </c>
      <c r="Z355" t="s">
        <v>247</v>
      </c>
      <c r="AA355" t="s">
        <v>4411</v>
      </c>
      <c r="AB355" t="s">
        <v>44</v>
      </c>
      <c r="AC355" t="s">
        <v>44</v>
      </c>
      <c r="AD355" t="s">
        <v>44</v>
      </c>
      <c r="AE355" t="s">
        <v>4412</v>
      </c>
    </row>
    <row r="356" spans="1:31" x14ac:dyDescent="0.25">
      <c r="A356" t="s">
        <v>1438</v>
      </c>
      <c r="B356" t="s">
        <v>2592</v>
      </c>
      <c r="C356">
        <v>-5.87378392717702</v>
      </c>
      <c r="D356">
        <v>0.664414001615937</v>
      </c>
      <c r="E356">
        <v>1.33294530746397E-6</v>
      </c>
      <c r="F356">
        <v>5.2700911990972297E-5</v>
      </c>
      <c r="G356" t="s">
        <v>31</v>
      </c>
      <c r="H356" t="s">
        <v>1438</v>
      </c>
      <c r="L356">
        <v>99.623000000000005</v>
      </c>
      <c r="M356">
        <v>0</v>
      </c>
      <c r="N356" t="s">
        <v>1439</v>
      </c>
      <c r="O356" t="s">
        <v>1440</v>
      </c>
      <c r="P356">
        <v>76.349999999999994</v>
      </c>
      <c r="Q356">
        <v>0</v>
      </c>
      <c r="R356" t="s">
        <v>760</v>
      </c>
      <c r="S356" t="s">
        <v>761</v>
      </c>
      <c r="T356" t="s">
        <v>762</v>
      </c>
      <c r="U356">
        <v>873</v>
      </c>
      <c r="V356">
        <v>0</v>
      </c>
      <c r="W356" t="s">
        <v>763</v>
      </c>
      <c r="X356" t="s">
        <v>764</v>
      </c>
      <c r="Y356" t="s">
        <v>409</v>
      </c>
      <c r="Z356" t="s">
        <v>410</v>
      </c>
      <c r="AA356" t="s">
        <v>1441</v>
      </c>
      <c r="AC356" t="s">
        <v>378</v>
      </c>
      <c r="AD356" t="s">
        <v>44</v>
      </c>
      <c r="AE356" t="s">
        <v>1442</v>
      </c>
    </row>
    <row r="357" spans="1:31" x14ac:dyDescent="0.25">
      <c r="A357" t="s">
        <v>4413</v>
      </c>
      <c r="B357" t="s">
        <v>2592</v>
      </c>
      <c r="C357">
        <v>-3.6868458599562302</v>
      </c>
      <c r="D357">
        <v>0.82356769889102599</v>
      </c>
      <c r="E357">
        <v>7.5679420899321702E-4</v>
      </c>
      <c r="F357">
        <v>4.4045054693717103E-3</v>
      </c>
      <c r="G357" t="s">
        <v>31</v>
      </c>
      <c r="H357" t="s">
        <v>4413</v>
      </c>
      <c r="L357">
        <v>100</v>
      </c>
      <c r="M357">
        <v>0</v>
      </c>
      <c r="N357" t="s">
        <v>4414</v>
      </c>
      <c r="O357" t="s">
        <v>152</v>
      </c>
      <c r="P357">
        <v>64.31</v>
      </c>
      <c r="Q357">
        <v>4.0000000000000002E-135</v>
      </c>
      <c r="R357" t="s">
        <v>153</v>
      </c>
      <c r="S357" t="s">
        <v>154</v>
      </c>
      <c r="T357" t="s">
        <v>44</v>
      </c>
      <c r="U357" t="s">
        <v>44</v>
      </c>
      <c r="V357" t="s">
        <v>44</v>
      </c>
      <c r="W357" t="s">
        <v>44</v>
      </c>
      <c r="X357" t="s">
        <v>44</v>
      </c>
      <c r="Y357" t="s">
        <v>44</v>
      </c>
      <c r="Z357" t="s">
        <v>44</v>
      </c>
      <c r="AA357" t="s">
        <v>4415</v>
      </c>
      <c r="AB357" t="s">
        <v>156</v>
      </c>
      <c r="AC357" t="s">
        <v>157</v>
      </c>
      <c r="AD357" t="s">
        <v>4416</v>
      </c>
      <c r="AE357" t="s">
        <v>4417</v>
      </c>
    </row>
    <row r="358" spans="1:31" x14ac:dyDescent="0.25">
      <c r="A358" t="s">
        <v>4418</v>
      </c>
      <c r="B358" t="s">
        <v>2592</v>
      </c>
      <c r="C358">
        <v>-4.8601741874056099</v>
      </c>
      <c r="D358">
        <v>0.51070694927698002</v>
      </c>
      <c r="E358">
        <v>2.9630901631660899E-5</v>
      </c>
      <c r="F358">
        <v>4.31458871541666E-4</v>
      </c>
      <c r="G358" t="s">
        <v>31</v>
      </c>
      <c r="H358" t="s">
        <v>4418</v>
      </c>
      <c r="L358">
        <v>99.715999999999994</v>
      </c>
      <c r="M358">
        <v>0</v>
      </c>
      <c r="N358" t="s">
        <v>4419</v>
      </c>
      <c r="O358" t="s">
        <v>4420</v>
      </c>
      <c r="P358">
        <v>40.229999999999997</v>
      </c>
      <c r="Q358">
        <v>4E-78</v>
      </c>
      <c r="R358" t="s">
        <v>2173</v>
      </c>
      <c r="S358" t="s">
        <v>2174</v>
      </c>
      <c r="T358" t="s">
        <v>4421</v>
      </c>
      <c r="U358">
        <v>236</v>
      </c>
      <c r="V358">
        <v>3.9999999999999998E-75</v>
      </c>
      <c r="W358" t="s">
        <v>878</v>
      </c>
      <c r="X358" t="s">
        <v>879</v>
      </c>
      <c r="Y358" t="s">
        <v>518</v>
      </c>
      <c r="Z358" t="s">
        <v>519</v>
      </c>
      <c r="AA358" t="s">
        <v>4422</v>
      </c>
      <c r="AC358" t="s">
        <v>378</v>
      </c>
      <c r="AD358" t="s">
        <v>44</v>
      </c>
      <c r="AE358" t="s">
        <v>4423</v>
      </c>
    </row>
    <row r="359" spans="1:31" x14ac:dyDescent="0.25">
      <c r="A359" t="s">
        <v>2526</v>
      </c>
      <c r="B359" t="s">
        <v>2592</v>
      </c>
      <c r="C359">
        <v>2.8699680283898501</v>
      </c>
      <c r="D359">
        <v>0.45301720388570998</v>
      </c>
      <c r="E359">
        <v>2.24132588486192E-4</v>
      </c>
      <c r="F359">
        <v>1.8081792636053E-3</v>
      </c>
      <c r="G359" t="s">
        <v>85</v>
      </c>
      <c r="H359" t="s">
        <v>2526</v>
      </c>
      <c r="L359">
        <v>100</v>
      </c>
      <c r="M359">
        <v>3.0000000000000001E-73</v>
      </c>
      <c r="N359" t="s">
        <v>2527</v>
      </c>
      <c r="O359" t="s">
        <v>2528</v>
      </c>
      <c r="P359" t="s">
        <v>44</v>
      </c>
      <c r="Q359" t="s">
        <v>44</v>
      </c>
      <c r="R359" t="s">
        <v>44</v>
      </c>
      <c r="S359" t="s">
        <v>44</v>
      </c>
      <c r="T359" t="s">
        <v>44</v>
      </c>
      <c r="U359" t="s">
        <v>44</v>
      </c>
      <c r="V359" t="s">
        <v>44</v>
      </c>
      <c r="W359" t="s">
        <v>44</v>
      </c>
      <c r="X359" t="s">
        <v>44</v>
      </c>
      <c r="Y359" t="s">
        <v>44</v>
      </c>
      <c r="Z359" t="s">
        <v>44</v>
      </c>
      <c r="AA359" t="s">
        <v>2529</v>
      </c>
      <c r="AB359" t="s">
        <v>44</v>
      </c>
      <c r="AC359" t="s">
        <v>44</v>
      </c>
      <c r="AD359" t="s">
        <v>44</v>
      </c>
      <c r="AE359" t="s">
        <v>2530</v>
      </c>
    </row>
    <row r="360" spans="1:31" x14ac:dyDescent="0.25">
      <c r="A360" t="s">
        <v>4424</v>
      </c>
      <c r="B360" t="s">
        <v>2592</v>
      </c>
      <c r="C360">
        <v>2.04906578081347</v>
      </c>
      <c r="D360">
        <v>0.48234691613687602</v>
      </c>
      <c r="E360">
        <v>1.69454228749411E-3</v>
      </c>
      <c r="F360">
        <v>8.0026557782544895E-3</v>
      </c>
      <c r="G360" t="s">
        <v>85</v>
      </c>
      <c r="H360" t="s">
        <v>4424</v>
      </c>
      <c r="L360">
        <v>100</v>
      </c>
      <c r="M360">
        <v>0</v>
      </c>
      <c r="N360" t="s">
        <v>4425</v>
      </c>
      <c r="O360" t="s">
        <v>4426</v>
      </c>
      <c r="P360">
        <v>59.38</v>
      </c>
      <c r="Q360">
        <v>7.9999999999999998E-149</v>
      </c>
      <c r="R360" t="s">
        <v>3556</v>
      </c>
      <c r="S360" t="s">
        <v>3557</v>
      </c>
      <c r="T360" t="s">
        <v>44</v>
      </c>
      <c r="U360" t="s">
        <v>44</v>
      </c>
      <c r="V360" t="s">
        <v>44</v>
      </c>
      <c r="W360" t="s">
        <v>44</v>
      </c>
      <c r="X360" t="s">
        <v>44</v>
      </c>
      <c r="Y360" t="s">
        <v>44</v>
      </c>
      <c r="Z360" t="s">
        <v>44</v>
      </c>
      <c r="AA360" t="s">
        <v>4427</v>
      </c>
      <c r="AC360" t="s">
        <v>3559</v>
      </c>
      <c r="AD360" t="s">
        <v>44</v>
      </c>
      <c r="AE360" t="s">
        <v>4428</v>
      </c>
    </row>
    <row r="361" spans="1:31" x14ac:dyDescent="0.25">
      <c r="A361" t="s">
        <v>2531</v>
      </c>
      <c r="B361" t="s">
        <v>2592</v>
      </c>
      <c r="C361">
        <v>-4.1436800889939303</v>
      </c>
      <c r="D361">
        <v>0.72268364281244601</v>
      </c>
      <c r="E361">
        <v>9.40039132892867E-5</v>
      </c>
      <c r="F361">
        <v>9.8146406799521908E-4</v>
      </c>
      <c r="G361" t="s">
        <v>31</v>
      </c>
      <c r="H361" t="s">
        <v>2532</v>
      </c>
      <c r="L361">
        <v>99.373000000000005</v>
      </c>
      <c r="M361">
        <v>0</v>
      </c>
      <c r="N361" t="s">
        <v>2533</v>
      </c>
      <c r="O361" t="s">
        <v>2534</v>
      </c>
      <c r="P361">
        <v>78.55</v>
      </c>
      <c r="Q361">
        <v>0</v>
      </c>
      <c r="R361" t="s">
        <v>2535</v>
      </c>
      <c r="S361" t="s">
        <v>2536</v>
      </c>
      <c r="T361" t="s">
        <v>2537</v>
      </c>
      <c r="U361">
        <v>425</v>
      </c>
      <c r="V361">
        <v>9.9999999999999994E-149</v>
      </c>
      <c r="W361" t="s">
        <v>2538</v>
      </c>
      <c r="X361" t="s">
        <v>2539</v>
      </c>
      <c r="Y361" t="s">
        <v>2540</v>
      </c>
      <c r="Z361" t="s">
        <v>2541</v>
      </c>
      <c r="AA361" t="s">
        <v>2542</v>
      </c>
      <c r="AB361" t="s">
        <v>2543</v>
      </c>
      <c r="AC361" t="s">
        <v>157</v>
      </c>
      <c r="AD361" t="s">
        <v>44</v>
      </c>
      <c r="AE361" t="s">
        <v>2544</v>
      </c>
    </row>
    <row r="362" spans="1:31" x14ac:dyDescent="0.25">
      <c r="A362" t="s">
        <v>1443</v>
      </c>
      <c r="B362" t="s">
        <v>2592</v>
      </c>
      <c r="C362">
        <v>-4.1680758430536899</v>
      </c>
      <c r="D362">
        <v>0.421590537451485</v>
      </c>
      <c r="E362">
        <v>9.2423452060508299E-6</v>
      </c>
      <c r="F362">
        <v>1.84230747773947E-4</v>
      </c>
      <c r="G362" t="s">
        <v>31</v>
      </c>
      <c r="H362" t="s">
        <v>1443</v>
      </c>
      <c r="K362" t="s">
        <v>1444</v>
      </c>
      <c r="L362">
        <v>99.77</v>
      </c>
      <c r="M362">
        <v>0</v>
      </c>
      <c r="N362" t="s">
        <v>1445</v>
      </c>
      <c r="O362" t="s">
        <v>1446</v>
      </c>
      <c r="P362">
        <v>42.6</v>
      </c>
      <c r="Q362">
        <v>2.0000000000000001E-114</v>
      </c>
      <c r="R362" t="s">
        <v>1447</v>
      </c>
      <c r="S362" t="s">
        <v>1448</v>
      </c>
      <c r="T362" t="s">
        <v>1449</v>
      </c>
      <c r="U362">
        <v>343</v>
      </c>
      <c r="V362">
        <v>4.0000000000000002E-114</v>
      </c>
      <c r="W362" t="s">
        <v>1450</v>
      </c>
      <c r="X362" t="s">
        <v>1451</v>
      </c>
      <c r="Y362" t="s">
        <v>308</v>
      </c>
      <c r="Z362" t="s">
        <v>309</v>
      </c>
      <c r="AA362" t="s">
        <v>1452</v>
      </c>
      <c r="AC362" t="s">
        <v>1453</v>
      </c>
      <c r="AD362" t="s">
        <v>44</v>
      </c>
      <c r="AE362" t="s">
        <v>1454</v>
      </c>
    </row>
    <row r="363" spans="1:31" x14ac:dyDescent="0.25">
      <c r="A363" t="s">
        <v>4429</v>
      </c>
      <c r="B363" t="s">
        <v>2592</v>
      </c>
      <c r="C363">
        <v>-3.8317066404248901</v>
      </c>
      <c r="D363">
        <v>0.38894108421719598</v>
      </c>
      <c r="E363">
        <v>6.3069184762287706E-5</v>
      </c>
      <c r="F363">
        <v>7.3322716865804297E-4</v>
      </c>
      <c r="G363" t="s">
        <v>31</v>
      </c>
      <c r="H363" t="s">
        <v>4429</v>
      </c>
      <c r="L363">
        <v>98.382000000000005</v>
      </c>
      <c r="M363">
        <v>0</v>
      </c>
      <c r="N363" t="s">
        <v>4430</v>
      </c>
      <c r="O363" t="s">
        <v>4431</v>
      </c>
      <c r="P363">
        <v>84.19</v>
      </c>
      <c r="Q363">
        <v>0</v>
      </c>
      <c r="R363" t="s">
        <v>4432</v>
      </c>
      <c r="S363" t="s">
        <v>4433</v>
      </c>
      <c r="T363" t="s">
        <v>4434</v>
      </c>
      <c r="U363">
        <v>939</v>
      </c>
      <c r="V363">
        <v>0</v>
      </c>
      <c r="W363" t="s">
        <v>1167</v>
      </c>
      <c r="X363" t="s">
        <v>1168</v>
      </c>
      <c r="Y363" t="s">
        <v>1169</v>
      </c>
      <c r="Z363" t="s">
        <v>1170</v>
      </c>
      <c r="AA363" t="s">
        <v>4435</v>
      </c>
      <c r="AC363" t="s">
        <v>1172</v>
      </c>
      <c r="AD363" t="s">
        <v>44</v>
      </c>
      <c r="AE363" t="s">
        <v>4436</v>
      </c>
    </row>
    <row r="364" spans="1:31" x14ac:dyDescent="0.25">
      <c r="A364" t="s">
        <v>1465</v>
      </c>
      <c r="B364" t="s">
        <v>2592</v>
      </c>
      <c r="C364">
        <v>-2.4209095267285901</v>
      </c>
      <c r="D364">
        <v>0.48542322164235302</v>
      </c>
      <c r="E364">
        <v>3.16008354040775E-4</v>
      </c>
      <c r="F364">
        <v>2.3402228571688401E-3</v>
      </c>
      <c r="G364" t="s">
        <v>31</v>
      </c>
      <c r="H364" t="s">
        <v>1465</v>
      </c>
      <c r="L364">
        <v>100</v>
      </c>
      <c r="M364">
        <v>0</v>
      </c>
      <c r="N364" t="s">
        <v>1466</v>
      </c>
      <c r="O364" t="s">
        <v>1467</v>
      </c>
      <c r="P364">
        <v>85.83</v>
      </c>
      <c r="Q364">
        <v>0</v>
      </c>
      <c r="R364" t="s">
        <v>1468</v>
      </c>
      <c r="S364" t="s">
        <v>1469</v>
      </c>
      <c r="T364" t="s">
        <v>1470</v>
      </c>
      <c r="U364">
        <v>624</v>
      </c>
      <c r="V364">
        <v>0</v>
      </c>
      <c r="W364" t="s">
        <v>1471</v>
      </c>
      <c r="X364" t="s">
        <v>1472</v>
      </c>
      <c r="Y364" t="s">
        <v>39</v>
      </c>
      <c r="Z364" t="s">
        <v>40</v>
      </c>
      <c r="AA364" t="s">
        <v>1473</v>
      </c>
      <c r="AB364" t="s">
        <v>42</v>
      </c>
      <c r="AC364" t="s">
        <v>1474</v>
      </c>
      <c r="AD364" t="s">
        <v>264</v>
      </c>
      <c r="AE364" t="s">
        <v>1475</v>
      </c>
    </row>
    <row r="365" spans="1:31" x14ac:dyDescent="0.25">
      <c r="A365" t="s">
        <v>1476</v>
      </c>
      <c r="B365" t="s">
        <v>2592</v>
      </c>
      <c r="C365">
        <v>-3.3116087774746399</v>
      </c>
      <c r="D365">
        <v>0.65121614456436805</v>
      </c>
      <c r="E365">
        <v>2.6829099376968202E-4</v>
      </c>
      <c r="F365">
        <v>2.0668343223738499E-3</v>
      </c>
      <c r="G365" t="s">
        <v>31</v>
      </c>
      <c r="H365" t="s">
        <v>1476</v>
      </c>
      <c r="L365">
        <v>99.762</v>
      </c>
      <c r="M365">
        <v>0</v>
      </c>
      <c r="N365" t="s">
        <v>1477</v>
      </c>
      <c r="O365" t="s">
        <v>1467</v>
      </c>
      <c r="P365">
        <v>86.13</v>
      </c>
      <c r="Q365">
        <v>0</v>
      </c>
      <c r="R365" t="s">
        <v>1468</v>
      </c>
      <c r="S365" t="s">
        <v>1469</v>
      </c>
      <c r="T365" t="s">
        <v>1470</v>
      </c>
      <c r="U365">
        <v>621</v>
      </c>
      <c r="V365">
        <v>0</v>
      </c>
      <c r="W365" t="s">
        <v>1471</v>
      </c>
      <c r="X365" t="s">
        <v>1472</v>
      </c>
      <c r="Y365" t="s">
        <v>39</v>
      </c>
      <c r="Z365" t="s">
        <v>40</v>
      </c>
      <c r="AA365" t="s">
        <v>1478</v>
      </c>
      <c r="AB365" t="s">
        <v>42</v>
      </c>
      <c r="AC365" t="s">
        <v>1474</v>
      </c>
      <c r="AD365" t="s">
        <v>264</v>
      </c>
      <c r="AE365" t="s">
        <v>1479</v>
      </c>
    </row>
    <row r="366" spans="1:31" x14ac:dyDescent="0.25">
      <c r="A366" t="s">
        <v>2574</v>
      </c>
      <c r="B366" t="s">
        <v>2592</v>
      </c>
      <c r="C366">
        <v>-3.9392694651376101</v>
      </c>
      <c r="D366">
        <v>0.48726826344944502</v>
      </c>
      <c r="E366">
        <v>3.37633714142527E-6</v>
      </c>
      <c r="F366">
        <v>1.00325446488065E-4</v>
      </c>
      <c r="G366" t="s">
        <v>31</v>
      </c>
      <c r="H366" t="s">
        <v>2574</v>
      </c>
      <c r="L366">
        <v>100</v>
      </c>
      <c r="M366">
        <v>0</v>
      </c>
      <c r="N366" t="s">
        <v>2575</v>
      </c>
      <c r="O366" t="s">
        <v>2576</v>
      </c>
      <c r="P366">
        <v>74.540000000000006</v>
      </c>
      <c r="Q366">
        <v>9.9999999999999998E-141</v>
      </c>
      <c r="R366" t="s">
        <v>2577</v>
      </c>
      <c r="S366" t="s">
        <v>2578</v>
      </c>
      <c r="T366" t="s">
        <v>2579</v>
      </c>
      <c r="U366">
        <v>401</v>
      </c>
      <c r="V366">
        <v>2E-140</v>
      </c>
      <c r="W366" t="s">
        <v>1192</v>
      </c>
      <c r="X366" t="s">
        <v>1193</v>
      </c>
      <c r="Y366" t="s">
        <v>518</v>
      </c>
      <c r="Z366" t="s">
        <v>519</v>
      </c>
      <c r="AA366" t="s">
        <v>2580</v>
      </c>
      <c r="AB366" t="s">
        <v>44</v>
      </c>
      <c r="AC366" t="s">
        <v>44</v>
      </c>
      <c r="AD366" t="s">
        <v>44</v>
      </c>
      <c r="AE366" t="s">
        <v>2581</v>
      </c>
    </row>
    <row r="367" spans="1:31" x14ac:dyDescent="0.25">
      <c r="A367" t="s">
        <v>4437</v>
      </c>
      <c r="B367" t="s">
        <v>2592</v>
      </c>
      <c r="C367">
        <v>2.3747173977157598</v>
      </c>
      <c r="D367">
        <v>0.41983499866684998</v>
      </c>
      <c r="E367">
        <v>1.0621325434057E-4</v>
      </c>
      <c r="F367">
        <v>1.0692459568533901E-3</v>
      </c>
      <c r="G367" t="s">
        <v>85</v>
      </c>
      <c r="H367" t="s">
        <v>4437</v>
      </c>
      <c r="L367">
        <v>99.855000000000004</v>
      </c>
      <c r="M367">
        <v>0</v>
      </c>
      <c r="N367" t="s">
        <v>4438</v>
      </c>
      <c r="O367" t="s">
        <v>4439</v>
      </c>
      <c r="P367">
        <v>80.95</v>
      </c>
      <c r="Q367">
        <v>0</v>
      </c>
      <c r="R367" t="s">
        <v>4003</v>
      </c>
      <c r="S367" t="s">
        <v>4004</v>
      </c>
      <c r="T367" t="s">
        <v>4005</v>
      </c>
      <c r="U367">
        <v>1065</v>
      </c>
      <c r="V367">
        <v>0</v>
      </c>
      <c r="W367" t="s">
        <v>4006</v>
      </c>
      <c r="X367" t="s">
        <v>4007</v>
      </c>
      <c r="Y367" t="s">
        <v>466</v>
      </c>
      <c r="Z367" t="s">
        <v>467</v>
      </c>
      <c r="AA367" t="s">
        <v>4440</v>
      </c>
      <c r="AB367" t="s">
        <v>4009</v>
      </c>
      <c r="AC367" t="s">
        <v>4010</v>
      </c>
      <c r="AD367" t="s">
        <v>4011</v>
      </c>
      <c r="AE367" t="s">
        <v>4441</v>
      </c>
    </row>
    <row r="368" spans="1:31" x14ac:dyDescent="0.25">
      <c r="A368" t="s">
        <v>4442</v>
      </c>
      <c r="B368" t="s">
        <v>2592</v>
      </c>
      <c r="C368">
        <v>2.6569122521111401</v>
      </c>
      <c r="D368">
        <v>0.351835233641626</v>
      </c>
      <c r="E368">
        <v>6.7522519375806701E-6</v>
      </c>
      <c r="F368">
        <v>1.5210552836670001E-4</v>
      </c>
      <c r="G368" t="s">
        <v>85</v>
      </c>
      <c r="H368" t="s">
        <v>4442</v>
      </c>
      <c r="L368">
        <v>100</v>
      </c>
      <c r="M368">
        <v>0</v>
      </c>
      <c r="N368" t="s">
        <v>4443</v>
      </c>
      <c r="O368" t="s">
        <v>1050</v>
      </c>
      <c r="P368" t="s">
        <v>44</v>
      </c>
      <c r="Q368" t="s">
        <v>44</v>
      </c>
      <c r="R368" t="s">
        <v>44</v>
      </c>
      <c r="S368" t="s">
        <v>44</v>
      </c>
      <c r="T368" t="s">
        <v>4444</v>
      </c>
      <c r="U368">
        <v>315</v>
      </c>
      <c r="V368">
        <v>2E-107</v>
      </c>
      <c r="W368" t="s">
        <v>195</v>
      </c>
      <c r="X368" t="s">
        <v>196</v>
      </c>
      <c r="Y368" t="s">
        <v>197</v>
      </c>
      <c r="Z368" t="s">
        <v>198</v>
      </c>
      <c r="AA368" t="s">
        <v>4445</v>
      </c>
      <c r="AC368" t="s">
        <v>200</v>
      </c>
      <c r="AD368" t="s">
        <v>44</v>
      </c>
      <c r="AE368" t="s">
        <v>4446</v>
      </c>
    </row>
    <row r="369" spans="1:31" x14ac:dyDescent="0.25">
      <c r="A369" t="s">
        <v>2582</v>
      </c>
      <c r="B369" t="s">
        <v>2592</v>
      </c>
      <c r="C369">
        <v>-3.4062617886383402</v>
      </c>
      <c r="D369">
        <v>0.303888400900933</v>
      </c>
      <c r="E369">
        <v>1.0299583141915001E-7</v>
      </c>
      <c r="F369">
        <v>1.33170826353842E-5</v>
      </c>
      <c r="G369" t="s">
        <v>31</v>
      </c>
      <c r="H369" t="s">
        <v>2582</v>
      </c>
      <c r="L369">
        <v>100</v>
      </c>
      <c r="M369">
        <v>0</v>
      </c>
      <c r="N369" t="s">
        <v>2583</v>
      </c>
      <c r="O369" t="s">
        <v>2584</v>
      </c>
      <c r="P369">
        <v>75.900000000000006</v>
      </c>
      <c r="Q369">
        <v>1.9999999999999999E-143</v>
      </c>
      <c r="R369" t="s">
        <v>2585</v>
      </c>
      <c r="S369" t="s">
        <v>2586</v>
      </c>
      <c r="T369" t="s">
        <v>44</v>
      </c>
      <c r="U369" t="s">
        <v>44</v>
      </c>
      <c r="V369" t="s">
        <v>44</v>
      </c>
      <c r="W369" t="s">
        <v>44</v>
      </c>
      <c r="X369" t="s">
        <v>44</v>
      </c>
      <c r="Y369" t="s">
        <v>44</v>
      </c>
      <c r="Z369" t="s">
        <v>44</v>
      </c>
      <c r="AA369" t="s">
        <v>2587</v>
      </c>
      <c r="AB369" t="s">
        <v>2588</v>
      </c>
      <c r="AC369" t="s">
        <v>2589</v>
      </c>
      <c r="AD369" t="s">
        <v>44</v>
      </c>
      <c r="AE369" t="s">
        <v>2590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0"/>
  <sheetViews>
    <sheetView workbookViewId="0">
      <selection sqref="A1:XFD1"/>
    </sheetView>
  </sheetViews>
  <sheetFormatPr defaultRowHeight="13.8" x14ac:dyDescent="0.25"/>
  <cols>
    <col min="1" max="1" width="26.44140625" style="2" customWidth="1"/>
    <col min="5" max="6" width="13" bestFit="1" customWidth="1"/>
    <col min="19" max="19" width="28.6640625" customWidth="1"/>
    <col min="24" max="24" width="27" customWidth="1"/>
    <col min="26" max="26" width="30.6640625" customWidth="1"/>
  </cols>
  <sheetData>
    <row r="1" spans="1:31" x14ac:dyDescent="0.25">
      <c r="A1" s="2" t="s">
        <v>4584</v>
      </c>
    </row>
    <row r="2" spans="1:31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  <row r="3" spans="1:31" x14ac:dyDescent="0.25">
      <c r="A3" s="2" t="s">
        <v>1420</v>
      </c>
      <c r="B3" t="str">
        <f>VLOOKUP($A:$A,[0]!as,2,FALSE)</f>
        <v>MSPms-VS-MPms</v>
      </c>
      <c r="C3">
        <f>VLOOKUP($A:$A,[0]!as,3,FALSE)</f>
        <v>-2.14258213465508</v>
      </c>
      <c r="D3">
        <f>VLOOKUP($A:$A,[0]!as,4,FALSE)</f>
        <v>0.23266311949695601</v>
      </c>
      <c r="E3">
        <f>VLOOKUP($A:$A,[0]!as,5,FALSE)</f>
        <v>8.6588610392901402E-7</v>
      </c>
      <c r="F3">
        <f>VLOOKUP($A:$A,[0]!as,6,FALSE)</f>
        <v>1.07536921702381E-4</v>
      </c>
      <c r="G3" t="str">
        <f>VLOOKUP($A:$A,[0]!as,7,FALSE)</f>
        <v>Down</v>
      </c>
      <c r="H3" t="str">
        <f>VLOOKUP($A:$A,[0]!as,8,FALSE)</f>
        <v>Ghir_D12G009300.1</v>
      </c>
      <c r="I3">
        <f>VLOOKUP($A:$A,[0]!as,9,FALSE)</f>
        <v>0</v>
      </c>
      <c r="J3">
        <f>VLOOKUP($A:$A,[0]!as,10,FALSE)</f>
        <v>0</v>
      </c>
      <c r="K3">
        <f>VLOOKUP($A:$A,[0]!as,11,FALSE)</f>
        <v>0</v>
      </c>
      <c r="L3">
        <f>VLOOKUP($A:$A,[0]!as,12,FALSE)</f>
        <v>99.721000000000004</v>
      </c>
      <c r="M3">
        <f>VLOOKUP($A:$A,[0]!as,13,FALSE)</f>
        <v>0</v>
      </c>
      <c r="N3" t="str">
        <f>VLOOKUP($A:$A,[0]!as,14,FALSE)</f>
        <v>AER60490.1</v>
      </c>
      <c r="O3" t="str">
        <f>VLOOKUP($A:$A,[0]!as,15,FALSE)</f>
        <v>cysteine proteases, partial [Gossypium hirsutum]</v>
      </c>
      <c r="P3">
        <f>VLOOKUP($A:$A,[0]!as,16,FALSE)</f>
        <v>65.069999999999993</v>
      </c>
      <c r="Q3">
        <f>VLOOKUP($A:$A,[0]!as,17,FALSE)</f>
        <v>2E-167</v>
      </c>
      <c r="R3" t="str">
        <f>VLOOKUP($A:$A,[0]!as,18,FALSE)</f>
        <v>sp|Q9FMH8|RD21B_ARATH</v>
      </c>
      <c r="S3" t="str">
        <f>VLOOKUP($A:$A,[0]!as,19,FALSE)</f>
        <v>Probable cysteine protease RD21B OS=Arabidopsis thaliana GN=RD21B PE=1 SV=1</v>
      </c>
      <c r="T3" t="str">
        <f>VLOOKUP($A:$A,[0]!as,20,FALSE)</f>
        <v>At5g43060_1</v>
      </c>
      <c r="U3">
        <f>VLOOKUP($A:$A,[0]!as,21,FALSE)</f>
        <v>479</v>
      </c>
      <c r="V3">
        <f>VLOOKUP($A:$A,[0]!as,22,FALSE)</f>
        <v>6.0000000000000003E-170</v>
      </c>
      <c r="W3" t="str">
        <f>VLOOKUP($A:$A,[0]!as,23,FALSE)</f>
        <v>KOG1543</v>
      </c>
      <c r="X3" t="str">
        <f>VLOOKUP($A:$A,[0]!as,24,FALSE)</f>
        <v>Cysteine proteinase Cathepsin L</v>
      </c>
      <c r="Y3" t="str">
        <f>VLOOKUP($A:$A,[0]!as,25,FALSE)</f>
        <v>O</v>
      </c>
      <c r="Z3" t="str">
        <f>VLOOKUP($A:$A,[0]!as,26,FALSE)</f>
        <v>Posttranslational modification, protein turnover, chaperones</v>
      </c>
      <c r="AA3" t="str">
        <f>VLOOKUP($A:$A,[0]!as,27,FALSE)</f>
        <v>K01365|1|2e-162|463|mdm:103420719|cathepsin L [EC:3.4.22.15]</v>
      </c>
      <c r="AB3">
        <f>VLOOKUP($A:$A,[0]!as,28,FALSE)</f>
        <v>0</v>
      </c>
      <c r="AC3" t="str">
        <f>VLOOKUP($A:$A,[0]!as,29,FALSE)</f>
        <v>GO:0008234//cysteine-type peptidase activity</v>
      </c>
      <c r="AD3" t="str">
        <f>VLOOKUP($A:$A,[0]!as,30,FALSE)</f>
        <v>-</v>
      </c>
      <c r="AE3" t="str">
        <f>VLOOKUP($A:$A,[0]!as,31,FALSE)</f>
        <v>MELTLLFPLFFFTLSSATYISTLTLNQNHPSSSSSWRSDDEVMGLYKSWVIQHGKAYNGIGEEEKRFEIFKDNLRFIDEHNSNNNTTYKLGLNKFADLTNQEYRAKFLGTRTDPRRRLMKSKIPSSRYAHRAGDNLPDSVDWRDHGAVSPVKDQGSCGSCWAFSTIATVEGINKIVSGELVSLSEQELVDCDRSYDAGCNGGLMDYAFQFIMDNGGIDTEKDYPYLGFNNQCDPTKKNAKVVSIDGYEDVPNNENALKKAVAHQPVSIAIEAGGRAFQLYESGVFNGECGLALDHGVVAVGYGTDDNGQDYWIVRNSWGSNWGENGYIRMERNINANTGKCGIAMEASYPVKNGANIIQPYHNESTENISSA</v>
      </c>
    </row>
    <row r="4" spans="1:31" x14ac:dyDescent="0.25">
      <c r="A4" s="2" t="s">
        <v>471</v>
      </c>
      <c r="B4" t="str">
        <f>VLOOKUP($A:$A,[0]!as,2,FALSE)</f>
        <v>MSPms-VS-MPms</v>
      </c>
      <c r="C4">
        <f>VLOOKUP($A:$A,[0]!as,3,FALSE)</f>
        <v>-2.6757567750689901</v>
      </c>
      <c r="D4">
        <f>VLOOKUP($A:$A,[0]!as,4,FALSE)</f>
        <v>0.22700796609422899</v>
      </c>
      <c r="E4">
        <f>VLOOKUP($A:$A,[0]!as,5,FALSE)</f>
        <v>5.9021086684651898E-8</v>
      </c>
      <c r="F4">
        <f>VLOOKUP($A:$A,[0]!as,6,FALSE)</f>
        <v>1.8074760667730102E-5</v>
      </c>
      <c r="G4" t="str">
        <f>VLOOKUP($A:$A,[0]!as,7,FALSE)</f>
        <v>Down</v>
      </c>
      <c r="H4" t="str">
        <f>VLOOKUP($A:$A,[0]!as,8,FALSE)</f>
        <v>Ghir_A08G014710.1;Ghir_A08G014710.2</v>
      </c>
      <c r="I4">
        <f>VLOOKUP($A:$A,[0]!as,9,FALSE)</f>
        <v>0</v>
      </c>
      <c r="J4">
        <f>VLOOKUP($A:$A,[0]!as,10,FALSE)</f>
        <v>0</v>
      </c>
      <c r="K4">
        <f>VLOOKUP($A:$A,[0]!as,11,FALSE)</f>
        <v>0</v>
      </c>
      <c r="L4">
        <f>VLOOKUP($A:$A,[0]!as,12,FALSE)</f>
        <v>100</v>
      </c>
      <c r="M4">
        <f>VLOOKUP($A:$A,[0]!as,13,FALSE)</f>
        <v>0</v>
      </c>
      <c r="N4" t="str">
        <f>VLOOKUP($A:$A,[0]!as,14,FALSE)</f>
        <v>XP_016716672.1</v>
      </c>
      <c r="O4" t="str">
        <f>VLOOKUP($A:$A,[0]!as,15,FALSE)</f>
        <v>PREDICTED: palmitoyl-protein thioesterase 1-like isoform X1 [Gossypium hirsutum]</v>
      </c>
      <c r="P4" t="str">
        <f>VLOOKUP($A:$A,[0]!as,16,FALSE)</f>
        <v>-</v>
      </c>
      <c r="Q4" t="str">
        <f>VLOOKUP($A:$A,[0]!as,17,FALSE)</f>
        <v>-</v>
      </c>
      <c r="R4" t="str">
        <f>VLOOKUP($A:$A,[0]!as,18,FALSE)</f>
        <v>-</v>
      </c>
      <c r="S4" t="str">
        <f>VLOOKUP($A:$A,[0]!as,19,FALSE)</f>
        <v>-</v>
      </c>
      <c r="T4" t="str">
        <f>VLOOKUP($A:$A,[0]!as,20,FALSE)</f>
        <v>At3g60340</v>
      </c>
      <c r="U4">
        <f>VLOOKUP($A:$A,[0]!as,21,FALSE)</f>
        <v>459</v>
      </c>
      <c r="V4">
        <f>VLOOKUP($A:$A,[0]!as,22,FALSE)</f>
        <v>3.9999999999999997E-163</v>
      </c>
      <c r="W4" t="str">
        <f>VLOOKUP($A:$A,[0]!as,23,FALSE)</f>
        <v>KOG2541</v>
      </c>
      <c r="X4" t="str">
        <f>VLOOKUP($A:$A,[0]!as,24,FALSE)</f>
        <v>Palmitoyl protein thioesterase</v>
      </c>
      <c r="Y4" t="str">
        <f>VLOOKUP($A:$A,[0]!as,25,FALSE)</f>
        <v>IO</v>
      </c>
      <c r="Z4" t="str">
        <f>VLOOKUP($A:$A,[0]!as,26,FALSE)</f>
        <v>Lipid transport and metabolism;Posttranslational modification, protein turnover, chaperones</v>
      </c>
      <c r="AA4" t="str">
        <f>VLOOKUP($A:$A,[0]!as,27,FALSE)</f>
        <v>K01074|1|0.0|689|ghi:107929689|palmitoyl-protein thioesterase [EC:3.1.2.22]</v>
      </c>
      <c r="AB4">
        <f>VLOOKUP($A:$A,[0]!as,28,FALSE)</f>
        <v>0</v>
      </c>
      <c r="AC4" t="str">
        <f>VLOOKUP($A:$A,[0]!as,29,FALSE)</f>
        <v>GO:0098599//palmitoyl hydrolase activity</v>
      </c>
      <c r="AD4" t="str">
        <f>VLOOKUP($A:$A,[0]!as,30,FALSE)</f>
        <v>-</v>
      </c>
      <c r="AE4" t="str">
        <f>VLOOKUP($A:$A,[0]!as,31,FALSE)</f>
        <v>MASPSQSTNFPTIIFILFSFVLIRTINAVPFIVLHGISDKCSGHGVTRFTKLLSSWSNSQGYCVEIGDGSWDSWTMPLLEQTSIACEKVKNMTELSQGYNMVGLSQGSLIGRGIIEFCDGGPPVKNFISLAGPHAGIASIPFCESTVICIFLDSLIKSEVYSNFVQEHLAPSGYLKIPTDITDYLKGCRFLPKLNNEIKGARNSTYKERFASLQNLVLIMFEDDTVLVPKETSWFGYYPDGAFDPILPAQETELYKEDWIGLKTLDEAGKVKFVNVSGSHLKISESDMKKYIVPYLGDHPSTESSSYEWLWRVWYLTKDVIGLNEDQPLLHTTY</v>
      </c>
    </row>
    <row r="5" spans="1:31" x14ac:dyDescent="0.25">
      <c r="A5" s="2" t="s">
        <v>1386</v>
      </c>
      <c r="B5" t="str">
        <f>VLOOKUP($A:$A,[0]!as,2,FALSE)</f>
        <v>MSPms-VS-MPms</v>
      </c>
      <c r="C5">
        <f>VLOOKUP($A:$A,[0]!as,3,FALSE)</f>
        <v>-2.0897297384196301</v>
      </c>
      <c r="D5">
        <f>VLOOKUP($A:$A,[0]!as,4,FALSE)</f>
        <v>0.23531862401854201</v>
      </c>
      <c r="E5">
        <f>VLOOKUP($A:$A,[0]!as,5,FALSE)</f>
        <v>4.6530266831545903E-5</v>
      </c>
      <c r="F5">
        <f>VLOOKUP($A:$A,[0]!as,6,FALSE)</f>
        <v>1.6048971897597399E-3</v>
      </c>
      <c r="G5" t="str">
        <f>VLOOKUP($A:$A,[0]!as,7,FALSE)</f>
        <v>Down</v>
      </c>
      <c r="H5" t="str">
        <f>VLOOKUP($A:$A,[0]!as,8,FALSE)</f>
        <v>Ghir_D11G020480.1</v>
      </c>
      <c r="I5">
        <f>VLOOKUP($A:$A,[0]!as,9,FALSE)</f>
        <v>0</v>
      </c>
      <c r="J5">
        <f>VLOOKUP($A:$A,[0]!as,10,FALSE)</f>
        <v>0</v>
      </c>
      <c r="K5">
        <f>VLOOKUP($A:$A,[0]!as,11,FALSE)</f>
        <v>0</v>
      </c>
      <c r="L5">
        <f>VLOOKUP($A:$A,[0]!as,12,FALSE)</f>
        <v>95.475999999999999</v>
      </c>
      <c r="M5">
        <f>VLOOKUP($A:$A,[0]!as,13,FALSE)</f>
        <v>0</v>
      </c>
      <c r="N5" t="str">
        <f>VLOOKUP($A:$A,[0]!as,14,FALSE)</f>
        <v>XP_016697257.1</v>
      </c>
      <c r="O5" t="str">
        <f>VLOOKUP($A:$A,[0]!as,15,FALSE)</f>
        <v>PREDICTED: zeaxanthin epoxidase, chloroplastic-like [Gossypium hirsutum]</v>
      </c>
      <c r="P5">
        <f>VLOOKUP($A:$A,[0]!as,16,FALSE)</f>
        <v>70.739999999999995</v>
      </c>
      <c r="Q5">
        <f>VLOOKUP($A:$A,[0]!as,17,FALSE)</f>
        <v>0</v>
      </c>
      <c r="R5" t="str">
        <f>VLOOKUP($A:$A,[0]!as,18,FALSE)</f>
        <v>sp|O81360|ABA2_PRUAR</v>
      </c>
      <c r="S5" t="str">
        <f>VLOOKUP($A:$A,[0]!as,19,FALSE)</f>
        <v>Zeaxanthin epoxidase, chloroplastic OS=Prunus armeniaca PE=2 SV=1</v>
      </c>
      <c r="T5" t="str">
        <f>VLOOKUP($A:$A,[0]!as,20,FALSE)</f>
        <v>At5g67030</v>
      </c>
      <c r="U5">
        <f>VLOOKUP($A:$A,[0]!as,21,FALSE)</f>
        <v>859</v>
      </c>
      <c r="V5">
        <f>VLOOKUP($A:$A,[0]!as,22,FALSE)</f>
        <v>0</v>
      </c>
      <c r="W5" t="str">
        <f>VLOOKUP($A:$A,[0]!as,23,FALSE)</f>
        <v>KOG2614</v>
      </c>
      <c r="X5" t="str">
        <f>VLOOKUP($A:$A,[0]!as,24,FALSE)</f>
        <v>Kynurenine 3-monooxygenase and related flavoprotein monooxygenases</v>
      </c>
      <c r="Y5" t="str">
        <f>VLOOKUP($A:$A,[0]!as,25,FALSE)</f>
        <v>CR</v>
      </c>
      <c r="Z5" t="str">
        <f>VLOOKUP($A:$A,[0]!as,26,FALSE)</f>
        <v>Energy production and conversion;General function prediction only</v>
      </c>
      <c r="AA5" t="str">
        <f>VLOOKUP($A:$A,[0]!as,27,FALSE)</f>
        <v>K09838|1|0.0|1222|ghi:107913245|zeaxanthin epoxidase [EC:1.14.15.21]</v>
      </c>
      <c r="AB5" t="str">
        <f>VLOOKUP($A:$A,[0]!as,28,FALSE)</f>
        <v>GO:0009688//abscisic acid biosynthetic process</v>
      </c>
      <c r="AC5" t="str">
        <f>VLOOKUP($A:$A,[0]!as,29,FALSE)</f>
        <v>GO:0009540//zeaxanthin epoxidase [overall] activity;GO:0071949//FAD binding</v>
      </c>
      <c r="AD5" t="str">
        <f>VLOOKUP($A:$A,[0]!as,30,FALSE)</f>
        <v>GO:0016020//membrane;GO:0009507//chloroplast</v>
      </c>
      <c r="AE5" t="str">
        <f>VLOOKUP($A:$A,[0]!as,31,FALSE)</f>
        <v>MAASLFQRPSAILFTGTQFPVSVSKDIPIESSPCIHFNYHFRSKANNQKKGLLQVKATVGAGTQSVSKSSETKDLDGNQLEKKTKLKILIAGGGIGGLVFALAAKKKGFDVVVFEKDLSAIRGEGQYRGPIQIQSNALAALEAIDMEVAEEVMEAGCVTGDRINGLVDGVSGTWYVKFDTFTPAAERGLPVTRVISRMTLQQILARAVGEDVIFNESNVVDFEDDGDKVTVVLENGNRYDGDLLVGADGIWSKVRKNLFGPKEAVYSGYTCYTGIADFVPADIESVGYRVFLGHKQYFVSSDVGAGKMQWYAFHKEPAGGVDSHGKKERLLNIFGDWCDNVTDLLHATDEHAILRRDIYDRTPSLTWGRGRVTLLGDSIHAMQPNMGQGGCMAIEDSYQLALELDNAWKQGVESGLLLIYERARRLRVAIIHGMARMAAIMASTYKAYLGVGLGPLSFLTKFRIPHPGRVGGRFFINLAMPIMLNWVLGGNSSNLEGRSLSCRLSDKASDQLQTWFEDNDALEQTINGEWFLLSVGNEAATSQPICLSRDENKSFVIGSEKNENFPGKSVVIRSPQVSKTHAQIIYKEGRRSWIPSNVAIRLRPSDVIEFGSDKKVINSLFIL</v>
      </c>
    </row>
    <row r="6" spans="1:31" x14ac:dyDescent="0.25">
      <c r="A6" s="2" t="s">
        <v>720</v>
      </c>
      <c r="B6" t="str">
        <f>VLOOKUP($A:$A,[0]!as,2,FALSE)</f>
        <v>MSPms-VS-MPms</v>
      </c>
      <c r="C6">
        <f>VLOOKUP($A:$A,[0]!as,3,FALSE)</f>
        <v>2.2842362996021999</v>
      </c>
      <c r="D6">
        <f>VLOOKUP($A:$A,[0]!as,4,FALSE)</f>
        <v>0.34195974000379098</v>
      </c>
      <c r="E6">
        <f>VLOOKUP($A:$A,[0]!as,5,FALSE)</f>
        <v>2.2608084728759098E-5</v>
      </c>
      <c r="F6">
        <f>VLOOKUP($A:$A,[0]!as,6,FALSE)</f>
        <v>1.0480610287561399E-3</v>
      </c>
      <c r="G6" t="str">
        <f>VLOOKUP($A:$A,[0]!as,7,FALSE)</f>
        <v>Up</v>
      </c>
      <c r="H6" t="str">
        <f>VLOOKUP($A:$A,[0]!as,8,FALSE)</f>
        <v>Ghir_A12G005780.1;Ghir_D12G005770.1</v>
      </c>
      <c r="I6">
        <f>VLOOKUP($A:$A,[0]!as,9,FALSE)</f>
        <v>0</v>
      </c>
      <c r="J6">
        <f>VLOOKUP($A:$A,[0]!as,10,FALSE)</f>
        <v>0</v>
      </c>
      <c r="K6">
        <f>VLOOKUP($A:$A,[0]!as,11,FALSE)</f>
        <v>0</v>
      </c>
      <c r="L6">
        <f>VLOOKUP($A:$A,[0]!as,12,FALSE)</f>
        <v>100</v>
      </c>
      <c r="M6">
        <f>VLOOKUP($A:$A,[0]!as,13,FALSE)</f>
        <v>7.9999999999999999E-118</v>
      </c>
      <c r="N6" t="str">
        <f>VLOOKUP($A:$A,[0]!as,14,FALSE)</f>
        <v>XP_016701879.1</v>
      </c>
      <c r="O6" t="str">
        <f>VLOOKUP($A:$A,[0]!as,15,FALSE)</f>
        <v>PREDICTED: protein C2-DOMAIN ABA-RELATED 1-like [Gossypium hirsutum]</v>
      </c>
      <c r="P6">
        <f>VLOOKUP($A:$A,[0]!as,16,FALSE)</f>
        <v>68.45</v>
      </c>
      <c r="Q6">
        <f>VLOOKUP($A:$A,[0]!as,17,FALSE)</f>
        <v>1E-84</v>
      </c>
      <c r="R6" t="str">
        <f>VLOOKUP($A:$A,[0]!as,18,FALSE)</f>
        <v>sp|Q9FHP6|CAR1_ARATH</v>
      </c>
      <c r="S6" t="str">
        <f>VLOOKUP($A:$A,[0]!as,19,FALSE)</f>
        <v>Protein C2-DOMAIN ABA-RELATED 1 OS=Arabidopsis thaliana GN=CAR1 PE=1 SV=1</v>
      </c>
      <c r="T6" t="str">
        <f>VLOOKUP($A:$A,[0]!as,20,FALSE)</f>
        <v>At5g37740</v>
      </c>
      <c r="U6">
        <f>VLOOKUP($A:$A,[0]!as,21,FALSE)</f>
        <v>246</v>
      </c>
      <c r="V6">
        <f>VLOOKUP($A:$A,[0]!as,22,FALSE)</f>
        <v>2.0000000000000001E-84</v>
      </c>
      <c r="W6" t="str">
        <f>VLOOKUP($A:$A,[0]!as,23,FALSE)</f>
        <v>KOG1030</v>
      </c>
      <c r="X6" t="str">
        <f>VLOOKUP($A:$A,[0]!as,24,FALSE)</f>
        <v>Predicted Ca2+-dependent phospholipid-binding protein</v>
      </c>
      <c r="Y6" t="str">
        <f>VLOOKUP($A:$A,[0]!as,25,FALSE)</f>
        <v>R</v>
      </c>
      <c r="Z6" t="str">
        <f>VLOOKUP($A:$A,[0]!as,26,FALSE)</f>
        <v>General function prediction only</v>
      </c>
      <c r="AA6" t="str">
        <f>VLOOKUP($A:$A,[0]!as,27,FALSE)</f>
        <v>K01537|1|1e-52|184|jcu:105638585|Ca2+-transporting ATPase [EC:3.6.3.8]!K12486|2|8e-46|158|pda:103724055|stromal membrane-associated protein</v>
      </c>
      <c r="AB6" t="str">
        <f>VLOOKUP($A:$A,[0]!as,28,FALSE)</f>
        <v>-</v>
      </c>
      <c r="AC6" t="str">
        <f>VLOOKUP($A:$A,[0]!as,29,FALSE)</f>
        <v>-</v>
      </c>
      <c r="AD6" t="str">
        <f>VLOOKUP($A:$A,[0]!as,30,FALSE)</f>
        <v>-</v>
      </c>
      <c r="AE6" t="str">
        <f>VLOOKUP($A:$A,[0]!as,31,FALSE)</f>
        <v>MENLLGLLRIHVQRGVNLAVRDVFTSDPYVVIRMGKQKLKTRVIKKNVNPEWNEDLTLSIVDLSLPVKLTVYDRDTFSLDDKMGDAEFEIGPLVNAVKMRLEGLPNGTIITKVQPSRENCLSQESCIIWNNGKVVQDMFLRLRNVETGEVELQLEWIHVPGSRGL</v>
      </c>
    </row>
    <row r="7" spans="1:31" x14ac:dyDescent="0.25">
      <c r="A7" s="2" t="s">
        <v>932</v>
      </c>
      <c r="B7" t="str">
        <f>VLOOKUP($A:$A,[0]!as,2,FALSE)</f>
        <v>MSPms-VS-MPms</v>
      </c>
      <c r="C7">
        <f>VLOOKUP($A:$A,[0]!as,3,FALSE)</f>
        <v>-5.76561164243844</v>
      </c>
      <c r="D7">
        <f>VLOOKUP($A:$A,[0]!as,4,FALSE)</f>
        <v>0.83261146877984804</v>
      </c>
      <c r="E7">
        <f>VLOOKUP($A:$A,[0]!as,5,FALSE)</f>
        <v>4.4903835512455402E-4</v>
      </c>
      <c r="F7">
        <f>VLOOKUP($A:$A,[0]!as,6,FALSE)</f>
        <v>7.1239899794171696E-3</v>
      </c>
      <c r="G7" t="str">
        <f>VLOOKUP($A:$A,[0]!as,7,FALSE)</f>
        <v>Down</v>
      </c>
      <c r="H7" t="str">
        <f>VLOOKUP($A:$A,[0]!as,8,FALSE)</f>
        <v>Ghir_D02G005480.1</v>
      </c>
      <c r="I7">
        <f>VLOOKUP($A:$A,[0]!as,9,FALSE)</f>
        <v>0</v>
      </c>
      <c r="J7">
        <f>VLOOKUP($A:$A,[0]!as,10,FALSE)</f>
        <v>0</v>
      </c>
      <c r="K7">
        <f>VLOOKUP($A:$A,[0]!as,11,FALSE)</f>
        <v>0</v>
      </c>
      <c r="L7">
        <f>VLOOKUP($A:$A,[0]!as,12,FALSE)</f>
        <v>99.762</v>
      </c>
      <c r="M7">
        <f>VLOOKUP($A:$A,[0]!as,13,FALSE)</f>
        <v>0</v>
      </c>
      <c r="N7" t="str">
        <f>VLOOKUP($A:$A,[0]!as,14,FALSE)</f>
        <v>XP_012480780.1</v>
      </c>
      <c r="O7" t="str">
        <f>VLOOKUP($A:$A,[0]!as,15,FALSE)</f>
        <v xml:space="preserve">PREDICTED: exopolygalacturonase-like [Gossypium raimondii] </v>
      </c>
      <c r="P7">
        <f>VLOOKUP($A:$A,[0]!as,16,FALSE)</f>
        <v>43.8</v>
      </c>
      <c r="Q7">
        <f>VLOOKUP($A:$A,[0]!as,17,FALSE)</f>
        <v>3.0000000000000002E-106</v>
      </c>
      <c r="R7" t="str">
        <f>VLOOKUP($A:$A,[0]!as,18,FALSE)</f>
        <v>sp|P49062|PGLR1_ARATH</v>
      </c>
      <c r="S7" t="str">
        <f>VLOOKUP($A:$A,[0]!as,19,FALSE)</f>
        <v>Exopolygalacturonase clone GBGE184 OS=Arabidopsis thaliana GN=PGA3 PE=2 SV=1</v>
      </c>
      <c r="T7" t="str">
        <f>VLOOKUP($A:$A,[0]!as,20,FALSE)</f>
        <v>-</v>
      </c>
      <c r="U7" t="str">
        <f>VLOOKUP($A:$A,[0]!as,21,FALSE)</f>
        <v>-</v>
      </c>
      <c r="V7" t="str">
        <f>VLOOKUP($A:$A,[0]!as,22,FALSE)</f>
        <v>-</v>
      </c>
      <c r="W7" t="str">
        <f>VLOOKUP($A:$A,[0]!as,23,FALSE)</f>
        <v>-</v>
      </c>
      <c r="X7" t="str">
        <f>VLOOKUP($A:$A,[0]!as,24,FALSE)</f>
        <v>-</v>
      </c>
      <c r="Y7" t="str">
        <f>VLOOKUP($A:$A,[0]!as,25,FALSE)</f>
        <v>-</v>
      </c>
      <c r="Z7" t="str">
        <f>VLOOKUP($A:$A,[0]!as,26,FALSE)</f>
        <v>-</v>
      </c>
      <c r="AA7" t="str">
        <f>VLOOKUP($A:$A,[0]!as,27,FALSE)</f>
        <v>K01213|1|0.0|867|gra:105795640|galacturan 1,4-alpha-galacturonidase [EC:3.2.1.67]</v>
      </c>
      <c r="AB7" t="str">
        <f>VLOOKUP($A:$A,[0]!as,28,FALSE)</f>
        <v>GO:0005975//carbohydrate metabolic process</v>
      </c>
      <c r="AC7" t="str">
        <f>VLOOKUP($A:$A,[0]!as,29,FALSE)</f>
        <v>GO:0004650//polygalacturonase activity</v>
      </c>
      <c r="AD7" t="str">
        <f>VLOOKUP($A:$A,[0]!as,30,FALSE)</f>
        <v>-</v>
      </c>
      <c r="AE7" t="str">
        <f>VLOOKUP($A:$A,[0]!as,31,FALSE)</f>
        <v>MAAFAIVMMVCLVLIHGGQCKGLFNAAEALHKAKDAENGDIGPDVKAFNVLDYGAKPDGKTDTSINFRRTFEAACNFHGDAMMVIPEGEFLMGPVLFSGPCSNPSLLIIQVNGIVKAQSNMAYYRGGGDDTDWITFQAIDGLIVSGRGTFHGQGSQVWGFNDCARKSNCVRLPATLKFIKVTDAIIRGIKSIDPKGFHIMISMSRNFRIFSVDLQAPGDSPNTDGIHMSKSDLVKISKTVIATGDDCVSMIHGSTNISIKKVICGPGHGFSIGSLGHYDDEADVSGIIVKNCSLRETDNGVRIKTYKTDSPSKASGIIFQDLIMTRVRNPIIIDQEYGNTKYSQPSKVRISDVHYINIRGTSASKVAVDLLCSASNPCQGIHLDNVNLQYAGPPNDDMPFSSNCRNARVAYHGFQSPPPCR</v>
      </c>
    </row>
    <row r="8" spans="1:31" x14ac:dyDescent="0.25">
      <c r="A8" s="2" t="s">
        <v>1196</v>
      </c>
      <c r="B8" t="str">
        <f>VLOOKUP($A:$A,[0]!as,2,FALSE)</f>
        <v>MSPms-VS-MPms</v>
      </c>
      <c r="C8">
        <f>VLOOKUP($A:$A,[0]!as,3,FALSE)</f>
        <v>-2.6170592470774499</v>
      </c>
      <c r="D8">
        <f>VLOOKUP($A:$A,[0]!as,4,FALSE)</f>
        <v>0.19346091237208199</v>
      </c>
      <c r="E8">
        <f>VLOOKUP($A:$A,[0]!as,5,FALSE)</f>
        <v>2.83461130812235E-6</v>
      </c>
      <c r="F8">
        <f>VLOOKUP($A:$A,[0]!as,6,FALSE)</f>
        <v>2.5589768965369601E-4</v>
      </c>
      <c r="G8" t="str">
        <f>VLOOKUP($A:$A,[0]!as,7,FALSE)</f>
        <v>Down</v>
      </c>
      <c r="H8" t="str">
        <f>VLOOKUP($A:$A,[0]!as,8,FALSE)</f>
        <v>Ghir_D08G002990.1</v>
      </c>
      <c r="I8">
        <f>VLOOKUP($A:$A,[0]!as,9,FALSE)</f>
        <v>0</v>
      </c>
      <c r="J8">
        <f>VLOOKUP($A:$A,[0]!as,10,FALSE)</f>
        <v>0</v>
      </c>
      <c r="K8">
        <f>VLOOKUP($A:$A,[0]!as,11,FALSE)</f>
        <v>0</v>
      </c>
      <c r="L8">
        <f>VLOOKUP($A:$A,[0]!as,12,FALSE)</f>
        <v>81.25</v>
      </c>
      <c r="M8">
        <f>VLOOKUP($A:$A,[0]!as,13,FALSE)</f>
        <v>0</v>
      </c>
      <c r="N8" t="str">
        <f>VLOOKUP($A:$A,[0]!as,14,FALSE)</f>
        <v>XP_021810039.1</v>
      </c>
      <c r="O8" t="str">
        <f>VLOOKUP($A:$A,[0]!as,15,FALSE)</f>
        <v>NADPH--cytochrome P450 reductase 2 [Prunus avium]</v>
      </c>
      <c r="P8">
        <f>VLOOKUP($A:$A,[0]!as,16,FALSE)</f>
        <v>74.790000000000006</v>
      </c>
      <c r="Q8">
        <f>VLOOKUP($A:$A,[0]!as,17,FALSE)</f>
        <v>0</v>
      </c>
      <c r="R8" t="str">
        <f>VLOOKUP($A:$A,[0]!as,18,FALSE)</f>
        <v>sp|Q9SUM3|NCPR2_ARATH</v>
      </c>
      <c r="S8" t="str">
        <f>VLOOKUP($A:$A,[0]!as,19,FALSE)</f>
        <v>NADPH--cytochrome P450 reductase 2 OS=Arabidopsis thaliana GN=ATR2 PE=1 SV=1</v>
      </c>
      <c r="T8" t="str">
        <f>VLOOKUP($A:$A,[0]!as,20,FALSE)</f>
        <v>At4g30210</v>
      </c>
      <c r="U8">
        <f>VLOOKUP($A:$A,[0]!as,21,FALSE)</f>
        <v>1057</v>
      </c>
      <c r="V8">
        <f>VLOOKUP($A:$A,[0]!as,22,FALSE)</f>
        <v>0</v>
      </c>
      <c r="W8" t="str">
        <f>VLOOKUP($A:$A,[0]!as,23,FALSE)</f>
        <v>KOG1158</v>
      </c>
      <c r="X8" t="str">
        <f>VLOOKUP($A:$A,[0]!as,24,FALSE)</f>
        <v>NADP/FAD dependent oxidoreductase</v>
      </c>
      <c r="Y8" t="str">
        <f>VLOOKUP($A:$A,[0]!as,25,FALSE)</f>
        <v>C</v>
      </c>
      <c r="Z8" t="str">
        <f>VLOOKUP($A:$A,[0]!as,26,FALSE)</f>
        <v>Energy production and conversion</v>
      </c>
      <c r="AA8" t="str">
        <f>VLOOKUP($A:$A,[0]!as,27,FALSE)</f>
        <v>K00327|1|0.0|1182|pavi:110753437|NADPH-ferrihemoprotein reductase [EC:1.6.2.4]</v>
      </c>
      <c r="AB8">
        <f>VLOOKUP($A:$A,[0]!as,28,FALSE)</f>
        <v>0</v>
      </c>
      <c r="AC8" t="str">
        <f>VLOOKUP($A:$A,[0]!as,29,FALSE)</f>
        <v>GO:0050661//NADP binding;GO:0050660//flavin adenine dinucleotide binding;GO:0003958//NADPH-hemoprotein reductase activity;GO:0010181//FMN binding</v>
      </c>
      <c r="AD8" t="str">
        <f>VLOOKUP($A:$A,[0]!as,30,FALSE)</f>
        <v>GO:0016021//integral component of membrane;GO:0005789//endoplasmic reticulum membrane</v>
      </c>
      <c r="AE8" t="str">
        <f>VLOOKUP($A:$A,[0]!as,31,FALSE)</f>
        <v>MEPSSSSSGSMKVSPLDLMSAIIKAKMDPSNASADSAAEMATMLLENKEFVMILTTSIAVLVGCVVVLVWRRSGSQKPKQITPPKPLIVKDREDEVDDGKKKVTIFFGTQTGTAEGFAKALVEEAKARYDKATFKVVDLDDYAADDDEYEEKMKKESLAFFFLATYGDGEPTDNAARFYKWFTEGKERGEWLQNMKYGVFGLGNRQYEHFNKVAKVVDEILTEQGAKRLVPVGLGDDDQCIEDDFTAWRESVWPELDQLLRDDDDATTVSTPYTAAVLEYRVVFYDPANAPELHTPASDRSCIHLEFDITGTGLSYETGDHVGVFCENLDEVVEEALRLLGLSPDTYFSVHSDKEDGTSLGGSSLPPPFPPCTLRTALARYADLLSLPKKSALLALAAHASDPTEADRLRHLASPAGKDEYAQWMVASQRSLLEVMAEFPSAKPPLGVFFAAIAPRLQPRYYSISSSPRMAPSRIHVTCALVYEKTPTGRIHKGVCSTWMKNSTPLDNSHDCSWAPIFVRQSNFKLPSNTKVPIIMIGPGTGLAPFRGFLQERLALKEAGADLGPSVLFFGCRNRKMDYIYEDELNNFVNSGALSELVVAFSREGPTKEYVQHKMMEKASDIWNMISEGGYLYVCGDAKGMARDVHRTLLAILQEQGCLDSSKAESMVKNLHTTGRYLRDVW</v>
      </c>
    </row>
    <row r="9" spans="1:31" x14ac:dyDescent="0.25">
      <c r="A9" s="2" t="s">
        <v>1139</v>
      </c>
      <c r="B9" t="str">
        <f>VLOOKUP($A:$A,[0]!as,2,FALSE)</f>
        <v>MSPms-VS-MPms</v>
      </c>
      <c r="C9">
        <f>VLOOKUP($A:$A,[0]!as,3,FALSE)</f>
        <v>2.50916662543223</v>
      </c>
      <c r="D9">
        <f>VLOOKUP($A:$A,[0]!as,4,FALSE)</f>
        <v>0.31421605458067597</v>
      </c>
      <c r="E9">
        <f>VLOOKUP($A:$A,[0]!as,5,FALSE)</f>
        <v>2.0552535300355501E-4</v>
      </c>
      <c r="F9">
        <f>VLOOKUP($A:$A,[0]!as,6,FALSE)</f>
        <v>4.2534160894159498E-3</v>
      </c>
      <c r="G9" t="str">
        <f>VLOOKUP($A:$A,[0]!as,7,FALSE)</f>
        <v>Up</v>
      </c>
      <c r="H9" t="str">
        <f>VLOOKUP($A:$A,[0]!as,8,FALSE)</f>
        <v>Ghir_D07G001510.1</v>
      </c>
      <c r="I9">
        <f>VLOOKUP($A:$A,[0]!as,9,FALSE)</f>
        <v>0</v>
      </c>
      <c r="J9">
        <f>VLOOKUP($A:$A,[0]!as,10,FALSE)</f>
        <v>0</v>
      </c>
      <c r="K9">
        <f>VLOOKUP($A:$A,[0]!as,11,FALSE)</f>
        <v>0</v>
      </c>
      <c r="L9">
        <f>VLOOKUP($A:$A,[0]!as,12,FALSE)</f>
        <v>100</v>
      </c>
      <c r="M9">
        <f>VLOOKUP($A:$A,[0]!as,13,FALSE)</f>
        <v>6.0000000000000004E-174</v>
      </c>
      <c r="N9" t="str">
        <f>VLOOKUP($A:$A,[0]!as,14,FALSE)</f>
        <v>XP_012480014.1</v>
      </c>
      <c r="O9" t="str">
        <f>VLOOKUP($A:$A,[0]!as,15,FALSE)</f>
        <v xml:space="preserve">PREDICTED: 40S ribosomal protein S3-3 [Gossypium raimondii] </v>
      </c>
      <c r="P9">
        <f>VLOOKUP($A:$A,[0]!as,16,FALSE)</f>
        <v>87.18</v>
      </c>
      <c r="Q9">
        <f>VLOOKUP($A:$A,[0]!as,17,FALSE)</f>
        <v>8.0000000000000001E-150</v>
      </c>
      <c r="R9" t="str">
        <f>VLOOKUP($A:$A,[0]!as,18,FALSE)</f>
        <v>sp|Q9FJA6|RS33_ARATH</v>
      </c>
      <c r="S9" t="str">
        <f>VLOOKUP($A:$A,[0]!as,19,FALSE)</f>
        <v>40S ribosomal protein S3-3 OS=Arabidopsis thaliana GN=RPS3C PE=1 SV=1</v>
      </c>
      <c r="T9" t="str">
        <f>VLOOKUP($A:$A,[0]!as,20,FALSE)</f>
        <v>At5g35530</v>
      </c>
      <c r="U9">
        <f>VLOOKUP($A:$A,[0]!as,21,FALSE)</f>
        <v>417</v>
      </c>
      <c r="V9">
        <f>VLOOKUP($A:$A,[0]!as,22,FALSE)</f>
        <v>2E-149</v>
      </c>
      <c r="W9" t="str">
        <f>VLOOKUP($A:$A,[0]!as,23,FALSE)</f>
        <v>KOG3181</v>
      </c>
      <c r="X9" t="str">
        <f>VLOOKUP($A:$A,[0]!as,24,FALSE)</f>
        <v>40S ribosomal protein S3</v>
      </c>
      <c r="Y9" t="str">
        <f>VLOOKUP($A:$A,[0]!as,25,FALSE)</f>
        <v>J</v>
      </c>
      <c r="Z9" t="str">
        <f>VLOOKUP($A:$A,[0]!as,26,FALSE)</f>
        <v>Translation, ribosomal structure and biogenesis</v>
      </c>
      <c r="AA9" t="str">
        <f>VLOOKUP($A:$A,[0]!as,27,FALSE)</f>
        <v>K02985|1|1e-174|483|gra:105795065|small subunit ribosomal protein S3e</v>
      </c>
      <c r="AB9" t="str">
        <f>VLOOKUP($A:$A,[0]!as,28,FALSE)</f>
        <v>GO:0006412//translation</v>
      </c>
      <c r="AC9" t="str">
        <f>VLOOKUP($A:$A,[0]!as,29,FALSE)</f>
        <v>GO:0003735//structural constituent of ribosome;GO:0003723//RNA binding</v>
      </c>
      <c r="AD9" t="str">
        <f>VLOOKUP($A:$A,[0]!as,30,FALSE)</f>
        <v>GO:0015935//small ribosomal subunit</v>
      </c>
      <c r="AE9" t="str">
        <f>VLOOKUP($A:$A,[0]!as,31,FALSE)</f>
        <v>MAAAAQISKKRKFVADGVFFAELNEVLTRELAEDGYSGVEVRVTPMRTEIIIRATRTQNVLGEKGRRIRELTSVVQKRFKFPENSVELYAEKVNNRGLCAIAQAESLRYKLLGGLAVRRACYGVLRFVMESGAKGCEVIVSGKLRAQRAKSMKFKDGYMISSGHPVNEYIDSAVRHVLLRQGVLGIKVKIMLDWDPKGKQGPTTPLPDLVTIHPPKEDEVIKVEAPVPTEIELPPVA</v>
      </c>
    </row>
    <row r="10" spans="1:31" x14ac:dyDescent="0.25">
      <c r="A10" s="2" t="s">
        <v>1068</v>
      </c>
      <c r="B10" t="str">
        <f>VLOOKUP($A:$A,[0]!as,2,FALSE)</f>
        <v>MSPms-VS-MPms</v>
      </c>
      <c r="C10">
        <f>VLOOKUP($A:$A,[0]!as,3,FALSE)</f>
        <v>-2.3207578582763402</v>
      </c>
      <c r="D10">
        <f>VLOOKUP($A:$A,[0]!as,4,FALSE)</f>
        <v>0.40749907720372802</v>
      </c>
      <c r="E10">
        <f>VLOOKUP($A:$A,[0]!as,5,FALSE)</f>
        <v>1.99641590629351E-4</v>
      </c>
      <c r="F10">
        <f>VLOOKUP($A:$A,[0]!as,6,FALSE)</f>
        <v>4.1945486796262496E-3</v>
      </c>
      <c r="G10" t="str">
        <f>VLOOKUP($A:$A,[0]!as,7,FALSE)</f>
        <v>Down</v>
      </c>
      <c r="H10" t="str">
        <f>VLOOKUP($A:$A,[0]!as,8,FALSE)</f>
        <v>Ghir_D05G019450.1</v>
      </c>
      <c r="I10">
        <f>VLOOKUP($A:$A,[0]!as,9,FALSE)</f>
        <v>0</v>
      </c>
      <c r="J10">
        <f>VLOOKUP($A:$A,[0]!as,10,FALSE)</f>
        <v>0</v>
      </c>
      <c r="K10">
        <f>VLOOKUP($A:$A,[0]!as,11,FALSE)</f>
        <v>0</v>
      </c>
      <c r="L10">
        <f>VLOOKUP($A:$A,[0]!as,12,FALSE)</f>
        <v>99.712999999999994</v>
      </c>
      <c r="M10">
        <f>VLOOKUP($A:$A,[0]!as,13,FALSE)</f>
        <v>0</v>
      </c>
      <c r="N10" t="str">
        <f>VLOOKUP($A:$A,[0]!as,14,FALSE)</f>
        <v>XP_016687612.1</v>
      </c>
      <c r="O10" t="str">
        <f>VLOOKUP($A:$A,[0]!as,15,FALSE)</f>
        <v>PREDICTED: peroxidase 9-like [Gossypium hirsutum]</v>
      </c>
      <c r="P10">
        <f>VLOOKUP($A:$A,[0]!as,16,FALSE)</f>
        <v>75.64</v>
      </c>
      <c r="Q10">
        <f>VLOOKUP($A:$A,[0]!as,17,FALSE)</f>
        <v>0</v>
      </c>
      <c r="R10" t="str">
        <f>VLOOKUP($A:$A,[0]!as,18,FALSE)</f>
        <v>sp|Q96512|PER9_ARATH</v>
      </c>
      <c r="S10" t="str">
        <f>VLOOKUP($A:$A,[0]!as,19,FALSE)</f>
        <v>Peroxidase 9 OS=Arabidopsis thaliana GN=PER9 PE=1 SV=1</v>
      </c>
      <c r="T10" t="str">
        <f>VLOOKUP($A:$A,[0]!as,20,FALSE)</f>
        <v>-</v>
      </c>
      <c r="U10" t="str">
        <f>VLOOKUP($A:$A,[0]!as,21,FALSE)</f>
        <v>-</v>
      </c>
      <c r="V10" t="str">
        <f>VLOOKUP($A:$A,[0]!as,22,FALSE)</f>
        <v>-</v>
      </c>
      <c r="W10" t="str">
        <f>VLOOKUP($A:$A,[0]!as,23,FALSE)</f>
        <v>-</v>
      </c>
      <c r="X10" t="str">
        <f>VLOOKUP($A:$A,[0]!as,24,FALSE)</f>
        <v>-</v>
      </c>
      <c r="Y10" t="str">
        <f>VLOOKUP($A:$A,[0]!as,25,FALSE)</f>
        <v>-</v>
      </c>
      <c r="Z10" t="str">
        <f>VLOOKUP($A:$A,[0]!as,26,FALSE)</f>
        <v>-</v>
      </c>
      <c r="AA10" t="str">
        <f>VLOOKUP($A:$A,[0]!as,27,FALSE)</f>
        <v>K00430|1|0.0|716|ghi:107905464|peroxidase [EC:1.11.1.7]</v>
      </c>
      <c r="AB10" t="str">
        <f>VLOOKUP($A:$A,[0]!as,28,FALSE)</f>
        <v>GO:0006979//response to oxidative stress;GO:0042744//hydrogen peroxide catabolic process</v>
      </c>
      <c r="AC10" t="str">
        <f>VLOOKUP($A:$A,[0]!as,29,FALSE)</f>
        <v>GO:0020037//heme binding;GO:0046872//metal ion binding;GO:0004601//peroxidase activity</v>
      </c>
      <c r="AD10" t="str">
        <f>VLOOKUP($A:$A,[0]!as,30,FALSE)</f>
        <v>GO:0005576//extracellular region</v>
      </c>
      <c r="AE10" t="str">
        <f>VLOOKUP($A:$A,[0]!as,31,FALSE)</f>
        <v>MAYFKVAFGFLVTAFLSAAVSLAHPGLGFGWGGVGAPGGQSGAPSYGLFPQFYQFSCPQAEDIVMSVLEKAIAKEPRMAASLLRLHFHDCFVQGCDASILLDNSATIVSEKNSLPNRNSVRGFEVIDEIKARLEEACPQTVSCADILAMAARGSTVLSGGPSWELPLGRRDSKTASLSTSNNNIPPPNSTLQNLITLFQRQGLDEVDLVALSGGHTIGVARCATFKQRLYNQNGNNLPDQTLERTYYYGLKSVCPKSGGDNNISPLDFGSPVKFDNLYFKLILWGKGLLNSDEVLLTGNVGNTMELVKAYAKDENLFFKQFAKSMIKMGNISPLTGFNGEVRKNCRLVN</v>
      </c>
    </row>
    <row r="11" spans="1:31" x14ac:dyDescent="0.25">
      <c r="A11" s="2" t="s">
        <v>266</v>
      </c>
      <c r="B11" t="str">
        <f>VLOOKUP($A:$A,[0]!as,2,FALSE)</f>
        <v>MSPms-VS-MPms</v>
      </c>
      <c r="C11">
        <f>VLOOKUP($A:$A,[0]!as,3,FALSE)</f>
        <v>-3.3825872678833702</v>
      </c>
      <c r="D11">
        <f>VLOOKUP($A:$A,[0]!as,4,FALSE)</f>
        <v>0.44026876634178802</v>
      </c>
      <c r="E11">
        <f>VLOOKUP($A:$A,[0]!as,5,FALSE)</f>
        <v>2.5446161212183698E-4</v>
      </c>
      <c r="F11">
        <f>VLOOKUP($A:$A,[0]!as,6,FALSE)</f>
        <v>4.9424587202876796E-3</v>
      </c>
      <c r="G11" t="str">
        <f>VLOOKUP($A:$A,[0]!as,7,FALSE)</f>
        <v>Down</v>
      </c>
      <c r="H11" t="str">
        <f>VLOOKUP($A:$A,[0]!as,8,FALSE)</f>
        <v>Ghir_A05G027700.1;Ghir_A05G027700.2;Ghir_A05G027700.3</v>
      </c>
      <c r="I11">
        <f>VLOOKUP($A:$A,[0]!as,9,FALSE)</f>
        <v>0</v>
      </c>
      <c r="J11">
        <f>VLOOKUP($A:$A,[0]!as,10,FALSE)</f>
        <v>0</v>
      </c>
      <c r="K11">
        <f>VLOOKUP($A:$A,[0]!as,11,FALSE)</f>
        <v>0</v>
      </c>
      <c r="L11">
        <f>VLOOKUP($A:$A,[0]!as,12,FALSE)</f>
        <v>99.561000000000007</v>
      </c>
      <c r="M11">
        <f>VLOOKUP($A:$A,[0]!as,13,FALSE)</f>
        <v>1E-168</v>
      </c>
      <c r="N11" t="str">
        <f>VLOOKUP($A:$A,[0]!as,14,FALSE)</f>
        <v>XP_016748527.1</v>
      </c>
      <c r="O11" t="str">
        <f>VLOOKUP($A:$A,[0]!as,15,FALSE)</f>
        <v xml:space="preserve">PREDICTED: probable choline kinase 1 isoform X2 [Gossypium hirsutum] </v>
      </c>
      <c r="P11">
        <f>VLOOKUP($A:$A,[0]!as,16,FALSE)</f>
        <v>68.260000000000005</v>
      </c>
      <c r="Q11">
        <f>VLOOKUP($A:$A,[0]!as,17,FALSE)</f>
        <v>6.9999999999999999E-112</v>
      </c>
      <c r="R11" t="str">
        <f>VLOOKUP($A:$A,[0]!as,18,FALSE)</f>
        <v>sp|Q9M9H6|CK1_ARATH</v>
      </c>
      <c r="S11" t="str">
        <f>VLOOKUP($A:$A,[0]!as,19,FALSE)</f>
        <v>Probable choline kinase 1 OS=Arabidopsis thaliana GN=CK1 PE=2 SV=1</v>
      </c>
      <c r="T11" t="str">
        <f>VLOOKUP($A:$A,[0]!as,20,FALSE)</f>
        <v>At1g71697</v>
      </c>
      <c r="U11">
        <f>VLOOKUP($A:$A,[0]!as,21,FALSE)</f>
        <v>324</v>
      </c>
      <c r="V11">
        <f>VLOOKUP($A:$A,[0]!as,22,FALSE)</f>
        <v>1.0000000000000001E-111</v>
      </c>
      <c r="W11" t="str">
        <f>VLOOKUP($A:$A,[0]!as,23,FALSE)</f>
        <v>KOG2686</v>
      </c>
      <c r="X11" t="str">
        <f>VLOOKUP($A:$A,[0]!as,24,FALSE)</f>
        <v>Choline kinase</v>
      </c>
      <c r="Y11" t="str">
        <f>VLOOKUP($A:$A,[0]!as,25,FALSE)</f>
        <v>M</v>
      </c>
      <c r="Z11" t="str">
        <f>VLOOKUP($A:$A,[0]!as,26,FALSE)</f>
        <v>Cell wall/membrane/envelope biogenesis</v>
      </c>
      <c r="AA11" t="str">
        <f>VLOOKUP($A:$A,[0]!as,27,FALSE)</f>
        <v>K14156|1|5e-169|474|ghi:107957515|choline/ethanolamine kinase [EC:2.7.1.32 2.7.1.82]</v>
      </c>
      <c r="AB11">
        <f>VLOOKUP($A:$A,[0]!as,28,FALSE)</f>
        <v>0</v>
      </c>
      <c r="AC11" t="str">
        <f>VLOOKUP($A:$A,[0]!as,29,FALSE)</f>
        <v>GO:0016301//kinase activity</v>
      </c>
      <c r="AD11" t="str">
        <f>VLOOKUP($A:$A,[0]!as,30,FALSE)</f>
        <v>-</v>
      </c>
      <c r="AE11" t="str">
        <f>VLOOKUP($A:$A,[0]!as,31,FALSE)</f>
        <v>MALKKNGFIPSSAPEELKKVLVAVASVWGDTIEDMEEFHVFPLKGAMTNEVFQINWPTNHGDLHQKVLVRVYGKGVEVFFNRDDEIRTFECMSELGQGPRLLGRFSDGRIEEFIHARTLSAADLRVPEISSLIGAKLREFNNLDMPGPKNVLLWERLRTWLSQAKRFCSPSTAKEFGLDGLEEEISILEKELTQGYQEIGFCHNDLQYGNIMMDEETRVITLIDYEYVLRGSV</v>
      </c>
    </row>
    <row r="12" spans="1:31" x14ac:dyDescent="0.25">
      <c r="A12" s="2" t="s">
        <v>811</v>
      </c>
      <c r="B12" t="str">
        <f>VLOOKUP($A:$A,[0]!as,2,FALSE)</f>
        <v>MSPms-VS-MPms</v>
      </c>
      <c r="C12">
        <f>VLOOKUP($A:$A,[0]!as,3,FALSE)</f>
        <v>2.1754650492115299</v>
      </c>
      <c r="D12">
        <f>VLOOKUP($A:$A,[0]!as,4,FALSE)</f>
        <v>0.43528484041365301</v>
      </c>
      <c r="E12">
        <f>VLOOKUP($A:$A,[0]!as,5,FALSE)</f>
        <v>3.1045468113477499E-4</v>
      </c>
      <c r="F12">
        <f>VLOOKUP($A:$A,[0]!as,6,FALSE)</f>
        <v>5.5853386996318199E-3</v>
      </c>
      <c r="G12" t="str">
        <f>VLOOKUP($A:$A,[0]!as,7,FALSE)</f>
        <v>Up</v>
      </c>
      <c r="H12" t="str">
        <f>VLOOKUP($A:$A,[0]!as,8,FALSE)</f>
        <v>Ghir_A12G026730.1</v>
      </c>
      <c r="I12">
        <f>VLOOKUP($A:$A,[0]!as,9,FALSE)</f>
        <v>0</v>
      </c>
      <c r="J12">
        <f>VLOOKUP($A:$A,[0]!as,10,FALSE)</f>
        <v>0</v>
      </c>
      <c r="K12" t="str">
        <f>VLOOKUP($A:$A,[0]!as,11,FALSE)</f>
        <v>&gt;Ghir_A12G026730.2</v>
      </c>
      <c r="L12">
        <f>VLOOKUP($A:$A,[0]!as,12,FALSE)</f>
        <v>100</v>
      </c>
      <c r="M12">
        <f>VLOOKUP($A:$A,[0]!as,13,FALSE)</f>
        <v>5.0000000000000001E-118</v>
      </c>
      <c r="N12" t="str">
        <f>VLOOKUP($A:$A,[0]!as,14,FALSE)</f>
        <v>XP_016731502.1</v>
      </c>
      <c r="O12" t="str">
        <f>VLOOKUP($A:$A,[0]!as,15,FALSE)</f>
        <v>PREDICTED: probable NADH dehydrogenase [ubiquinone] 1 alpha subcomplex subunit 5, mitochondrial [Gossypium hirsutum]</v>
      </c>
      <c r="P12">
        <f>VLOOKUP($A:$A,[0]!as,16,FALSE)</f>
        <v>79.88</v>
      </c>
      <c r="Q12">
        <f>VLOOKUP($A:$A,[0]!as,17,FALSE)</f>
        <v>1.9999999999999998E-96</v>
      </c>
      <c r="R12" t="str">
        <f>VLOOKUP($A:$A,[0]!as,18,FALSE)</f>
        <v>sp|Q9FLX7|NDUA5_ARATH</v>
      </c>
      <c r="S12" t="str">
        <f>VLOOKUP($A:$A,[0]!as,19,FALSE)</f>
        <v>Probable NADH dehydrogenase [ubiquinone] 1 alpha subcomplex subunit 5, mitochondrial OS=Arabidopsis thaliana GN=At5g52840 PE=1 SV=1</v>
      </c>
      <c r="T12" t="str">
        <f>VLOOKUP($A:$A,[0]!as,20,FALSE)</f>
        <v>At5g52840</v>
      </c>
      <c r="U12">
        <f>VLOOKUP($A:$A,[0]!as,21,FALSE)</f>
        <v>276</v>
      </c>
      <c r="V12">
        <f>VLOOKUP($A:$A,[0]!as,22,FALSE)</f>
        <v>3.9999999999999996E-96</v>
      </c>
      <c r="W12" t="str">
        <f>VLOOKUP($A:$A,[0]!as,23,FALSE)</f>
        <v>KOG3365</v>
      </c>
      <c r="X12" t="str">
        <f>VLOOKUP($A:$A,[0]!as,24,FALSE)</f>
        <v>NADH:ubiquinone oxidoreductase, NDUFA5/B13 subunit</v>
      </c>
      <c r="Y12" t="str">
        <f>VLOOKUP($A:$A,[0]!as,25,FALSE)</f>
        <v>C</v>
      </c>
      <c r="Z12" t="str">
        <f>VLOOKUP($A:$A,[0]!as,26,FALSE)</f>
        <v>Energy production and conversion</v>
      </c>
      <c r="AA12" t="str">
        <f>VLOOKUP($A:$A,[0]!as,27,FALSE)</f>
        <v>K03949|1|9e-119|336|ghi:107942361|NADH dehydrogenase (ubiquinone) 1 alpha subcomplex subunit 5</v>
      </c>
      <c r="AB12" t="str">
        <f>VLOOKUP($A:$A,[0]!as,28,FALSE)</f>
        <v>GO:0022904//respiratory electron transport chain</v>
      </c>
      <c r="AC12" t="str">
        <f>VLOOKUP($A:$A,[0]!as,29,FALSE)</f>
        <v>GO:0016651//oxidoreductase activity, acting on NAD(P)H</v>
      </c>
      <c r="AD12" t="str">
        <f>VLOOKUP($A:$A,[0]!as,30,FALSE)</f>
        <v>GO:0005743//mitochondrial inner membrane</v>
      </c>
      <c r="AE12" t="str">
        <f>VLOOKUP($A:$A,[0]!as,31,FALSE)</f>
        <v>MFLRLVSRPLLARFKETTGIVGLDVVPNAREVLIGLYDKTLKDIQAVPEDEGYRKAVESFTLHRLKVCQEEEDWEMIEKRLGCGQVEELIEEARDELTLVGKMIEWVPWGVPDDYRCEIIENDAAIPKHVPQHRPGPLPEEFYKTLEAVSKKDEPKITSGEPQIKE</v>
      </c>
    </row>
    <row r="13" spans="1:31" x14ac:dyDescent="0.25">
      <c r="A13" s="2" t="s">
        <v>1378</v>
      </c>
      <c r="B13" t="str">
        <f>VLOOKUP($A:$A,[0]!as,2,FALSE)</f>
        <v>MSPms-VS-MPms</v>
      </c>
      <c r="C13">
        <f>VLOOKUP($A:$A,[0]!as,3,FALSE)</f>
        <v>-2.6206509934348898</v>
      </c>
      <c r="D13">
        <f>VLOOKUP($A:$A,[0]!as,4,FALSE)</f>
        <v>0.21553968503426599</v>
      </c>
      <c r="E13">
        <f>VLOOKUP($A:$A,[0]!as,5,FALSE)</f>
        <v>4.1773658754351599E-8</v>
      </c>
      <c r="F13">
        <f>VLOOKUP($A:$A,[0]!as,6,FALSE)</f>
        <v>1.4072153179049199E-5</v>
      </c>
      <c r="G13" t="str">
        <f>VLOOKUP($A:$A,[0]!as,7,FALSE)</f>
        <v>Down</v>
      </c>
      <c r="H13" t="str">
        <f>VLOOKUP($A:$A,[0]!as,8,FALSE)</f>
        <v>Ghir_D11G004780.1</v>
      </c>
      <c r="I13">
        <f>VLOOKUP($A:$A,[0]!as,9,FALSE)</f>
        <v>0</v>
      </c>
      <c r="J13">
        <f>VLOOKUP($A:$A,[0]!as,10,FALSE)</f>
        <v>0</v>
      </c>
      <c r="K13">
        <f>VLOOKUP($A:$A,[0]!as,11,FALSE)</f>
        <v>0</v>
      </c>
      <c r="L13">
        <f>VLOOKUP($A:$A,[0]!as,12,FALSE)</f>
        <v>99.697999999999993</v>
      </c>
      <c r="M13">
        <f>VLOOKUP($A:$A,[0]!as,13,FALSE)</f>
        <v>0</v>
      </c>
      <c r="N13" t="str">
        <f>VLOOKUP($A:$A,[0]!as,14,FALSE)</f>
        <v>XP_012489127.1</v>
      </c>
      <c r="O13" t="str">
        <f>VLOOKUP($A:$A,[0]!as,15,FALSE)</f>
        <v xml:space="preserve">PREDICTED: peroxidase 72-like [Gossypium raimondii] </v>
      </c>
      <c r="P13">
        <f>VLOOKUP($A:$A,[0]!as,16,FALSE)</f>
        <v>77.680000000000007</v>
      </c>
      <c r="Q13">
        <f>VLOOKUP($A:$A,[0]!as,17,FALSE)</f>
        <v>0</v>
      </c>
      <c r="R13" t="str">
        <f>VLOOKUP($A:$A,[0]!as,18,FALSE)</f>
        <v>sp|Q9FJZ9|PER72_ARATH</v>
      </c>
      <c r="S13" t="str">
        <f>VLOOKUP($A:$A,[0]!as,19,FALSE)</f>
        <v>Peroxidase 72 OS=Arabidopsis thaliana GN=PER72 PE=1 SV=1</v>
      </c>
      <c r="T13" t="str">
        <f>VLOOKUP($A:$A,[0]!as,20,FALSE)</f>
        <v>-</v>
      </c>
      <c r="U13" t="str">
        <f>VLOOKUP($A:$A,[0]!as,21,FALSE)</f>
        <v>-</v>
      </c>
      <c r="V13" t="str">
        <f>VLOOKUP($A:$A,[0]!as,22,FALSE)</f>
        <v>-</v>
      </c>
      <c r="W13" t="str">
        <f>VLOOKUP($A:$A,[0]!as,23,FALSE)</f>
        <v>-</v>
      </c>
      <c r="X13" t="str">
        <f>VLOOKUP($A:$A,[0]!as,24,FALSE)</f>
        <v>-</v>
      </c>
      <c r="Y13" t="str">
        <f>VLOOKUP($A:$A,[0]!as,25,FALSE)</f>
        <v>-</v>
      </c>
      <c r="Z13" t="str">
        <f>VLOOKUP($A:$A,[0]!as,26,FALSE)</f>
        <v>-</v>
      </c>
      <c r="AA13" t="str">
        <f>VLOOKUP($A:$A,[0]!as,27,FALSE)</f>
        <v>K00430|1|0.0|685|gra:105802185|peroxidase [EC:1.11.1.7]</v>
      </c>
      <c r="AB13" t="str">
        <f>VLOOKUP($A:$A,[0]!as,28,FALSE)</f>
        <v>GO:0006979//response to oxidative stress;GO:0042744//hydrogen peroxide catabolic process</v>
      </c>
      <c r="AC13" t="str">
        <f>VLOOKUP($A:$A,[0]!as,29,FALSE)</f>
        <v>GO:0020037//heme binding;GO:0046872//metal ion binding;GO:0004601//peroxidase activity</v>
      </c>
      <c r="AD13" t="str">
        <f>VLOOKUP($A:$A,[0]!as,30,FALSE)</f>
        <v>GO:0016021//integral component of membrane;GO:0005576//extracellular region</v>
      </c>
      <c r="AE13" t="str">
        <f>VLOOKUP($A:$A,[0]!as,31,FALSE)</f>
        <v>MVHYIIVITLLALGLAPHCLSSKTVGGGYLYPQFYDHSCPKAQEIVRNVVAKAVAKEPRMAASLLRLHFHDCFVKGCDASILLDSSGSIISEKRSNPNRNSARGFEVIDEIKAVMEKECPHTVSCADIMALAARDSTVLTGGPSWEVPLGRRDARGASLSGSNNNIPAPNNTFQTILTKFKLQGLDIVDLVALSGSHTIGNSRCTSFRQRLYNQSGNGQPDNTLDQSYASQLRRNCPRSGGDQNLFFLDFVSPIKFDNSYFKNLLANKGLLNSDQVLFTKNGESRELVKTYAYNQELFFQQFAKSMIKMGNISPLTGYRGEIRQNCRKINA</v>
      </c>
    </row>
    <row r="14" spans="1:31" x14ac:dyDescent="0.25">
      <c r="A14" s="2" t="s">
        <v>788</v>
      </c>
      <c r="B14" t="str">
        <f>VLOOKUP($A:$A,[0]!as,2,FALSE)</f>
        <v>MSPms-VS-MPms</v>
      </c>
      <c r="C14">
        <f>VLOOKUP($A:$A,[0]!as,3,FALSE)</f>
        <v>-2.5016113552314101</v>
      </c>
      <c r="D14">
        <f>VLOOKUP($A:$A,[0]!as,4,FALSE)</f>
        <v>0.25453460401267702</v>
      </c>
      <c r="E14">
        <f>VLOOKUP($A:$A,[0]!as,5,FALSE)</f>
        <v>2.3980962700953498E-5</v>
      </c>
      <c r="F14">
        <f>VLOOKUP($A:$A,[0]!as,6,FALSE)</f>
        <v>1.0819268261421299E-3</v>
      </c>
      <c r="G14" t="str">
        <f>VLOOKUP($A:$A,[0]!as,7,FALSE)</f>
        <v>Down</v>
      </c>
      <c r="H14" t="str">
        <f>VLOOKUP($A:$A,[0]!as,8,FALSE)</f>
        <v>Ghir_A12G021150.1;Ghir_D12G021150.1</v>
      </c>
      <c r="I14">
        <f>VLOOKUP($A:$A,[0]!as,9,FALSE)</f>
        <v>0</v>
      </c>
      <c r="J14">
        <f>VLOOKUP($A:$A,[0]!as,10,FALSE)</f>
        <v>0</v>
      </c>
      <c r="K14" t="str">
        <f>VLOOKUP($A:$A,[0]!as,11,FALSE)</f>
        <v>&gt;Ghir_A12G021150.5 &gt;Ghir_A12G021150.6 &gt;Ghir_A12G021150.7</v>
      </c>
      <c r="L14">
        <f>VLOOKUP($A:$A,[0]!as,12,FALSE)</f>
        <v>100</v>
      </c>
      <c r="M14">
        <f>VLOOKUP($A:$A,[0]!as,13,FALSE)</f>
        <v>0</v>
      </c>
      <c r="N14" t="str">
        <f>VLOOKUP($A:$A,[0]!as,14,FALSE)</f>
        <v>XP_017634337.1</v>
      </c>
      <c r="O14" t="str">
        <f>VLOOKUP($A:$A,[0]!as,15,FALSE)</f>
        <v xml:space="preserve">PREDICTED: trehalose-phosphate phosphatase A [Gossypium arboreum] </v>
      </c>
      <c r="P14">
        <f>VLOOKUP($A:$A,[0]!as,16,FALSE)</f>
        <v>70.47</v>
      </c>
      <c r="Q14">
        <f>VLOOKUP($A:$A,[0]!as,17,FALSE)</f>
        <v>0</v>
      </c>
      <c r="R14" t="str">
        <f>VLOOKUP($A:$A,[0]!as,18,FALSE)</f>
        <v>sp|O64896|TPPA_ARATH</v>
      </c>
      <c r="S14" t="str">
        <f>VLOOKUP($A:$A,[0]!as,19,FALSE)</f>
        <v>Trehalose-phosphate phosphatase A OS=Arabidopsis thaliana GN=TPPA PE=1 SV=1</v>
      </c>
      <c r="T14" t="str">
        <f>VLOOKUP($A:$A,[0]!as,20,FALSE)</f>
        <v>At5g51460</v>
      </c>
      <c r="U14">
        <f>VLOOKUP($A:$A,[0]!as,21,FALSE)</f>
        <v>535</v>
      </c>
      <c r="V14">
        <f>VLOOKUP($A:$A,[0]!as,22,FALSE)</f>
        <v>0</v>
      </c>
      <c r="W14" t="str">
        <f>VLOOKUP($A:$A,[0]!as,23,FALSE)</f>
        <v>KOG1050</v>
      </c>
      <c r="X14" t="str">
        <f>VLOOKUP($A:$A,[0]!as,24,FALSE)</f>
        <v>Trehalose-6-phosphate synthase component TPS1 and related subunits</v>
      </c>
      <c r="Y14" t="str">
        <f>VLOOKUP($A:$A,[0]!as,25,FALSE)</f>
        <v>G</v>
      </c>
      <c r="Z14" t="str">
        <f>VLOOKUP($A:$A,[0]!as,26,FALSE)</f>
        <v>Carbohydrate transport and metabolism</v>
      </c>
      <c r="AA14" t="str">
        <f>VLOOKUP($A:$A,[0]!as,27,FALSE)</f>
        <v>K01087|1|0.0|786|gab:108476600|trehalose 6-phosphate phosphatase [EC:3.1.3.12]</v>
      </c>
      <c r="AB14" t="str">
        <f>VLOOKUP($A:$A,[0]!as,28,FALSE)</f>
        <v>GO:0005992//trehalose biosynthetic process</v>
      </c>
      <c r="AC14" t="str">
        <f>VLOOKUP($A:$A,[0]!as,29,FALSE)</f>
        <v>GO:0004805//trehalose-phosphatase activity</v>
      </c>
      <c r="AD14" t="str">
        <f>VLOOKUP($A:$A,[0]!as,30,FALSE)</f>
        <v>-</v>
      </c>
      <c r="AE14" t="str">
        <f>VLOOKUP($A:$A,[0]!as,31,FALSE)</f>
        <v>MDLKSNHTAPVLADPAPISKSRLVASSLLQYSSPAPVFSPNLLLTVPRKKTGILDDVRASSWLDAMKSSSPRHTSTRDYNHEIVSADTDVAYRTWMAKYPSALSSFEQITNFAKGKRIALFLDYDGTLSPIVDNPDFAFMSIDMRAAVAKVAKYFPTAIISGRSRDKVYDFVGLTDLYYAGSHGMDIMGPVRESSDDPPNCIRSTDKQGKGVKLFQPASEFLPMIDEVFNSLVNSTKEIKGAKVENNKFCVSVHYRNVDEKNWKTVAECVHDVIRNYPRLRLSHGRKVLEVRPVIDWDKGKALTFLLESLGLSNHDDVLPIYVGDDRTDEDAFKVLREGNLGYGILVSSAPKESNAFFSLRDPQEVMEFLKSLVNWKKTSVL</v>
      </c>
    </row>
    <row r="15" spans="1:31" x14ac:dyDescent="0.25">
      <c r="A15" s="2" t="s">
        <v>843</v>
      </c>
      <c r="B15" t="str">
        <f>VLOOKUP($A:$A,[0]!as,2,FALSE)</f>
        <v>MSPms-VS-MPms</v>
      </c>
      <c r="C15">
        <f>VLOOKUP($A:$A,[0]!as,3,FALSE)</f>
        <v>2.36585332379103</v>
      </c>
      <c r="D15">
        <f>VLOOKUP($A:$A,[0]!as,4,FALSE)</f>
        <v>0.224250195195839</v>
      </c>
      <c r="E15">
        <f>VLOOKUP($A:$A,[0]!as,5,FALSE)</f>
        <v>1.5015158377540399E-5</v>
      </c>
      <c r="F15">
        <f>VLOOKUP($A:$A,[0]!as,6,FALSE)</f>
        <v>7.7731874523797098E-4</v>
      </c>
      <c r="G15" t="str">
        <f>VLOOKUP($A:$A,[0]!as,7,FALSE)</f>
        <v>Up</v>
      </c>
      <c r="H15" t="str">
        <f>VLOOKUP($A:$A,[0]!as,8,FALSE)</f>
        <v>Ghir_A13G016380.1;Ghir_D13G017120.1;Ghir_D13G017130.1</v>
      </c>
      <c r="I15">
        <f>VLOOKUP($A:$A,[0]!as,9,FALSE)</f>
        <v>0</v>
      </c>
      <c r="J15">
        <f>VLOOKUP($A:$A,[0]!as,10,FALSE)</f>
        <v>0</v>
      </c>
      <c r="K15">
        <f>VLOOKUP($A:$A,[0]!as,11,FALSE)</f>
        <v>0</v>
      </c>
      <c r="L15">
        <f>VLOOKUP($A:$A,[0]!as,12,FALSE)</f>
        <v>98.885999999999996</v>
      </c>
      <c r="M15">
        <f>VLOOKUP($A:$A,[0]!as,13,FALSE)</f>
        <v>0</v>
      </c>
      <c r="N15" t="str">
        <f>VLOOKUP($A:$A,[0]!as,14,FALSE)</f>
        <v>XP_016694684.1</v>
      </c>
      <c r="O15" t="str">
        <f>VLOOKUP($A:$A,[0]!as,15,FALSE)</f>
        <v>PREDICTED: feruloyl CoA ortho-hydroxylase 1-like [Gossypium hirsutum]</v>
      </c>
      <c r="P15">
        <f>VLOOKUP($A:$A,[0]!as,16,FALSE)</f>
        <v>65.47</v>
      </c>
      <c r="Q15">
        <f>VLOOKUP($A:$A,[0]!as,17,FALSE)</f>
        <v>2E-179</v>
      </c>
      <c r="R15" t="str">
        <f>VLOOKUP($A:$A,[0]!as,18,FALSE)</f>
        <v>sp|Q9C899|F6H2_ARATH</v>
      </c>
      <c r="S15" t="str">
        <f>VLOOKUP($A:$A,[0]!as,19,FALSE)</f>
        <v>Feruloyl CoA ortho-hydroxylase 2 OS=Arabidopsis thaliana GN=F6'H2 PE=1 SV=1</v>
      </c>
      <c r="T15" t="str">
        <f>VLOOKUP($A:$A,[0]!as,20,FALSE)</f>
        <v>At1g55290</v>
      </c>
      <c r="U15">
        <f>VLOOKUP($A:$A,[0]!as,21,FALSE)</f>
        <v>501</v>
      </c>
      <c r="V15">
        <f>VLOOKUP($A:$A,[0]!as,22,FALSE)</f>
        <v>4.0000000000000001E-179</v>
      </c>
      <c r="W15" t="str">
        <f>VLOOKUP($A:$A,[0]!as,23,FALSE)</f>
        <v>KOG0143</v>
      </c>
      <c r="X15" t="str">
        <f>VLOOKUP($A:$A,[0]!as,24,FALSE)</f>
        <v>Iron/ascorbate family oxidoreductases</v>
      </c>
      <c r="Y15" t="str">
        <f>VLOOKUP($A:$A,[0]!as,25,FALSE)</f>
        <v>QR</v>
      </c>
      <c r="Z15" t="str">
        <f>VLOOKUP($A:$A,[0]!as,26,FALSE)</f>
        <v>Secondary metabolites biosynthesis, transport and catabolism;General function prediction only</v>
      </c>
      <c r="AA15" t="str">
        <f>VLOOKUP($A:$A,[0]!as,27,FALSE)</f>
        <v>K06892|1|0.0|734|ghi:107911341|feruloyl-CoA ortho-hydroxylase [EC:1.14.11.-]</v>
      </c>
      <c r="AB15">
        <f>VLOOKUP($A:$A,[0]!as,28,FALSE)</f>
        <v>0</v>
      </c>
      <c r="AC15" t="str">
        <f>VLOOKUP($A:$A,[0]!as,29,FALSE)</f>
        <v>GO:0046872//metal ion binding;GO:0016491//oxidoreductase activity</v>
      </c>
      <c r="AD15" t="str">
        <f>VLOOKUP($A:$A,[0]!as,30,FALSE)</f>
        <v>-</v>
      </c>
      <c r="AE15" t="str">
        <f>VLOOKUP($A:$A,[0]!as,31,FALSE)</f>
        <v>MAPTLADPFNDSSALINFVINQGNGVKGLSELGLKALPKQYIQPLEERMCMNSIVPQGSIPIIDMSNWEDPNVAKSICDAASAWGFFQIVNHDVPVEVLENVKDATYNFFRLPAEVKNKYSKEHSSSNNVRFGTSFTPQAEKALEWKDYLSLFYVSEEEASALWPPVCRQQVLDYMKKSELVIKQLLQVLMKGLNVNEIDAAKESLLMGSMRTNLNYYPKCPNPELTVGVGRHSDVSTLTILLQDEIGGLFVRGNKGDDWIHVPPIKGSLVINVGDALQIMSNGRYRSVEHRVVANGSKNRISVPIFVNPRPADMIGPLPELATNGEKPIYKQVLYSDYVKHFFRKAHDGKKTVEFAEL</v>
      </c>
    </row>
    <row r="16" spans="1:31" x14ac:dyDescent="0.25">
      <c r="A16" s="2" t="s">
        <v>315</v>
      </c>
      <c r="B16" t="str">
        <f>VLOOKUP($A:$A,[0]!as,2,FALSE)</f>
        <v>MSPms-VS-MPms</v>
      </c>
      <c r="C16">
        <f>VLOOKUP($A:$A,[0]!as,3,FALSE)</f>
        <v>-3.2863537466454402</v>
      </c>
      <c r="D16">
        <f>VLOOKUP($A:$A,[0]!as,4,FALSE)</f>
        <v>0.50695123126881503</v>
      </c>
      <c r="E16">
        <f>VLOOKUP($A:$A,[0]!as,5,FALSE)</f>
        <v>6.40339918265731E-4</v>
      </c>
      <c r="F16">
        <f>VLOOKUP($A:$A,[0]!as,6,FALSE)</f>
        <v>8.9013414222743805E-3</v>
      </c>
      <c r="G16" t="str">
        <f>VLOOKUP($A:$A,[0]!as,7,FALSE)</f>
        <v>Down</v>
      </c>
      <c r="H16" t="str">
        <f>VLOOKUP($A:$A,[0]!as,8,FALSE)</f>
        <v>Ghir_A06G000960.1</v>
      </c>
      <c r="I16">
        <f>VLOOKUP($A:$A,[0]!as,9,FALSE)</f>
        <v>0</v>
      </c>
      <c r="J16">
        <f>VLOOKUP($A:$A,[0]!as,10,FALSE)</f>
        <v>0</v>
      </c>
      <c r="K16">
        <f>VLOOKUP($A:$A,[0]!as,11,FALSE)</f>
        <v>0</v>
      </c>
      <c r="L16">
        <f>VLOOKUP($A:$A,[0]!as,12,FALSE)</f>
        <v>100</v>
      </c>
      <c r="M16">
        <f>VLOOKUP($A:$A,[0]!as,13,FALSE)</f>
        <v>4.9999999999999996E-146</v>
      </c>
      <c r="N16" t="str">
        <f>VLOOKUP($A:$A,[0]!as,14,FALSE)</f>
        <v>XP_016727673.1</v>
      </c>
      <c r="O16" t="str">
        <f>VLOOKUP($A:$A,[0]!as,15,FALSE)</f>
        <v xml:space="preserve">PREDICTED: probable phosphopantothenoylcysteine decarboxylase [Gossypium hirsutum] </v>
      </c>
      <c r="P16">
        <f>VLOOKUP($A:$A,[0]!as,16,FALSE)</f>
        <v>67.209999999999994</v>
      </c>
      <c r="Q16">
        <f>VLOOKUP($A:$A,[0]!as,17,FALSE)</f>
        <v>8.9999999999999995E-91</v>
      </c>
      <c r="R16" t="str">
        <f>VLOOKUP($A:$A,[0]!as,18,FALSE)</f>
        <v>sp|P94063|HAL3B_ARATH</v>
      </c>
      <c r="S16" t="str">
        <f>VLOOKUP($A:$A,[0]!as,19,FALSE)</f>
        <v>Probable phosphopantothenoylcysteine decarboxylase OS=Arabidopsis thaliana GN=HAL3B PE=2 SV=2</v>
      </c>
      <c r="T16" t="str">
        <f>VLOOKUP($A:$A,[0]!as,20,FALSE)</f>
        <v>At1g48610</v>
      </c>
      <c r="U16">
        <f>VLOOKUP($A:$A,[0]!as,21,FALSE)</f>
        <v>270</v>
      </c>
      <c r="V16">
        <f>VLOOKUP($A:$A,[0]!as,22,FALSE)</f>
        <v>2E-90</v>
      </c>
      <c r="W16" t="str">
        <f>VLOOKUP($A:$A,[0]!as,23,FALSE)</f>
        <v>KOG0672</v>
      </c>
      <c r="X16" t="str">
        <f>VLOOKUP($A:$A,[0]!as,24,FALSE)</f>
        <v>Halotolerance protein HAL3 (contains flavoprotein domain)</v>
      </c>
      <c r="Y16" t="str">
        <f>VLOOKUP($A:$A,[0]!as,25,FALSE)</f>
        <v>PD</v>
      </c>
      <c r="Z16" t="str">
        <f>VLOOKUP($A:$A,[0]!as,26,FALSE)</f>
        <v>Inorganic ion transport and metabolism;Cell cycle control, cell division, chromosome partitioning</v>
      </c>
      <c r="AA16" t="str">
        <f>VLOOKUP($A:$A,[0]!as,27,FALSE)</f>
        <v>K01598|1|1e-146|409|gab:108482483|phosphopantothenoylcysteine decarboxylase [EC:4.1.1.36]</v>
      </c>
      <c r="AB16" t="str">
        <f>VLOOKUP($A:$A,[0]!as,28,FALSE)</f>
        <v>GO:0070207//protein homotrimerization;GO:0001558//regulation of cell growth;GO:0009651//response to salt stress</v>
      </c>
      <c r="AC16" t="str">
        <f>VLOOKUP($A:$A,[0]!as,29,FALSE)</f>
        <v>GO:0003824//catalytic activity;GO:0010181//FMN binding;GO:0004633//phosphopantothenoylcysteine decarboxylase activity</v>
      </c>
      <c r="AD16" t="str">
        <f>VLOOKUP($A:$A,[0]!as,30,FALSE)</f>
        <v>-</v>
      </c>
      <c r="AE16" t="str">
        <f>VLOOKUP($A:$A,[0]!as,31,FALSE)</f>
        <v>MAHPEPQYVQRGKVPIGPPRRRPRILLGACGCVAAVQFASICHCFSEWAEVKAVATPASLHFIDIESLPDNVDLYTDGHEWSCWEKVGDNVLHIELYRWADLMVIAPLSANTLAKIAGGICDNLLTCIVRAWDYSKPMFIAPGMNTFTWRNPFTEKHLMLVDELGVSFIPGDDAMAEPTEIHSTVRLYLESRPLPN</v>
      </c>
    </row>
    <row r="17" spans="1:31" x14ac:dyDescent="0.25">
      <c r="A17" s="2" t="s">
        <v>533</v>
      </c>
      <c r="B17" t="str">
        <f>VLOOKUP($A:$A,[0]!as,2,FALSE)</f>
        <v>MSPms-VS-MPms</v>
      </c>
      <c r="C17">
        <f>VLOOKUP($A:$A,[0]!as,3,FALSE)</f>
        <v>-2.5380518170456501</v>
      </c>
      <c r="D17">
        <f>VLOOKUP($A:$A,[0]!as,4,FALSE)</f>
        <v>0.40157583606532599</v>
      </c>
      <c r="E17">
        <f>VLOOKUP($A:$A,[0]!as,5,FALSE)</f>
        <v>8.6785274523215605E-5</v>
      </c>
      <c r="F17">
        <f>VLOOKUP($A:$A,[0]!as,6,FALSE)</f>
        <v>2.4295068818050302E-3</v>
      </c>
      <c r="G17" t="str">
        <f>VLOOKUP($A:$A,[0]!as,7,FALSE)</f>
        <v>Down</v>
      </c>
      <c r="H17" t="str">
        <f>VLOOKUP($A:$A,[0]!as,8,FALSE)</f>
        <v>Ghir_A09G008910.1</v>
      </c>
      <c r="I17">
        <f>VLOOKUP($A:$A,[0]!as,9,FALSE)</f>
        <v>0</v>
      </c>
      <c r="J17">
        <f>VLOOKUP($A:$A,[0]!as,10,FALSE)</f>
        <v>0</v>
      </c>
      <c r="K17">
        <f>VLOOKUP($A:$A,[0]!as,11,FALSE)</f>
        <v>0</v>
      </c>
      <c r="L17">
        <f>VLOOKUP($A:$A,[0]!as,12,FALSE)</f>
        <v>97.379000000000005</v>
      </c>
      <c r="M17">
        <f>VLOOKUP($A:$A,[0]!as,13,FALSE)</f>
        <v>0</v>
      </c>
      <c r="N17" t="str">
        <f>VLOOKUP($A:$A,[0]!as,14,FALSE)</f>
        <v>XP_016668920.1</v>
      </c>
      <c r="O17" t="str">
        <f>VLOOKUP($A:$A,[0]!as,15,FALSE)</f>
        <v>PREDICTED: hexokinase-1-like [Gossypium hirsutum]</v>
      </c>
      <c r="P17">
        <f>VLOOKUP($A:$A,[0]!as,16,FALSE)</f>
        <v>71.63</v>
      </c>
      <c r="Q17">
        <f>VLOOKUP($A:$A,[0]!as,17,FALSE)</f>
        <v>0</v>
      </c>
      <c r="R17" t="str">
        <f>VLOOKUP($A:$A,[0]!as,18,FALSE)</f>
        <v>sp|Q9SEK2|HXK1_TOBAC</v>
      </c>
      <c r="S17" t="str">
        <f>VLOOKUP($A:$A,[0]!as,19,FALSE)</f>
        <v>Hexokinase-1 OS=Nicotiana tabacum GN=HXK1 PE=2 SV=1</v>
      </c>
      <c r="T17" t="str">
        <f>VLOOKUP($A:$A,[0]!as,20,FALSE)</f>
        <v>At2g19860</v>
      </c>
      <c r="U17">
        <f>VLOOKUP($A:$A,[0]!as,21,FALSE)</f>
        <v>706</v>
      </c>
      <c r="V17">
        <f>VLOOKUP($A:$A,[0]!as,22,FALSE)</f>
        <v>0</v>
      </c>
      <c r="W17" t="str">
        <f>VLOOKUP($A:$A,[0]!as,23,FALSE)</f>
        <v>KOG1369</v>
      </c>
      <c r="X17" t="str">
        <f>VLOOKUP($A:$A,[0]!as,24,FALSE)</f>
        <v>Hexokinase</v>
      </c>
      <c r="Y17" t="str">
        <f>VLOOKUP($A:$A,[0]!as,25,FALSE)</f>
        <v>G</v>
      </c>
      <c r="Z17" t="str">
        <f>VLOOKUP($A:$A,[0]!as,26,FALSE)</f>
        <v>Carbohydrate transport and metabolism</v>
      </c>
      <c r="AA17" t="str">
        <f>VLOOKUP($A:$A,[0]!as,27,FALSE)</f>
        <v>K00844|1|0.0|945|ghi:107889104|hexokinase [EC:2.7.1.1]</v>
      </c>
      <c r="AB17" t="str">
        <f>VLOOKUP($A:$A,[0]!as,28,FALSE)</f>
        <v>GO:0001678//cellular glucose homeostasis;GO:0006096//glycolytic process</v>
      </c>
      <c r="AC17" t="str">
        <f>VLOOKUP($A:$A,[0]!as,29,FALSE)</f>
        <v>GO:0004396//hexokinase activity;GO:0005524//ATP binding;GO:0005536//glucose binding</v>
      </c>
      <c r="AD17" t="str">
        <f>VLOOKUP($A:$A,[0]!as,30,FALSE)</f>
        <v>GO:0005623//cell</v>
      </c>
      <c r="AE17" t="str">
        <f>VLOOKUP($A:$A,[0]!as,31,FALSE)</f>
        <v>MGKLTVCVAVVCGVAVAAAAAVVIHRKMKKSGKWVKAMEIVKEFEESCRTPISKLKQVADAMTVEMHAGLASEGGSKLKMLITYVDSLPTGNEKGLFYALDLGGTNFRVLRVLLGGKDGGILKQQFKEVSIPPNKMTGSSAELFDYIAAELAKFVAQEEDDFKPTSGRPRELGFTFSFPVMQTSIASGTLLRWTKGFSIDETVGQDVVAELTKALERQGLEMRVSALVSLLCNNDVVVSVILGTGSNAAYVERAQAIPKWHGLLPKSGEMVINMEWGNFRSSHLPLTEYDQALDAESLNPGEQIYEKVISGMYLGEIFRRVLCRMAEEAFFGDVVPPKLKEPFILGTPVMSAMHHDTSPDLKVVANNLKDILEISNTSLKMRKVIVQLCDIVATRGARLSAAGLLGILKKMGRDTIKEGEKQKTVIAMDGGLYEHYEEYRNSLENCLKELLGEEVCKTIKIEHSNDGSGIGAALLSASHSQYLEDES</v>
      </c>
    </row>
    <row r="18" spans="1:31" x14ac:dyDescent="0.25">
      <c r="A18" s="2" t="s">
        <v>564</v>
      </c>
      <c r="B18" t="str">
        <f>VLOOKUP($A:$A,[0]!as,2,FALSE)</f>
        <v>MSPms-VS-MPms</v>
      </c>
      <c r="C18">
        <f>VLOOKUP($A:$A,[0]!as,3,FALSE)</f>
        <v>2.2128184151274</v>
      </c>
      <c r="D18">
        <f>VLOOKUP($A:$A,[0]!as,4,FALSE)</f>
        <v>0.47659448893681999</v>
      </c>
      <c r="E18">
        <f>VLOOKUP($A:$A,[0]!as,5,FALSE)</f>
        <v>5.6726542734430996E-4</v>
      </c>
      <c r="F18">
        <f>VLOOKUP($A:$A,[0]!as,6,FALSE)</f>
        <v>8.3511084455584802E-3</v>
      </c>
      <c r="G18" t="str">
        <f>VLOOKUP($A:$A,[0]!as,7,FALSE)</f>
        <v>Up</v>
      </c>
      <c r="H18" t="str">
        <f>VLOOKUP($A:$A,[0]!as,8,FALSE)</f>
        <v>Ghir_A09G017520.1</v>
      </c>
      <c r="I18">
        <f>VLOOKUP($A:$A,[0]!as,9,FALSE)</f>
        <v>0</v>
      </c>
      <c r="J18">
        <f>VLOOKUP($A:$A,[0]!as,10,FALSE)</f>
        <v>0</v>
      </c>
      <c r="K18">
        <f>VLOOKUP($A:$A,[0]!as,11,FALSE)</f>
        <v>0</v>
      </c>
      <c r="L18">
        <f>VLOOKUP($A:$A,[0]!as,12,FALSE)</f>
        <v>99.174000000000007</v>
      </c>
      <c r="M18">
        <f>VLOOKUP($A:$A,[0]!as,13,FALSE)</f>
        <v>0</v>
      </c>
      <c r="N18" t="str">
        <f>VLOOKUP($A:$A,[0]!as,14,FALSE)</f>
        <v>XP_017607553.1</v>
      </c>
      <c r="O18" t="str">
        <f>VLOOKUP($A:$A,[0]!as,15,FALSE)</f>
        <v>PREDICTED: pyruvate decarboxylase 2 [Gossypium arboreum]</v>
      </c>
      <c r="P18">
        <f>VLOOKUP($A:$A,[0]!as,16,FALSE)</f>
        <v>85.34</v>
      </c>
      <c r="Q18">
        <f>VLOOKUP($A:$A,[0]!as,17,FALSE)</f>
        <v>0</v>
      </c>
      <c r="R18" t="str">
        <f>VLOOKUP($A:$A,[0]!as,18,FALSE)</f>
        <v>sp|O82647|PDC1_ARATH</v>
      </c>
      <c r="S18" t="str">
        <f>VLOOKUP($A:$A,[0]!as,19,FALSE)</f>
        <v>Pyruvate decarboxylase 1 OS=Arabidopsis thaliana GN=PDC1 PE=2 SV=1</v>
      </c>
      <c r="T18" t="str">
        <f>VLOOKUP($A:$A,[0]!as,20,FALSE)</f>
        <v>At4g33070</v>
      </c>
      <c r="U18">
        <f>VLOOKUP($A:$A,[0]!as,21,FALSE)</f>
        <v>1097</v>
      </c>
      <c r="V18">
        <f>VLOOKUP($A:$A,[0]!as,22,FALSE)</f>
        <v>0</v>
      </c>
      <c r="W18" t="str">
        <f>VLOOKUP($A:$A,[0]!as,23,FALSE)</f>
        <v>KOG1184</v>
      </c>
      <c r="X18" t="str">
        <f>VLOOKUP($A:$A,[0]!as,24,FALSE)</f>
        <v>Thiamine pyrophosphate-requiring enzyme</v>
      </c>
      <c r="Y18" t="str">
        <f>VLOOKUP($A:$A,[0]!as,25,FALSE)</f>
        <v>EH</v>
      </c>
      <c r="Z18" t="str">
        <f>VLOOKUP($A:$A,[0]!as,26,FALSE)</f>
        <v>Amino acid transport and metabolism;Coenzyme transport and metabolism</v>
      </c>
      <c r="AA18" t="str">
        <f>VLOOKUP($A:$A,[0]!as,27,FALSE)</f>
        <v>K01568|1|0.0|1240|gab:108453774|pyruvate decarboxylase [EC:4.1.1.1]</v>
      </c>
      <c r="AB18">
        <f>VLOOKUP($A:$A,[0]!as,28,FALSE)</f>
        <v>0</v>
      </c>
      <c r="AC18" t="str">
        <f>VLOOKUP($A:$A,[0]!as,29,FALSE)</f>
        <v>GO:0000287//magnesium ion binding;GO:0016831//carboxy-lyase activity;GO:0030976//thiamine pyrophosphate binding</v>
      </c>
      <c r="AD18" t="str">
        <f>VLOOKUP($A:$A,[0]!as,30,FALSE)</f>
        <v>-</v>
      </c>
      <c r="AE18" t="str">
        <f>VLOOKUP($A:$A,[0]!as,31,FALSE)</f>
        <v>MDTKIGSLDNCKPASNDVCSPVNGTVSTIQGSVSPAVVNCSEATLGRHLARRLVQIGVNDVFSVPGDFNLTLLDHLIAEPGLNLIGCCNELNAGYAADGYARSRGVGACVVTFTVGGLSVLNAIAGAYSESLPLICIVGGPNSNDYGTNRILHHTVGLPDFSQELRCFQTVTCYQAVVNNLEDAHDMIDTAISTALKESKPVYISIGCNLAAIPHPTFAREPVPFVLSPKLSNKMGLEAAVEAAAEFLNKAVKPVLVGGPKLRVAKACEAFVELVDAGGYAVAVMPSGKGLVPEHHPHFIGTYWGAVSTAFCAEIVESADAYLFAGPIYNDYSSVGYSLLLKKEKAIIVQPDRVIIGNGPAFGCVLMKDFLRELAKRLKHNNTAFENYHRIFVPEGQPLKAAPKEPLRVNVLFQHIQKMLSGETAVIAETGDSWFNCQKLKLPSGCGYEFQMQYGSIGWSVGATLGYAQAVPEKRVIACIGDGSFQVTAQDVSTMLRCGQKTIIFLINNGGYTIEVEIHDGPYNVIKNWNYTALVDAIHNGEGKCWTTKVFCEEELIEAIETATGAKKDCLCFIEVIVHKDDTSKELLEWGSRVSAANSRPPNPQ</v>
      </c>
    </row>
    <row r="19" spans="1:31" x14ac:dyDescent="0.25">
      <c r="A19" s="2" t="s">
        <v>1017</v>
      </c>
      <c r="B19" t="str">
        <f>VLOOKUP($A:$A,[0]!as,2,FALSE)</f>
        <v>MSPms-VS-MPms</v>
      </c>
      <c r="C19">
        <f>VLOOKUP($A:$A,[0]!as,3,FALSE)</f>
        <v>-2.0502989404728802</v>
      </c>
      <c r="D19">
        <f>VLOOKUP($A:$A,[0]!as,4,FALSE)</f>
        <v>0.41425192610897699</v>
      </c>
      <c r="E19">
        <f>VLOOKUP($A:$A,[0]!as,5,FALSE)</f>
        <v>3.3671932054857301E-4</v>
      </c>
      <c r="F19">
        <f>VLOOKUP($A:$A,[0]!as,6,FALSE)</f>
        <v>5.8468822224465302E-3</v>
      </c>
      <c r="G19" t="str">
        <f>VLOOKUP($A:$A,[0]!as,7,FALSE)</f>
        <v>Down</v>
      </c>
      <c r="H19" t="str">
        <f>VLOOKUP($A:$A,[0]!as,8,FALSE)</f>
        <v>Ghir_D03G018270.1</v>
      </c>
      <c r="I19">
        <f>VLOOKUP($A:$A,[0]!as,9,FALSE)</f>
        <v>0</v>
      </c>
      <c r="J19">
        <f>VLOOKUP($A:$A,[0]!as,10,FALSE)</f>
        <v>0</v>
      </c>
      <c r="K19">
        <f>VLOOKUP($A:$A,[0]!as,11,FALSE)</f>
        <v>0</v>
      </c>
      <c r="L19">
        <f>VLOOKUP($A:$A,[0]!as,12,FALSE)</f>
        <v>100</v>
      </c>
      <c r="M19">
        <f>VLOOKUP($A:$A,[0]!as,13,FALSE)</f>
        <v>0</v>
      </c>
      <c r="N19" t="str">
        <f>VLOOKUP($A:$A,[0]!as,14,FALSE)</f>
        <v>XP_016721518.1</v>
      </c>
      <c r="O19" t="str">
        <f>VLOOKUP($A:$A,[0]!as,15,FALSE)</f>
        <v>PREDICTED: uncharacterized protein LOC107933742 [Gossypium hirsutum]</v>
      </c>
      <c r="P19" t="str">
        <f>VLOOKUP($A:$A,[0]!as,16,FALSE)</f>
        <v>-</v>
      </c>
      <c r="Q19" t="str">
        <f>VLOOKUP($A:$A,[0]!as,17,FALSE)</f>
        <v>-</v>
      </c>
      <c r="R19" t="str">
        <f>VLOOKUP($A:$A,[0]!as,18,FALSE)</f>
        <v>-</v>
      </c>
      <c r="S19" t="str">
        <f>VLOOKUP($A:$A,[0]!as,19,FALSE)</f>
        <v>-</v>
      </c>
      <c r="T19" t="str">
        <f>VLOOKUP($A:$A,[0]!as,20,FALSE)</f>
        <v>-</v>
      </c>
      <c r="U19" t="str">
        <f>VLOOKUP($A:$A,[0]!as,21,FALSE)</f>
        <v>-</v>
      </c>
      <c r="V19" t="str">
        <f>VLOOKUP($A:$A,[0]!as,22,FALSE)</f>
        <v>-</v>
      </c>
      <c r="W19" t="str">
        <f>VLOOKUP($A:$A,[0]!as,23,FALSE)</f>
        <v>-</v>
      </c>
      <c r="X19" t="str">
        <f>VLOOKUP($A:$A,[0]!as,24,FALSE)</f>
        <v>-</v>
      </c>
      <c r="Y19" t="str">
        <f>VLOOKUP($A:$A,[0]!as,25,FALSE)</f>
        <v>-</v>
      </c>
      <c r="Z19" t="str">
        <f>VLOOKUP($A:$A,[0]!as,26,FALSE)</f>
        <v>-</v>
      </c>
      <c r="AA19" t="str">
        <f>VLOOKUP($A:$A,[0]!as,27,FALSE)</f>
        <v>K07456|1|1e-55|209|pavi:110766748|DNA mismatch repair protein MutS2</v>
      </c>
      <c r="AB19" t="str">
        <f>VLOOKUP($A:$A,[0]!as,28,FALSE)</f>
        <v>-</v>
      </c>
      <c r="AC19" t="str">
        <f>VLOOKUP($A:$A,[0]!as,29,FALSE)</f>
        <v>-</v>
      </c>
      <c r="AD19" t="str">
        <f>VLOOKUP($A:$A,[0]!as,30,FALSE)</f>
        <v>-</v>
      </c>
      <c r="AE19" t="str">
        <f>VLOOKUP($A:$A,[0]!as,31,FALSE)</f>
        <v>MSPPSLIGPPELRHPTPPKPETTVVTTTTKVPSDPFMDLMLANFNEANNTPSMGFTENKSATYLATGNPCLDFFFHVVPNSPPDSIKEMLGRAWNFDPLMTLKLICNLRGVRGTGKSDKEGFYTAAFWLHDHHPKTLACNLDSFVNFGYFKDLPEILYRMLEGYTVRQVQKHDWLMRKQGKFREGSRCYSKKQKVEKSKPTGAKNPNLEKAKARDLRKEKKISMAKKVIERYSRDPDFRFLFECVSDLFAACLKSDMEFLKSNETRKIGLAAKWCPSIDSSFDKSTLLCESISRKIFSRENYPEYEGIDEEHYAYRVRDRLRKDVLVPLRKVLELPEVYIGANKWDSIPYNRVASMAMKFYKEKFLKHDKDRFSKYLEDVKAGKSTIAAGALLPHEIIAELNKADDEQVEQVAELQWQRMVNDLLQKGKLRNCMAVSDVSGSMHGIPMEVSVALGVLVSDLSEKPWKGKLITFSESPKLILVEGENLKEKTEFVRDMEWGGNTDFQKVFDLILKVVVEGNLKPEQMIKRLFVFSDMEFDQASMSPWETDYDVIVKKFTQRGYGDVIPQIVFWNLRHSRATPVPATQKGVALVSGFSKNLLKMFLDEDGDINPVAVMEAAISGEEYQKLVVLD</v>
      </c>
    </row>
    <row r="20" spans="1:31" x14ac:dyDescent="0.25">
      <c r="A20" s="2" t="s">
        <v>1335</v>
      </c>
      <c r="B20" t="str">
        <f>VLOOKUP($A:$A,[0]!as,2,FALSE)</f>
        <v>MSPms-VS-MPms</v>
      </c>
      <c r="C20">
        <f>VLOOKUP($A:$A,[0]!as,3,FALSE)</f>
        <v>-2.3944089359152398</v>
      </c>
      <c r="D20">
        <f>VLOOKUP($A:$A,[0]!as,4,FALSE)</f>
        <v>0.39108928217815597</v>
      </c>
      <c r="E20">
        <f>VLOOKUP($A:$A,[0]!as,5,FALSE)</f>
        <v>5.1575073098275602E-5</v>
      </c>
      <c r="F20">
        <f>VLOOKUP($A:$A,[0]!as,6,FALSE)</f>
        <v>1.7089104548563001E-3</v>
      </c>
      <c r="G20" t="str">
        <f>VLOOKUP($A:$A,[0]!as,7,FALSE)</f>
        <v>Down</v>
      </c>
      <c r="H20" t="str">
        <f>VLOOKUP($A:$A,[0]!as,8,FALSE)</f>
        <v>Ghir_D10G008040.1</v>
      </c>
      <c r="I20">
        <f>VLOOKUP($A:$A,[0]!as,9,FALSE)</f>
        <v>0</v>
      </c>
      <c r="J20">
        <f>VLOOKUP($A:$A,[0]!as,10,FALSE)</f>
        <v>0</v>
      </c>
      <c r="K20">
        <f>VLOOKUP($A:$A,[0]!as,11,FALSE)</f>
        <v>0</v>
      </c>
      <c r="L20">
        <f>VLOOKUP($A:$A,[0]!as,12,FALSE)</f>
        <v>98.823999999999998</v>
      </c>
      <c r="M20">
        <f>VLOOKUP($A:$A,[0]!as,13,FALSE)</f>
        <v>6.9999999999999997E-123</v>
      </c>
      <c r="N20" t="str">
        <f>VLOOKUP($A:$A,[0]!as,14,FALSE)</f>
        <v>XP_012456180.1</v>
      </c>
      <c r="O20" t="str">
        <f>VLOOKUP($A:$A,[0]!as,15,FALSE)</f>
        <v xml:space="preserve">PREDICTED: uncharacterized protein LOC105777446 [Gossypium raimondii] </v>
      </c>
      <c r="P20" t="str">
        <f>VLOOKUP($A:$A,[0]!as,16,FALSE)</f>
        <v>-</v>
      </c>
      <c r="Q20" t="str">
        <f>VLOOKUP($A:$A,[0]!as,17,FALSE)</f>
        <v>-</v>
      </c>
      <c r="R20" t="str">
        <f>VLOOKUP($A:$A,[0]!as,18,FALSE)</f>
        <v>-</v>
      </c>
      <c r="S20" t="str">
        <f>VLOOKUP($A:$A,[0]!as,19,FALSE)</f>
        <v>-</v>
      </c>
      <c r="T20" t="str">
        <f>VLOOKUP($A:$A,[0]!as,20,FALSE)</f>
        <v>-</v>
      </c>
      <c r="U20" t="str">
        <f>VLOOKUP($A:$A,[0]!as,21,FALSE)</f>
        <v>-</v>
      </c>
      <c r="V20" t="str">
        <f>VLOOKUP($A:$A,[0]!as,22,FALSE)</f>
        <v>-</v>
      </c>
      <c r="W20" t="str">
        <f>VLOOKUP($A:$A,[0]!as,23,FALSE)</f>
        <v>-</v>
      </c>
      <c r="X20" t="str">
        <f>VLOOKUP($A:$A,[0]!as,24,FALSE)</f>
        <v>-</v>
      </c>
      <c r="Y20" t="str">
        <f>VLOOKUP($A:$A,[0]!as,25,FALSE)</f>
        <v>-</v>
      </c>
      <c r="Z20" t="str">
        <f>VLOOKUP($A:$A,[0]!as,26,FALSE)</f>
        <v>-</v>
      </c>
      <c r="AA20" t="str">
        <f>VLOOKUP($A:$A,[0]!as,27,FALSE)</f>
        <v>K14611|1|2e-79|252|mus:103986044|solute carrier family 23 (nucleobase transporter), member 1/2!K08234|2|6e-12|64.7|cvr:CHLNCDRAFT_141766|glyoxylase I family protein</v>
      </c>
      <c r="AB20">
        <f>VLOOKUP($A:$A,[0]!as,28,FALSE)</f>
        <v>0</v>
      </c>
      <c r="AC20" t="str">
        <f>VLOOKUP($A:$A,[0]!as,29,FALSE)</f>
        <v>GO:0016740//transferase activity;GO:0016829//lyase activity</v>
      </c>
      <c r="AD20" t="str">
        <f>VLOOKUP($A:$A,[0]!as,30,FALSE)</f>
        <v>-</v>
      </c>
      <c r="AE20" t="str">
        <f>VLOOKUP($A:$A,[0]!as,31,FALSE)</f>
        <v>MKESMGNPLHLKSLNHISLVCRSVEESMNFYQDILGFAPIRRPGSFDFNGAWLFGYGIGIHLLQSEDPESLPKKKEINPKDNHISFQCESMGAVEKKLKEMELEHVRAIVEEGGIYVEQLFFHDPDGFMIEICNCDNLPVIPLAGEMPRSCSRLNLQHMQRQQIQQVVQQ</v>
      </c>
    </row>
    <row r="21" spans="1:31" x14ac:dyDescent="0.25">
      <c r="A21" s="2" t="s">
        <v>1399</v>
      </c>
      <c r="B21" t="str">
        <f>VLOOKUP($A:$A,[0]!as,2,FALSE)</f>
        <v>MSPms-VS-MPms</v>
      </c>
      <c r="C21">
        <f>VLOOKUP($A:$A,[0]!as,3,FALSE)</f>
        <v>-3.6441070909165201</v>
      </c>
      <c r="D21">
        <f>VLOOKUP($A:$A,[0]!as,4,FALSE)</f>
        <v>0.55502499510968994</v>
      </c>
      <c r="E21">
        <f>VLOOKUP($A:$A,[0]!as,5,FALSE)</f>
        <v>3.1419740732285801E-4</v>
      </c>
      <c r="F21">
        <f>VLOOKUP($A:$A,[0]!as,6,FALSE)</f>
        <v>5.5853386996318199E-3</v>
      </c>
      <c r="G21" t="str">
        <f>VLOOKUP($A:$A,[0]!as,7,FALSE)</f>
        <v>Down</v>
      </c>
      <c r="H21" t="str">
        <f>VLOOKUP($A:$A,[0]!as,8,FALSE)</f>
        <v>Ghir_D11G027190.1</v>
      </c>
      <c r="I21">
        <f>VLOOKUP($A:$A,[0]!as,9,FALSE)</f>
        <v>0</v>
      </c>
      <c r="J21">
        <f>VLOOKUP($A:$A,[0]!as,10,FALSE)</f>
        <v>0</v>
      </c>
      <c r="K21">
        <f>VLOOKUP($A:$A,[0]!as,11,FALSE)</f>
        <v>0</v>
      </c>
      <c r="L21">
        <f>VLOOKUP($A:$A,[0]!as,12,FALSE)</f>
        <v>100</v>
      </c>
      <c r="M21">
        <f>VLOOKUP($A:$A,[0]!as,13,FALSE)</f>
        <v>3.0000000000000001E-71</v>
      </c>
      <c r="N21" t="str">
        <f>VLOOKUP($A:$A,[0]!as,14,FALSE)</f>
        <v>KJB44892.1</v>
      </c>
      <c r="O21" t="str">
        <f>VLOOKUP($A:$A,[0]!as,15,FALSE)</f>
        <v>hypothetical protein B456_007G278200 [Gossypium raimondii]</v>
      </c>
      <c r="P21" t="str">
        <f>VLOOKUP($A:$A,[0]!as,16,FALSE)</f>
        <v>-</v>
      </c>
      <c r="Q21" t="str">
        <f>VLOOKUP($A:$A,[0]!as,17,FALSE)</f>
        <v>-</v>
      </c>
      <c r="R21" t="str">
        <f>VLOOKUP($A:$A,[0]!as,18,FALSE)</f>
        <v>-</v>
      </c>
      <c r="S21" t="str">
        <f>VLOOKUP($A:$A,[0]!as,19,FALSE)</f>
        <v>-</v>
      </c>
      <c r="T21" t="str">
        <f>VLOOKUP($A:$A,[0]!as,20,FALSE)</f>
        <v>-</v>
      </c>
      <c r="U21" t="str">
        <f>VLOOKUP($A:$A,[0]!as,21,FALSE)</f>
        <v>-</v>
      </c>
      <c r="V21" t="str">
        <f>VLOOKUP($A:$A,[0]!as,22,FALSE)</f>
        <v>-</v>
      </c>
      <c r="W21" t="str">
        <f>VLOOKUP($A:$A,[0]!as,23,FALSE)</f>
        <v>-</v>
      </c>
      <c r="X21" t="str">
        <f>VLOOKUP($A:$A,[0]!as,24,FALSE)</f>
        <v>-</v>
      </c>
      <c r="Y21" t="str">
        <f>VLOOKUP($A:$A,[0]!as,25,FALSE)</f>
        <v>-</v>
      </c>
      <c r="Z21" t="str">
        <f>VLOOKUP($A:$A,[0]!as,26,FALSE)</f>
        <v>-</v>
      </c>
      <c r="AA21" t="str">
        <f>VLOOKUP($A:$A,[0]!as,27,FALSE)</f>
        <v>-</v>
      </c>
      <c r="AB21" t="str">
        <f>VLOOKUP($A:$A,[0]!as,28,FALSE)</f>
        <v>-</v>
      </c>
      <c r="AC21" t="str">
        <f>VLOOKUP($A:$A,[0]!as,29,FALSE)</f>
        <v>-</v>
      </c>
      <c r="AD21" t="str">
        <f>VLOOKUP($A:$A,[0]!as,30,FALSE)</f>
        <v>-</v>
      </c>
      <c r="AE21" t="str">
        <f>VLOOKUP($A:$A,[0]!as,31,FALSE)</f>
        <v>MAAQPQDARHLCYFVIPPSATRLTITIDEVTYEIPAGQLRPARPFQLPPAPDHQGFPINVAPMFRGYANNGAGKADVKAEFQKDEKPNPTASANPAPPAGNPANF</v>
      </c>
    </row>
    <row r="22" spans="1:31" x14ac:dyDescent="0.25">
      <c r="A22" s="2" t="s">
        <v>553</v>
      </c>
      <c r="B22" t="str">
        <f>VLOOKUP($A:$A,[0]!as,2,FALSE)</f>
        <v>MSPms-VS-MPms</v>
      </c>
      <c r="C22">
        <f>VLOOKUP($A:$A,[0]!as,3,FALSE)</f>
        <v>2.5171495834173898</v>
      </c>
      <c r="D22">
        <f>VLOOKUP($A:$A,[0]!as,4,FALSE)</f>
        <v>0.17818380553042601</v>
      </c>
      <c r="E22">
        <f>VLOOKUP($A:$A,[0]!as,5,FALSE)</f>
        <v>3.19934810688594E-5</v>
      </c>
      <c r="F22">
        <f>VLOOKUP($A:$A,[0]!as,6,FALSE)</f>
        <v>1.2852594590348201E-3</v>
      </c>
      <c r="G22" t="str">
        <f>VLOOKUP($A:$A,[0]!as,7,FALSE)</f>
        <v>Up</v>
      </c>
      <c r="H22" t="str">
        <f>VLOOKUP($A:$A,[0]!as,8,FALSE)</f>
        <v>Ghir_A09G013320.1;Ghir_A09G013320.4;Ghir_A09G013320.5;Ghir_D09G012840.1;Ghir_D09G012840.2;Ghir_D09G012840.3;Ghir_D09G012840.4</v>
      </c>
      <c r="I22">
        <f>VLOOKUP($A:$A,[0]!as,9,FALSE)</f>
        <v>0</v>
      </c>
      <c r="J22">
        <f>VLOOKUP($A:$A,[0]!as,10,FALSE)</f>
        <v>0</v>
      </c>
      <c r="K22" t="str">
        <f>VLOOKUP($A:$A,[0]!as,11,FALSE)</f>
        <v>&gt;Ghir_A09G013320.2 &gt;Ghir_A09G013320.3 &gt;Ghir_A09G013320.6 &gt;Ghir_A09G013320.7</v>
      </c>
      <c r="L22">
        <f>VLOOKUP($A:$A,[0]!as,12,FALSE)</f>
        <v>100</v>
      </c>
      <c r="M22">
        <f>VLOOKUP($A:$A,[0]!as,13,FALSE)</f>
        <v>0</v>
      </c>
      <c r="N22" t="str">
        <f>VLOOKUP($A:$A,[0]!as,14,FALSE)</f>
        <v>XP_016669491.1</v>
      </c>
      <c r="O22" t="str">
        <f>VLOOKUP($A:$A,[0]!as,15,FALSE)</f>
        <v xml:space="preserve">PREDICTED: serine/threonine-protein kinase Nek6-like isoform X2 [Gossypium hirsutum] </v>
      </c>
      <c r="P22">
        <f>VLOOKUP($A:$A,[0]!as,16,FALSE)</f>
        <v>66.37</v>
      </c>
      <c r="Q22">
        <f>VLOOKUP($A:$A,[0]!as,17,FALSE)</f>
        <v>1E-166</v>
      </c>
      <c r="R22" t="str">
        <f>VLOOKUP($A:$A,[0]!as,18,FALSE)</f>
        <v>sp|Q9LT35|NEK6_ARATH</v>
      </c>
      <c r="S22" t="str">
        <f>VLOOKUP($A:$A,[0]!as,19,FALSE)</f>
        <v>Serine/threonine-protein kinase Nek6 OS=Arabidopsis thaliana GN=NEK6 PE=3 SV=1</v>
      </c>
      <c r="T22" t="str">
        <f>VLOOKUP($A:$A,[0]!as,20,FALSE)</f>
        <v>At3g20860</v>
      </c>
      <c r="U22">
        <f>VLOOKUP($A:$A,[0]!as,21,FALSE)</f>
        <v>485</v>
      </c>
      <c r="V22">
        <f>VLOOKUP($A:$A,[0]!as,22,FALSE)</f>
        <v>2.9999999999999998E-167</v>
      </c>
      <c r="W22" t="str">
        <f>VLOOKUP($A:$A,[0]!as,23,FALSE)</f>
        <v>KOG0589</v>
      </c>
      <c r="X22" t="str">
        <f>VLOOKUP($A:$A,[0]!as,24,FALSE)</f>
        <v>Serine/threonine protein kinase</v>
      </c>
      <c r="Y22" t="str">
        <f>VLOOKUP($A:$A,[0]!as,25,FALSE)</f>
        <v>R</v>
      </c>
      <c r="Z22" t="str">
        <f>VLOOKUP($A:$A,[0]!as,26,FALSE)</f>
        <v>General function prediction only</v>
      </c>
      <c r="AA22" t="str">
        <f>VLOOKUP($A:$A,[0]!as,27,FALSE)</f>
        <v>K08857|1|0.0|1339|ghi:107889538|NIMA (never in mitosis gene a)-related kinase 1/4/5 [EC:2.7.11.1]</v>
      </c>
      <c r="AB22">
        <f>VLOOKUP($A:$A,[0]!as,28,FALSE)</f>
        <v>0</v>
      </c>
      <c r="AC22" t="str">
        <f>VLOOKUP($A:$A,[0]!as,29,FALSE)</f>
        <v>GO:0005524//ATP binding;GO:0004672//protein kinase activity</v>
      </c>
      <c r="AD22" t="str">
        <f>VLOOKUP($A:$A,[0]!as,30,FALSE)</f>
        <v>-</v>
      </c>
      <c r="AE22" t="str">
        <f>VLOOKUP($A:$A,[0]!as,31,FALSE)</f>
        <v>MESDNGDGKSKMDYELIEQIGRGAFGAAYLVLHKLEKKKYVLKKIRLAKQTEKFKRTAHQEMELIAKLNNPYIVEYKDAWVDKGNNICIVTSYCEGGDMAELIKKARGMHFPEEKICKWMTQLLLAVDYLHSNRVLHRDLKCSNIFLTKDNDIRLGDFGLAKLLNTEDLASSVVGTPNYMCPELLADIPYGYKSDIWSLGCCMFEIAAHHPAFRAPDMAGLINKINRSSISPLPILYSSSLKQIIKSMLRKNPEHRPNAAELLRHPHLQPHLLRCRNLSSVYLPIKPTNSPKEKTPKKSLSRKHGIGKDREVKDVGVSNGQENTHTFRRMADVLLSSSSCEQPASTASMEDNLVTKRVDPTSCAVEMLNSISDSKEMSTDSEVSVSNVDKQAESNSIPQKDAHVVSTSEMAFDSHHDDQEEPTSEPSRKLPEADMMTVSKKDAETLCDMQVLEAAKDVLDLPVLGRSEDSSKLTISSISYDDKNGFLDDGSSSTVYETDVEQRCSSNKTSSPNAKTGADTSYLSSESNAAPPCKDEVGATSETNTCSILTEKDGGRPVQLTASDVSLLSRLTALSSDEIKSAWENPSQKRADALESLLELCARLLKQDKIDELAGILRPFGDEVASSRETAIWLTKSLMSAQNLNGGT</v>
      </c>
    </row>
    <row r="23" spans="1:31" x14ac:dyDescent="0.25">
      <c r="A23" s="2" t="s">
        <v>736</v>
      </c>
      <c r="B23" t="str">
        <f>VLOOKUP($A:$A,[0]!as,2,FALSE)</f>
        <v>MSPms-VS-MPms</v>
      </c>
      <c r="C23">
        <f>VLOOKUP($A:$A,[0]!as,3,FALSE)</f>
        <v>-2.4443250544055299</v>
      </c>
      <c r="D23">
        <f>VLOOKUP($A:$A,[0]!as,4,FALSE)</f>
        <v>0.37849161054790298</v>
      </c>
      <c r="E23">
        <f>VLOOKUP($A:$A,[0]!as,5,FALSE)</f>
        <v>1.96622981401884E-4</v>
      </c>
      <c r="F23">
        <f>VLOOKUP($A:$A,[0]!as,6,FALSE)</f>
        <v>4.1729707745179704E-3</v>
      </c>
      <c r="G23" t="str">
        <f>VLOOKUP($A:$A,[0]!as,7,FALSE)</f>
        <v>Down</v>
      </c>
      <c r="H23" t="str">
        <f>VLOOKUP($A:$A,[0]!as,8,FALSE)</f>
        <v>Ghir_A12G007720.1</v>
      </c>
      <c r="I23">
        <f>VLOOKUP($A:$A,[0]!as,9,FALSE)</f>
        <v>0</v>
      </c>
      <c r="J23">
        <f>VLOOKUP($A:$A,[0]!as,10,FALSE)</f>
        <v>0</v>
      </c>
      <c r="K23">
        <f>VLOOKUP($A:$A,[0]!as,11,FALSE)</f>
        <v>0</v>
      </c>
      <c r="L23">
        <f>VLOOKUP($A:$A,[0]!as,12,FALSE)</f>
        <v>100</v>
      </c>
      <c r="M23">
        <f>VLOOKUP($A:$A,[0]!as,13,FALSE)</f>
        <v>0</v>
      </c>
      <c r="N23" t="str">
        <f>VLOOKUP($A:$A,[0]!as,14,FALSE)</f>
        <v>XP_017637796.1</v>
      </c>
      <c r="O23" t="str">
        <f>VLOOKUP($A:$A,[0]!as,15,FALSE)</f>
        <v>PREDICTED: cysteine proteinase COT44-like [Gossypium arboreum]</v>
      </c>
      <c r="P23">
        <f>VLOOKUP($A:$A,[0]!as,16,FALSE)</f>
        <v>75.760000000000005</v>
      </c>
      <c r="Q23">
        <f>VLOOKUP($A:$A,[0]!as,17,FALSE)</f>
        <v>6.0000000000000003E-126</v>
      </c>
      <c r="R23" t="str">
        <f>VLOOKUP($A:$A,[0]!as,18,FALSE)</f>
        <v>sp|Q9FMH8|RD21B_ARATH</v>
      </c>
      <c r="S23" t="str">
        <f>VLOOKUP($A:$A,[0]!as,19,FALSE)</f>
        <v>Probable cysteine protease RD21B OS=Arabidopsis thaliana GN=RD21B PE=1 SV=1</v>
      </c>
      <c r="T23" t="str">
        <f>VLOOKUP($A:$A,[0]!as,20,FALSE)</f>
        <v>At5g43060_1</v>
      </c>
      <c r="U23">
        <f>VLOOKUP($A:$A,[0]!as,21,FALSE)</f>
        <v>368</v>
      </c>
      <c r="V23">
        <f>VLOOKUP($A:$A,[0]!as,22,FALSE)</f>
        <v>4.0000000000000002E-128</v>
      </c>
      <c r="W23" t="str">
        <f>VLOOKUP($A:$A,[0]!as,23,FALSE)</f>
        <v>KOG1543</v>
      </c>
      <c r="X23" t="str">
        <f>VLOOKUP($A:$A,[0]!as,24,FALSE)</f>
        <v>Cysteine proteinase Cathepsin L</v>
      </c>
      <c r="Y23" t="str">
        <f>VLOOKUP($A:$A,[0]!as,25,FALSE)</f>
        <v>O</v>
      </c>
      <c r="Z23" t="str">
        <f>VLOOKUP($A:$A,[0]!as,26,FALSE)</f>
        <v>Posttranslational modification, protein turnover, chaperones</v>
      </c>
      <c r="AA23" t="str">
        <f>VLOOKUP($A:$A,[0]!as,27,FALSE)</f>
        <v>K01365|1|1e-120|353|mdm:103420719|cathepsin L [EC:3.4.22.15]</v>
      </c>
      <c r="AB23">
        <f>VLOOKUP($A:$A,[0]!as,28,FALSE)</f>
        <v>0</v>
      </c>
      <c r="AC23" t="str">
        <f>VLOOKUP($A:$A,[0]!as,29,FALSE)</f>
        <v>GO:0008234//cysteine-type peptidase activity</v>
      </c>
      <c r="AD23" t="str">
        <f>VLOOKUP($A:$A,[0]!as,30,FALSE)</f>
        <v>-</v>
      </c>
      <c r="AE23" t="str">
        <f>VLOOKUP($A:$A,[0]!as,31,FALSE)</f>
        <v>MKSKIPSSRYAHRAGDNLPDSVNWRDHGAVSRVKDQGSCGSCWAFSAIAAVEGINKIVSGELISLSEQELVDCDRSYDAGCNGGLMDYAFQFIIDNGGIDTEKDYPYLGFNNQCDPTKKNAKVVSIDGYEDVPNNENALKKAVAHQPVSIAIEAGGRAFQLYESGVFNGECGLALDHGVVAVGYGSDDNGQDYWIVRNSWGSNWGENGYIRMERNINANTGKCGIAMEASYPVKNGANIIQPYYNESTENISSA</v>
      </c>
    </row>
    <row r="24" spans="1:31" x14ac:dyDescent="0.25">
      <c r="A24" s="2" t="s">
        <v>600</v>
      </c>
      <c r="B24" t="str">
        <f>VLOOKUP($A:$A,[0]!as,2,FALSE)</f>
        <v>MSPms-VS-MPms</v>
      </c>
      <c r="C24">
        <f>VLOOKUP($A:$A,[0]!as,3,FALSE)</f>
        <v>-3.89477174264273</v>
      </c>
      <c r="D24">
        <f>VLOOKUP($A:$A,[0]!as,4,FALSE)</f>
        <v>0.16010643595292301</v>
      </c>
      <c r="E24">
        <f>VLOOKUP($A:$A,[0]!as,5,FALSE)</f>
        <v>3.1722123683408702E-7</v>
      </c>
      <c r="F24">
        <f>VLOOKUP($A:$A,[0]!as,6,FALSE)</f>
        <v>5.7247103918665701E-5</v>
      </c>
      <c r="G24" t="str">
        <f>VLOOKUP($A:$A,[0]!as,7,FALSE)</f>
        <v>Down</v>
      </c>
      <c r="H24" t="str">
        <f>VLOOKUP($A:$A,[0]!as,8,FALSE)</f>
        <v>Ghir_A09G023880.1;Ghir_D09G023070.1</v>
      </c>
      <c r="I24">
        <f>VLOOKUP($A:$A,[0]!as,9,FALSE)</f>
        <v>0</v>
      </c>
      <c r="J24">
        <f>VLOOKUP($A:$A,[0]!as,10,FALSE)</f>
        <v>0</v>
      </c>
      <c r="K24">
        <f>VLOOKUP($A:$A,[0]!as,11,FALSE)</f>
        <v>0</v>
      </c>
      <c r="L24">
        <f>VLOOKUP($A:$A,[0]!as,12,FALSE)</f>
        <v>100</v>
      </c>
      <c r="M24">
        <f>VLOOKUP($A:$A,[0]!as,13,FALSE)</f>
        <v>0</v>
      </c>
      <c r="N24" t="str">
        <f>VLOOKUP($A:$A,[0]!as,14,FALSE)</f>
        <v>XP_016715192.1</v>
      </c>
      <c r="O24" t="str">
        <f>VLOOKUP($A:$A,[0]!as,15,FALSE)</f>
        <v>PREDICTED: serine/threonine-protein kinase BLUS1-like [Gossypium hirsutum]</v>
      </c>
      <c r="P24">
        <f>VLOOKUP($A:$A,[0]!as,16,FALSE)</f>
        <v>58.22</v>
      </c>
      <c r="Q24">
        <f>VLOOKUP($A:$A,[0]!as,17,FALSE)</f>
        <v>0</v>
      </c>
      <c r="R24" t="str">
        <f>VLOOKUP($A:$A,[0]!as,18,FALSE)</f>
        <v>sp|O23304|BLUS1_ARATH</v>
      </c>
      <c r="S24" t="str">
        <f>VLOOKUP($A:$A,[0]!as,19,FALSE)</f>
        <v>Serine/threonine-protein kinase BLUS1 OS=Arabidopsis thaliana GN=BLUS1 PE=1 SV=1</v>
      </c>
      <c r="T24" t="str">
        <f>VLOOKUP($A:$A,[0]!as,20,FALSE)</f>
        <v>At4g14480</v>
      </c>
      <c r="U24">
        <f>VLOOKUP($A:$A,[0]!as,21,FALSE)</f>
        <v>532</v>
      </c>
      <c r="V24">
        <f>VLOOKUP($A:$A,[0]!as,22,FALSE)</f>
        <v>0</v>
      </c>
      <c r="W24" t="str">
        <f>VLOOKUP($A:$A,[0]!as,23,FALSE)</f>
        <v>KOG0582</v>
      </c>
      <c r="X24" t="str">
        <f>VLOOKUP($A:$A,[0]!as,24,FALSE)</f>
        <v>Ste20-like serine/threonine protein kinase</v>
      </c>
      <c r="Y24" t="str">
        <f>VLOOKUP($A:$A,[0]!as,25,FALSE)</f>
        <v>T</v>
      </c>
      <c r="Z24" t="str">
        <f>VLOOKUP($A:$A,[0]!as,26,FALSE)</f>
        <v>Signal transduction mechanisms</v>
      </c>
      <c r="AA24" t="str">
        <f>VLOOKUP($A:$A,[0]!as,27,FALSE)</f>
        <v>K08835|1|0.0|607|pmum:103324138|serine/threonine-protein kinase OSR1/STK39 [EC:2.7.11.1]</v>
      </c>
      <c r="AB24">
        <f>VLOOKUP($A:$A,[0]!as,28,FALSE)</f>
        <v>0</v>
      </c>
      <c r="AC24" t="str">
        <f>VLOOKUP($A:$A,[0]!as,29,FALSE)</f>
        <v>GO:0005524//ATP binding;GO:0004672//protein kinase activity</v>
      </c>
      <c r="AD24" t="str">
        <f>VLOOKUP($A:$A,[0]!as,30,FALSE)</f>
        <v>-</v>
      </c>
      <c r="AE24" t="str">
        <f>VLOOKUP($A:$A,[0]!as,31,FALSE)</f>
        <v>MKPLMVYEQEGHHHHPKVQFPLDSDSYKIVDEIGIGVSAIVYKAECIPLNSTTVAIKSIDLDQFKVDFDNIRRETKIMTLLSHPNILNAHCSFTVGRRLWVVMPFMSGGSLQSIISSSFPDGLSEQCIAIVLKETLNALSYLHNQGHLHRDIKAGNILMDSNGSVKLADFGVSASVYESSSGYGSGSSTSSSPMMLTDMTGTPYWMAPEVIHSHTGYSFKADIWSFGITALELAHGRPPLSHLPPSKSLIMKITKRFRFSDYEDSINKGKSKKFSKAFKDMVASCLDQDPSKRPSTDKLLRHPFFKSSKGSDFLVKHVLHGLPSVEERFRVGKILRKNDVDDDDEDDVEGESGSELVKQRRISGWNFNEDGFELDPVFPTEARDDSVVKQVRFGGETIILEKGTSESSLNLNSPEAESSLVSSTTTPPCEEQQTENTFNAETMVGGLMALKKSLDDQRQKVSELINLFGGEVMNKEDQMVQLIEKLRMELETERQKNFELEMELEFLKFQISGASNTDEND</v>
      </c>
    </row>
    <row r="25" spans="1:31" x14ac:dyDescent="0.25">
      <c r="A25" s="2" t="s">
        <v>1353</v>
      </c>
      <c r="B25" t="str">
        <f>VLOOKUP($A:$A,[0]!as,2,FALSE)</f>
        <v>MSPms-VS-MPms</v>
      </c>
      <c r="C25">
        <f>VLOOKUP($A:$A,[0]!as,3,FALSE)</f>
        <v>4.2736349327055301</v>
      </c>
      <c r="D25">
        <f>VLOOKUP($A:$A,[0]!as,4,FALSE)</f>
        <v>0.40195324302902902</v>
      </c>
      <c r="E25">
        <f>VLOOKUP($A:$A,[0]!as,5,FALSE)</f>
        <v>1.4262436873080401E-5</v>
      </c>
      <c r="F25">
        <f>VLOOKUP($A:$A,[0]!as,6,FALSE)</f>
        <v>7.5861151073342297E-4</v>
      </c>
      <c r="G25" t="str">
        <f>VLOOKUP($A:$A,[0]!as,7,FALSE)</f>
        <v>Up</v>
      </c>
      <c r="H25" t="str">
        <f>VLOOKUP($A:$A,[0]!as,8,FALSE)</f>
        <v>Ghir_D10G012480.1;Ghir_D10G012480.2</v>
      </c>
      <c r="I25">
        <f>VLOOKUP($A:$A,[0]!as,9,FALSE)</f>
        <v>0</v>
      </c>
      <c r="J25">
        <f>VLOOKUP($A:$A,[0]!as,10,FALSE)</f>
        <v>0</v>
      </c>
      <c r="K25">
        <f>VLOOKUP($A:$A,[0]!as,11,FALSE)</f>
        <v>0</v>
      </c>
      <c r="L25">
        <f>VLOOKUP($A:$A,[0]!as,12,FALSE)</f>
        <v>99.381</v>
      </c>
      <c r="M25">
        <f>VLOOKUP($A:$A,[0]!as,13,FALSE)</f>
        <v>0</v>
      </c>
      <c r="N25" t="str">
        <f>VLOOKUP($A:$A,[0]!as,14,FALSE)</f>
        <v>XP_012457164.1</v>
      </c>
      <c r="O25" t="str">
        <f>VLOOKUP($A:$A,[0]!as,15,FALSE)</f>
        <v xml:space="preserve">PREDICTED: cationic peroxidase 1-like [Gossypium raimondii] </v>
      </c>
      <c r="P25">
        <f>VLOOKUP($A:$A,[0]!as,16,FALSE)</f>
        <v>75.95</v>
      </c>
      <c r="Q25">
        <f>VLOOKUP($A:$A,[0]!as,17,FALSE)</f>
        <v>2E-179</v>
      </c>
      <c r="R25" t="str">
        <f>VLOOKUP($A:$A,[0]!as,18,FALSE)</f>
        <v>sp|P22195|PER1_ARAHY</v>
      </c>
      <c r="S25" t="str">
        <f>VLOOKUP($A:$A,[0]!as,19,FALSE)</f>
        <v>Cationic peroxidase 1 OS=Arachis hypogaea GN=PNC1 PE=1 SV=2</v>
      </c>
      <c r="T25" t="str">
        <f>VLOOKUP($A:$A,[0]!as,20,FALSE)</f>
        <v>-</v>
      </c>
      <c r="U25" t="str">
        <f>VLOOKUP($A:$A,[0]!as,21,FALSE)</f>
        <v>-</v>
      </c>
      <c r="V25" t="str">
        <f>VLOOKUP($A:$A,[0]!as,22,FALSE)</f>
        <v>-</v>
      </c>
      <c r="W25" t="str">
        <f>VLOOKUP($A:$A,[0]!as,23,FALSE)</f>
        <v>-</v>
      </c>
      <c r="X25" t="str">
        <f>VLOOKUP($A:$A,[0]!as,24,FALSE)</f>
        <v>-</v>
      </c>
      <c r="Y25" t="str">
        <f>VLOOKUP($A:$A,[0]!as,25,FALSE)</f>
        <v>-</v>
      </c>
      <c r="Z25" t="str">
        <f>VLOOKUP($A:$A,[0]!as,26,FALSE)</f>
        <v>-</v>
      </c>
      <c r="AA25" t="str">
        <f>VLOOKUP($A:$A,[0]!as,27,FALSE)</f>
        <v>K00430|1|0.0|654|ghi:107914564|peroxidase [EC:1.11.1.7]</v>
      </c>
      <c r="AB25" t="str">
        <f>VLOOKUP($A:$A,[0]!as,28,FALSE)</f>
        <v>GO:0006979//response to oxidative stress;GO:0042744//hydrogen peroxide catabolic process</v>
      </c>
      <c r="AC25" t="str">
        <f>VLOOKUP($A:$A,[0]!as,29,FALSE)</f>
        <v>GO:0020037//heme binding;GO:0046872//metal ion binding;GO:0004601//peroxidase activity</v>
      </c>
      <c r="AD25" t="str">
        <f>VLOOKUP($A:$A,[0]!as,30,FALSE)</f>
        <v>GO:0005576//extracellular region</v>
      </c>
      <c r="AE25" t="str">
        <f>VLOOKUP($A:$A,[0]!as,31,FALSE)</f>
        <v>MASETCSPSNKLRFLLGMVLFLLMNMTTEQLSSTFYSTTCPKALATIKSAVNSAVSNEARMGASLLRLHFHDCFVNGCDGSILLDDTANMTGEKTAVPNSNSVRGFEVIDTIKSQVESLCPGVVSCADIVAVAARDSVVALGGPSWTVLLGRRDSTTASLSAANSNIPAPTLNLSGLITAFSNKGFTAKEMVALSGSHTIGQARCTTFRTRIYNETNIDSTFATSLRANCPSTGGDNSLSPLDTTSSTSFDNAYFKNLQGQKGLLHSDQQLFSGGSTDSQVNAYSSNLGSFTTDFANAMVKMGNLSPLTGTSGLIRTNCRKTN</v>
      </c>
    </row>
    <row r="26" spans="1:31" x14ac:dyDescent="0.25">
      <c r="A26" s="2" t="s">
        <v>427</v>
      </c>
      <c r="B26" t="str">
        <f>VLOOKUP($A:$A,[0]!as,2,FALSE)</f>
        <v>MSPms-VS-MPms</v>
      </c>
      <c r="C26">
        <f>VLOOKUP($A:$A,[0]!as,3,FALSE)</f>
        <v>-2.2816029966999198</v>
      </c>
      <c r="D26">
        <f>VLOOKUP($A:$A,[0]!as,4,FALSE)</f>
        <v>0.219943149495296</v>
      </c>
      <c r="E26">
        <f>VLOOKUP($A:$A,[0]!as,5,FALSE)</f>
        <v>4.87523452295413E-4</v>
      </c>
      <c r="F26">
        <f>VLOOKUP($A:$A,[0]!as,6,FALSE)</f>
        <v>7.5450413612518303E-3</v>
      </c>
      <c r="G26" t="str">
        <f>VLOOKUP($A:$A,[0]!as,7,FALSE)</f>
        <v>Down</v>
      </c>
      <c r="H26" t="str">
        <f>VLOOKUP($A:$A,[0]!as,8,FALSE)</f>
        <v>Ghir_A08G002910.1</v>
      </c>
      <c r="I26">
        <f>VLOOKUP($A:$A,[0]!as,9,FALSE)</f>
        <v>0</v>
      </c>
      <c r="J26">
        <f>VLOOKUP($A:$A,[0]!as,10,FALSE)</f>
        <v>0</v>
      </c>
      <c r="K26">
        <f>VLOOKUP($A:$A,[0]!as,11,FALSE)</f>
        <v>0</v>
      </c>
      <c r="L26">
        <f>VLOOKUP($A:$A,[0]!as,12,FALSE)</f>
        <v>99.858999999999995</v>
      </c>
      <c r="M26">
        <f>VLOOKUP($A:$A,[0]!as,13,FALSE)</f>
        <v>0</v>
      </c>
      <c r="N26" t="str">
        <f>VLOOKUP($A:$A,[0]!as,14,FALSE)</f>
        <v>XP_017626504.1</v>
      </c>
      <c r="O26" t="str">
        <f>VLOOKUP($A:$A,[0]!as,15,FALSE)</f>
        <v xml:space="preserve">PREDICTED: NADPH--cytochrome P450 reductase 2-like [Gossypium arboreum] </v>
      </c>
      <c r="P26">
        <f>VLOOKUP($A:$A,[0]!as,16,FALSE)</f>
        <v>76.349999999999994</v>
      </c>
      <c r="Q26">
        <f>VLOOKUP($A:$A,[0]!as,17,FALSE)</f>
        <v>0</v>
      </c>
      <c r="R26" t="str">
        <f>VLOOKUP($A:$A,[0]!as,18,FALSE)</f>
        <v>sp|Q9SUM3|NCPR2_ARATH</v>
      </c>
      <c r="S26" t="str">
        <f>VLOOKUP($A:$A,[0]!as,19,FALSE)</f>
        <v>NADPH--cytochrome P450 reductase 2 OS=Arabidopsis thaliana GN=ATR2 PE=1 SV=1</v>
      </c>
      <c r="T26" t="str">
        <f>VLOOKUP($A:$A,[0]!as,20,FALSE)</f>
        <v>At4g30210</v>
      </c>
      <c r="U26">
        <f>VLOOKUP($A:$A,[0]!as,21,FALSE)</f>
        <v>1095</v>
      </c>
      <c r="V26">
        <f>VLOOKUP($A:$A,[0]!as,22,FALSE)</f>
        <v>0</v>
      </c>
      <c r="W26" t="str">
        <f>VLOOKUP($A:$A,[0]!as,23,FALSE)</f>
        <v>KOG1158</v>
      </c>
      <c r="X26" t="str">
        <f>VLOOKUP($A:$A,[0]!as,24,FALSE)</f>
        <v>NADP/FAD dependent oxidoreductase</v>
      </c>
      <c r="Y26" t="str">
        <f>VLOOKUP($A:$A,[0]!as,25,FALSE)</f>
        <v>C</v>
      </c>
      <c r="Z26" t="str">
        <f>VLOOKUP($A:$A,[0]!as,26,FALSE)</f>
        <v>Energy production and conversion</v>
      </c>
      <c r="AA26" t="str">
        <f>VLOOKUP($A:$A,[0]!as,27,FALSE)</f>
        <v>K00327|1|0.0|1480|gab:108469906|NADPH-ferrihemoprotein reductase [EC:1.6.2.4]</v>
      </c>
      <c r="AB26">
        <f>VLOOKUP($A:$A,[0]!as,28,FALSE)</f>
        <v>0</v>
      </c>
      <c r="AC26" t="str">
        <f>VLOOKUP($A:$A,[0]!as,29,FALSE)</f>
        <v>GO:0050661//NADP binding;GO:0050660//flavin adenine dinucleotide binding;GO:0003958//NADPH-hemoprotein reductase activity;GO:0010181//FMN binding</v>
      </c>
      <c r="AD26" t="str">
        <f>VLOOKUP($A:$A,[0]!as,30,FALSE)</f>
        <v>GO:0016021//integral component of membrane;GO:0005789//endoplasmic reticulum membrane</v>
      </c>
      <c r="AE26" t="str">
        <f>VLOOKUP($A:$A,[0]!as,31,FALSE)</f>
        <v>MEPSSSSSGSMKVSPLDLMSAIIKAKMDPSNASADSAAEMATMLLENKEFVMILTTSIAVLVGCVVVLVWRRSFSQKPKQITPPKPLIVKDRGDEVDDGKKKVTIFFGTQTGTAEGFAKALVEEAKARYDKATFKVVDLDDYAADDDEYEEKMKKESLAFFFLATYGDGEPTDNAARFYKWFTEGKERGEWLQNMKYGVFGLGNRQYEHFNKVAKVVDEILTEQGAKRLVPVGLGDDDQCIEDDFTAWRESVWPELDQLLRDDDDATTVSTPYTAAVLEYRVVFYDPANAPVKDKNWNNANGHTVYDAQHPCRSNVAVRKELHTPASDRSCTHLEFDIAGTGLSYETGDHVGVYCENLDEVVEEALRLLGLSPDTYFSVHTDKEDGTSLGGSSLPPPFPPCTLRTALAKYADLLSSPKKSALLALAAHASDPTEADRLRHLASPAGKDEYAQWMGASQRSLLEVMAEFPSAKPPLGVFFAAIAPRLQPRYYSISSSPRMAPSRIHVTCALVYEKTPTGRIHKGVCSTWMKNSTPLDNCHDCSWAPIFVRQSNFKLPSNTKVPIIMIGPGTGLAPFRGFLQERLALKEAGADLGPSVLFFGCRNRKMDYIYEDELNNFVNSGALSELVVAFSREGPTKEYVQHKMMEKALDIWNMISEGGYLYVCGDAKGMAKDVHRTLLTILQEQGCLDSSKAESMVKNLHTTGRYLRDVW</v>
      </c>
    </row>
    <row r="27" spans="1:31" x14ac:dyDescent="0.25">
      <c r="A27" s="2" t="s">
        <v>95</v>
      </c>
      <c r="B27" t="str">
        <f>VLOOKUP($A:$A,[0]!as,2,FALSE)</f>
        <v>MSPms-VS-MPms</v>
      </c>
      <c r="C27">
        <f>VLOOKUP($A:$A,[0]!as,3,FALSE)</f>
        <v>2.4715651674325199</v>
      </c>
      <c r="D27">
        <f>VLOOKUP($A:$A,[0]!as,4,FALSE)</f>
        <v>0.29716295933965498</v>
      </c>
      <c r="E27">
        <f>VLOOKUP($A:$A,[0]!as,5,FALSE)</f>
        <v>1.6387591466071599E-4</v>
      </c>
      <c r="F27">
        <f>VLOOKUP($A:$A,[0]!as,6,FALSE)</f>
        <v>3.6802888745804401E-3</v>
      </c>
      <c r="G27" t="str">
        <f>VLOOKUP($A:$A,[0]!as,7,FALSE)</f>
        <v>Up</v>
      </c>
      <c r="H27" t="str">
        <f>VLOOKUP($A:$A,[0]!as,8,FALSE)</f>
        <v>Ghir_A01G016020.2</v>
      </c>
      <c r="I27">
        <f>VLOOKUP($A:$A,[0]!as,9,FALSE)</f>
        <v>0</v>
      </c>
      <c r="J27">
        <f>VLOOKUP($A:$A,[0]!as,10,FALSE)</f>
        <v>0</v>
      </c>
      <c r="K27">
        <f>VLOOKUP($A:$A,[0]!as,11,FALSE)</f>
        <v>0</v>
      </c>
      <c r="L27">
        <f>VLOOKUP($A:$A,[0]!as,12,FALSE)</f>
        <v>100</v>
      </c>
      <c r="M27">
        <f>VLOOKUP($A:$A,[0]!as,13,FALSE)</f>
        <v>0</v>
      </c>
      <c r="N27" t="str">
        <f>VLOOKUP($A:$A,[0]!as,14,FALSE)</f>
        <v>XP_016701876.1</v>
      </c>
      <c r="O27" t="str">
        <f>VLOOKUP($A:$A,[0]!as,15,FALSE)</f>
        <v>PREDICTED: L-ascorbate peroxidase 3, peroxisomal-like isoform X2 [Gossypium hirsutum]</v>
      </c>
      <c r="P27">
        <f>VLOOKUP($A:$A,[0]!as,16,FALSE)</f>
        <v>81.61</v>
      </c>
      <c r="Q27">
        <f>VLOOKUP($A:$A,[0]!as,17,FALSE)</f>
        <v>2.0000000000000001E-135</v>
      </c>
      <c r="R27" t="str">
        <f>VLOOKUP($A:$A,[0]!as,18,FALSE)</f>
        <v>sp|Q42564|APX3_ARATH</v>
      </c>
      <c r="S27" t="str">
        <f>VLOOKUP($A:$A,[0]!as,19,FALSE)</f>
        <v>L-ascorbate peroxidase 3 OS=Arabidopsis thaliana GN=APX3 PE=1 SV=1</v>
      </c>
      <c r="T27" t="str">
        <f>VLOOKUP($A:$A,[0]!as,20,FALSE)</f>
        <v>-</v>
      </c>
      <c r="U27" t="str">
        <f>VLOOKUP($A:$A,[0]!as,21,FALSE)</f>
        <v>-</v>
      </c>
      <c r="V27" t="str">
        <f>VLOOKUP($A:$A,[0]!as,22,FALSE)</f>
        <v>-</v>
      </c>
      <c r="W27" t="str">
        <f>VLOOKUP($A:$A,[0]!as,23,FALSE)</f>
        <v>-</v>
      </c>
      <c r="X27" t="str">
        <f>VLOOKUP($A:$A,[0]!as,24,FALSE)</f>
        <v>-</v>
      </c>
      <c r="Y27" t="str">
        <f>VLOOKUP($A:$A,[0]!as,25,FALSE)</f>
        <v>-</v>
      </c>
      <c r="Z27" t="str">
        <f>VLOOKUP($A:$A,[0]!as,26,FALSE)</f>
        <v>-</v>
      </c>
      <c r="AA27" t="str">
        <f>VLOOKUP($A:$A,[0]!as,27,FALSE)</f>
        <v>K00434|1|5e-167|467|ghi:107916997|L-ascorbate peroxidase [EC:1.11.1.11]</v>
      </c>
      <c r="AB27" t="str">
        <f>VLOOKUP($A:$A,[0]!as,28,FALSE)</f>
        <v>GO:0090378//seed trichome elongation;GO:0042542//response to hydrogen peroxide;GO:0009723//response to ethylene;GO:0042744//hydrogen peroxide catabolic process;GO:0006979//response to oxidative stress</v>
      </c>
      <c r="AC27" t="str">
        <f>VLOOKUP($A:$A,[0]!as,29,FALSE)</f>
        <v>GO:0020037//heme binding;GO:0016688//L-ascorbate peroxidase activity;GO:0004601//peroxidase activity;GO:0042803//protein homodimerization activity</v>
      </c>
      <c r="AD27" t="str">
        <f>VLOOKUP($A:$A,[0]!as,30,FALSE)</f>
        <v>GO:0016021//integral component of membrane;GO:0046861//glyoxysomal membrane</v>
      </c>
      <c r="AE27" t="str">
        <f>VLOOKUP($A:$A,[0]!as,31,FALSE)</f>
        <v>MAFPVVDTEYHKEIEKARRDLRALIAFNNCAPIMLRLAWHDAGTYDVSTKTGGPNGSIRNEEEYSHSSNNGLKIAIDFCEEVKAKHQKITYADLYQLAGVVAVEVTGGPTIDFVPGRKDSDICPKEGRLPNATKGAPHLKDIFYRMGLSGKDIVALSGGHTLGRAHPERSGFDGPWTNEPLKFDNSYFVELLKGESEGLLKLPTDIALMDYPEFREYVELYAKCQPLSTSCRHLFRWTKRLCKLICFQYVVKLIKVVCRHHPMLDYG</v>
      </c>
    </row>
    <row r="28" spans="1:31" x14ac:dyDescent="0.25">
      <c r="A28" s="2" t="s">
        <v>678</v>
      </c>
      <c r="B28" t="str">
        <f>VLOOKUP($A:$A,[0]!as,2,FALSE)</f>
        <v>MSPms-VS-MPms</v>
      </c>
      <c r="C28">
        <f>VLOOKUP($A:$A,[0]!as,3,FALSE)</f>
        <v>2.1677411906842199</v>
      </c>
      <c r="D28">
        <f>VLOOKUP($A:$A,[0]!as,4,FALSE)</f>
        <v>0.39167476876166901</v>
      </c>
      <c r="E28">
        <f>VLOOKUP($A:$A,[0]!as,5,FALSE)</f>
        <v>1.2892018696542001E-4</v>
      </c>
      <c r="F28">
        <f>VLOOKUP($A:$A,[0]!as,6,FALSE)</f>
        <v>3.1343247473370099E-3</v>
      </c>
      <c r="G28" t="str">
        <f>VLOOKUP($A:$A,[0]!as,7,FALSE)</f>
        <v>Up</v>
      </c>
      <c r="H28" t="str">
        <f>VLOOKUP($A:$A,[0]!as,8,FALSE)</f>
        <v>Ghir_A11G009980.1</v>
      </c>
      <c r="I28">
        <f>VLOOKUP($A:$A,[0]!as,9,FALSE)</f>
        <v>0</v>
      </c>
      <c r="J28">
        <f>VLOOKUP($A:$A,[0]!as,10,FALSE)</f>
        <v>0</v>
      </c>
      <c r="K28">
        <f>VLOOKUP($A:$A,[0]!as,11,FALSE)</f>
        <v>0</v>
      </c>
      <c r="L28">
        <f>VLOOKUP($A:$A,[0]!as,12,FALSE)</f>
        <v>100</v>
      </c>
      <c r="M28">
        <f>VLOOKUP($A:$A,[0]!as,13,FALSE)</f>
        <v>4.9999999999999998E-106</v>
      </c>
      <c r="N28" t="str">
        <f>VLOOKUP($A:$A,[0]!as,14,FALSE)</f>
        <v>XP_016708350.1</v>
      </c>
      <c r="O28" t="str">
        <f>VLOOKUP($A:$A,[0]!as,15,FALSE)</f>
        <v xml:space="preserve">PREDICTED: late embryogenesis abundant protein Lea14-A [Gossypium hirsutum] </v>
      </c>
      <c r="P28">
        <f>VLOOKUP($A:$A,[0]!as,16,FALSE)</f>
        <v>100</v>
      </c>
      <c r="Q28">
        <f>VLOOKUP($A:$A,[0]!as,17,FALSE)</f>
        <v>2.9999999999999999E-108</v>
      </c>
      <c r="R28" t="str">
        <f>VLOOKUP($A:$A,[0]!as,18,FALSE)</f>
        <v>sp|P46518|LEA14_GOSHI</v>
      </c>
      <c r="S28" t="str">
        <f>VLOOKUP($A:$A,[0]!as,19,FALSE)</f>
        <v>Late embryogenesis abundant protein Lea14-A OS=Gossypium hirsutum GN=LEA14-A PE=2 SV=1</v>
      </c>
      <c r="T28" t="str">
        <f>VLOOKUP($A:$A,[0]!as,20,FALSE)</f>
        <v>-</v>
      </c>
      <c r="U28" t="str">
        <f>VLOOKUP($A:$A,[0]!as,21,FALSE)</f>
        <v>-</v>
      </c>
      <c r="V28" t="str">
        <f>VLOOKUP($A:$A,[0]!as,22,FALSE)</f>
        <v>-</v>
      </c>
      <c r="W28" t="str">
        <f>VLOOKUP($A:$A,[0]!as,23,FALSE)</f>
        <v>-</v>
      </c>
      <c r="X28" t="str">
        <f>VLOOKUP($A:$A,[0]!as,24,FALSE)</f>
        <v>-</v>
      </c>
      <c r="Y28" t="str">
        <f>VLOOKUP($A:$A,[0]!as,25,FALSE)</f>
        <v>-</v>
      </c>
      <c r="Z28" t="str">
        <f>VLOOKUP($A:$A,[0]!as,26,FALSE)</f>
        <v>-</v>
      </c>
      <c r="AA28" t="str">
        <f>VLOOKUP($A:$A,[0]!as,27,FALSE)</f>
        <v>-</v>
      </c>
      <c r="AB28" t="str">
        <f>VLOOKUP($A:$A,[0]!as,28,FALSE)</f>
        <v>GO:0009269//response to desiccation</v>
      </c>
      <c r="AC28" t="str">
        <f>VLOOKUP($A:$A,[0]!as,29,FALSE)</f>
        <v>-</v>
      </c>
      <c r="AD28" t="str">
        <f>VLOOKUP($A:$A,[0]!as,30,FALSE)</f>
        <v>-</v>
      </c>
      <c r="AE28" t="str">
        <f>VLOOKUP($A:$A,[0]!as,31,FALSE)</f>
        <v>MSQLLEKAKDFVVDKVANIKKPEASVSDVDLKHVSRECVEYGAKVSVSNPYSHSIPICEISYNFRSAGRGIASGTIPDPGSLKASDTTMLDVPVKVPYNILVSLVKDIGADWDIDYELELGLTIDLPIVGNFTIPLSQKGEIKLPTLSDIF</v>
      </c>
    </row>
    <row r="29" spans="1:31" x14ac:dyDescent="0.25">
      <c r="A29" s="2" t="s">
        <v>624</v>
      </c>
      <c r="B29" t="str">
        <f>VLOOKUP($A:$A,[0]!as,2,FALSE)</f>
        <v>MSPms-VS-MPms</v>
      </c>
      <c r="C29">
        <f>VLOOKUP($A:$A,[0]!as,3,FALSE)</f>
        <v>-4.24774376241509</v>
      </c>
      <c r="D29">
        <f>VLOOKUP($A:$A,[0]!as,4,FALSE)</f>
        <v>0.57889173255378701</v>
      </c>
      <c r="E29">
        <f>VLOOKUP($A:$A,[0]!as,5,FALSE)</f>
        <v>2.48908804199033E-5</v>
      </c>
      <c r="F29">
        <f>VLOOKUP($A:$A,[0]!as,6,FALSE)</f>
        <v>1.11798772232686E-3</v>
      </c>
      <c r="G29" t="str">
        <f>VLOOKUP($A:$A,[0]!as,7,FALSE)</f>
        <v>Down</v>
      </c>
      <c r="H29" t="str">
        <f>VLOOKUP($A:$A,[0]!as,8,FALSE)</f>
        <v>Ghir_A10G018530.1</v>
      </c>
      <c r="I29">
        <f>VLOOKUP($A:$A,[0]!as,9,FALSE)</f>
        <v>0</v>
      </c>
      <c r="J29">
        <f>VLOOKUP($A:$A,[0]!as,10,FALSE)</f>
        <v>0</v>
      </c>
      <c r="K29">
        <f>VLOOKUP($A:$A,[0]!as,11,FALSE)</f>
        <v>0</v>
      </c>
      <c r="L29">
        <f>VLOOKUP($A:$A,[0]!as,12,FALSE)</f>
        <v>100</v>
      </c>
      <c r="M29">
        <f>VLOOKUP($A:$A,[0]!as,13,FALSE)</f>
        <v>9.9999999999999999E-160</v>
      </c>
      <c r="N29" t="str">
        <f>VLOOKUP($A:$A,[0]!as,14,FALSE)</f>
        <v>XP_016677079.1</v>
      </c>
      <c r="O29" t="str">
        <f>VLOOKUP($A:$A,[0]!as,15,FALSE)</f>
        <v xml:space="preserve">PREDICTED: germin-like protein subfamily T member 2 isoform X1 [Gossypium hirsutum] </v>
      </c>
      <c r="P29">
        <f>VLOOKUP($A:$A,[0]!as,16,FALSE)</f>
        <v>59.43</v>
      </c>
      <c r="Q29">
        <f>VLOOKUP($A:$A,[0]!as,17,FALSE)</f>
        <v>7.0000000000000006E-83</v>
      </c>
      <c r="R29" t="str">
        <f>VLOOKUP($A:$A,[0]!as,18,FALSE)</f>
        <v>sp|Q9LMC9|GLT2_ARATH</v>
      </c>
      <c r="S29" t="str">
        <f>VLOOKUP($A:$A,[0]!as,19,FALSE)</f>
        <v>Germin-like protein subfamily T member 2 OS=Arabidopsis thaliana GN=At1g18980 PE=2 SV=1</v>
      </c>
      <c r="T29" t="str">
        <f>VLOOKUP($A:$A,[0]!as,20,FALSE)</f>
        <v>-</v>
      </c>
      <c r="U29" t="str">
        <f>VLOOKUP($A:$A,[0]!as,21,FALSE)</f>
        <v>-</v>
      </c>
      <c r="V29" t="str">
        <f>VLOOKUP($A:$A,[0]!as,22,FALSE)</f>
        <v>-</v>
      </c>
      <c r="W29" t="str">
        <f>VLOOKUP($A:$A,[0]!as,23,FALSE)</f>
        <v>-</v>
      </c>
      <c r="X29" t="str">
        <f>VLOOKUP($A:$A,[0]!as,24,FALSE)</f>
        <v>-</v>
      </c>
      <c r="Y29" t="str">
        <f>VLOOKUP($A:$A,[0]!as,25,FALSE)</f>
        <v>-</v>
      </c>
      <c r="Z29" t="str">
        <f>VLOOKUP($A:$A,[0]!as,26,FALSE)</f>
        <v>-</v>
      </c>
      <c r="AA29" t="str">
        <f>VLOOKUP($A:$A,[0]!as,27,FALSE)</f>
        <v>-</v>
      </c>
      <c r="AB29">
        <f>VLOOKUP($A:$A,[0]!as,28,FALSE)</f>
        <v>0</v>
      </c>
      <c r="AC29" t="str">
        <f>VLOOKUP($A:$A,[0]!as,29,FALSE)</f>
        <v>GO:0030145//manganese ion binding;GO:0045735//nutrient reservoir activity</v>
      </c>
      <c r="AD29" t="str">
        <f>VLOOKUP($A:$A,[0]!as,30,FALSE)</f>
        <v>GO:0005576//extracellular region</v>
      </c>
      <c r="AE29" t="str">
        <f>VLOOKUP($A:$A,[0]!as,31,FALSE)</f>
        <v>MSAMVSLLFHLLCCLTVFWLLPLPSHSADPDPLQDFCVANLSASISVNGFPCKPASEVTSDDFFFDGFTQEGNTTNAFSSFLTPGNVLSFPGLNTLGISMNRVDFAPGGINPPHSHPRASEVGVVIEGKLLVGFVTTNNVYYSKVLTAGHMFAIPRGLVHFQLNVGDGEALAYTAFNSHLPGAAIVPLNLFASSIPNEVLTKTFQVDADLINTIKSKFRS</v>
      </c>
    </row>
    <row r="30" spans="1:31" x14ac:dyDescent="0.25">
      <c r="A30" s="2" t="s">
        <v>729</v>
      </c>
      <c r="B30" t="str">
        <f>VLOOKUP($A:$A,[0]!as,2,FALSE)</f>
        <v>MSPms-VS-MPms</v>
      </c>
      <c r="C30">
        <f>VLOOKUP($A:$A,[0]!as,3,FALSE)</f>
        <v>-2.2150331780471499</v>
      </c>
      <c r="D30">
        <f>VLOOKUP($A:$A,[0]!as,4,FALSE)</f>
        <v>0.39453943723888202</v>
      </c>
      <c r="E30">
        <f>VLOOKUP($A:$A,[0]!as,5,FALSE)</f>
        <v>1.13542408670675E-4</v>
      </c>
      <c r="F30">
        <f>VLOOKUP($A:$A,[0]!as,6,FALSE)</f>
        <v>2.9346792379177501E-3</v>
      </c>
      <c r="G30" t="str">
        <f>VLOOKUP($A:$A,[0]!as,7,FALSE)</f>
        <v>Down</v>
      </c>
      <c r="H30" t="str">
        <f>VLOOKUP($A:$A,[0]!as,8,FALSE)</f>
        <v>Ghir_A12G007650.1</v>
      </c>
      <c r="I30">
        <f>VLOOKUP($A:$A,[0]!as,9,FALSE)</f>
        <v>0</v>
      </c>
      <c r="J30">
        <f>VLOOKUP($A:$A,[0]!as,10,FALSE)</f>
        <v>0</v>
      </c>
      <c r="K30">
        <f>VLOOKUP($A:$A,[0]!as,11,FALSE)</f>
        <v>0</v>
      </c>
      <c r="L30">
        <f>VLOOKUP($A:$A,[0]!as,12,FALSE)</f>
        <v>99.061000000000007</v>
      </c>
      <c r="M30">
        <f>VLOOKUP($A:$A,[0]!as,13,FALSE)</f>
        <v>0</v>
      </c>
      <c r="N30" t="str">
        <f>VLOOKUP($A:$A,[0]!as,14,FALSE)</f>
        <v>XP_016711156.1</v>
      </c>
      <c r="O30" t="str">
        <f>VLOOKUP($A:$A,[0]!as,15,FALSE)</f>
        <v>PREDICTED: PI-PLC X domain-containing protein At5g67130-like isoform X1 [Gossypium hirsutum]</v>
      </c>
      <c r="P30">
        <f>VLOOKUP($A:$A,[0]!as,16,FALSE)</f>
        <v>70.510000000000005</v>
      </c>
      <c r="Q30">
        <f>VLOOKUP($A:$A,[0]!as,17,FALSE)</f>
        <v>0</v>
      </c>
      <c r="R30" t="str">
        <f>VLOOKUP($A:$A,[0]!as,18,FALSE)</f>
        <v>sp|Q93XX5|Y5713_ARATH</v>
      </c>
      <c r="S30" t="str">
        <f>VLOOKUP($A:$A,[0]!as,19,FALSE)</f>
        <v>PI-PLC X domain-containing protein At5g67130 OS=Arabidopsis thaliana GN=At5g67130 PE=1 SV=1</v>
      </c>
      <c r="T30" t="str">
        <f>VLOOKUP($A:$A,[0]!as,20,FALSE)</f>
        <v>-</v>
      </c>
      <c r="U30" t="str">
        <f>VLOOKUP($A:$A,[0]!as,21,FALSE)</f>
        <v>-</v>
      </c>
      <c r="V30" t="str">
        <f>VLOOKUP($A:$A,[0]!as,22,FALSE)</f>
        <v>-</v>
      </c>
      <c r="W30" t="str">
        <f>VLOOKUP($A:$A,[0]!as,23,FALSE)</f>
        <v>-</v>
      </c>
      <c r="X30" t="str">
        <f>VLOOKUP($A:$A,[0]!as,24,FALSE)</f>
        <v>-</v>
      </c>
      <c r="Y30" t="str">
        <f>VLOOKUP($A:$A,[0]!as,25,FALSE)</f>
        <v>-</v>
      </c>
      <c r="Z30" t="str">
        <f>VLOOKUP($A:$A,[0]!as,26,FALSE)</f>
        <v>-</v>
      </c>
      <c r="AA30" t="str">
        <f>VLOOKUP($A:$A,[0]!as,27,FALSE)</f>
        <v>-</v>
      </c>
      <c r="AB30" t="str">
        <f>VLOOKUP($A:$A,[0]!as,28,FALSE)</f>
        <v>GO:0006629//lipid metabolic process</v>
      </c>
      <c r="AC30" t="str">
        <f>VLOOKUP($A:$A,[0]!as,29,FALSE)</f>
        <v>GO:0008081//phosphoric diester hydrolase activity</v>
      </c>
      <c r="AD30" t="str">
        <f>VLOOKUP($A:$A,[0]!as,30,FALSE)</f>
        <v>GO:0016021//integral component of membrane</v>
      </c>
      <c r="AE30" t="str">
        <f>VLOOKUP($A:$A,[0]!as,31,FALSE)</f>
        <v>MTCFMDHRDLSRATATGYLFLLLLFSSFINIWSSCSNGSCQVVDSCSHSTDCGPGLFCGNCPALGKTQPFCIRGQATIPTSVIGGLPFNKYSWLVTHNSFSIVGAPALPGVQRFTFYNQEDTVTNQLKNGVRGLMLDMYDFNGDIWLCHSFRGQCFNFTAFQPAINTLREVEAFLSKNPSEIVTIIIEDYVHTPKGLTKLFKNAGLDKYWFPVSKMPKKGEDWPTVTEMVKANHRLLVFTSVASKEEEEGIAYQWKYLLENEGVQPGSCPNRKESQPFNSKTASLFLMNYFPTYPVEDEACKEHSARLADRIRTCYKAAGSMMPNFLAVNFYLRSDGGGVFYDLDSMSGQRLCGCNTIAACQAGAPFGSCKNISMPTPSPMTNSVGSFSGPVQFSTSTSTVYHPNHLMIALFSFPWMISLFF</v>
      </c>
    </row>
    <row r="31" spans="1:31" x14ac:dyDescent="0.25">
      <c r="A31" s="2" t="s">
        <v>84</v>
      </c>
      <c r="B31" t="str">
        <f>VLOOKUP($A:$A,[0]!as,2,FALSE)</f>
        <v>MSPms-VS-MPms</v>
      </c>
      <c r="C31">
        <f>VLOOKUP($A:$A,[0]!as,3,FALSE)</f>
        <v>2.72257309427793</v>
      </c>
      <c r="D31">
        <f>VLOOKUP($A:$A,[0]!as,4,FALSE)</f>
        <v>0.50612370950114105</v>
      </c>
      <c r="E31">
        <f>VLOOKUP($A:$A,[0]!as,5,FALSE)</f>
        <v>6.6222006957694602E-4</v>
      </c>
      <c r="F31">
        <f>VLOOKUP($A:$A,[0]!as,6,FALSE)</f>
        <v>9.0560162694785108E-3</v>
      </c>
      <c r="G31" t="str">
        <f>VLOOKUP($A:$A,[0]!as,7,FALSE)</f>
        <v>Up</v>
      </c>
      <c r="H31" t="str">
        <f>VLOOKUP($A:$A,[0]!as,8,FALSE)</f>
        <v>Ghir_A01G014030.1;Ghir_A01G014030.2;Ghir_A01G014030.3;Ghir_A01G014030.4;Ghir_D01G015530.1;Ghir_D01G015530.2;Ghir_D02G014760.1;Ghir_D02G014760.2</v>
      </c>
      <c r="I31">
        <f>VLOOKUP($A:$A,[0]!as,9,FALSE)</f>
        <v>0</v>
      </c>
      <c r="J31">
        <f>VLOOKUP($A:$A,[0]!as,10,FALSE)</f>
        <v>0</v>
      </c>
      <c r="K31">
        <f>VLOOKUP($A:$A,[0]!as,11,FALSE)</f>
        <v>0</v>
      </c>
      <c r="L31">
        <f>VLOOKUP($A:$A,[0]!as,12,FALSE)</f>
        <v>98.713999999999999</v>
      </c>
      <c r="M31">
        <f>VLOOKUP($A:$A,[0]!as,13,FALSE)</f>
        <v>0</v>
      </c>
      <c r="N31" t="str">
        <f>VLOOKUP($A:$A,[0]!as,14,FALSE)</f>
        <v>KJB15384.1</v>
      </c>
      <c r="O31" t="str">
        <f>VLOOKUP($A:$A,[0]!as,15,FALSE)</f>
        <v>hypothetical protein B456_002G175700 [Gossypium raimondii]</v>
      </c>
      <c r="P31">
        <f>VLOOKUP($A:$A,[0]!as,16,FALSE)</f>
        <v>83.65</v>
      </c>
      <c r="Q31">
        <f>VLOOKUP($A:$A,[0]!as,17,FALSE)</f>
        <v>0</v>
      </c>
      <c r="R31" t="str">
        <f>VLOOKUP($A:$A,[0]!as,18,FALSE)</f>
        <v>sp|Q9CAC1|GUN8_ARATH</v>
      </c>
      <c r="S31" t="str">
        <f>VLOOKUP($A:$A,[0]!as,19,FALSE)</f>
        <v>Endoglucanase 8 OS=Arabidopsis thaliana GN=CEL1 PE=2 SV=1</v>
      </c>
      <c r="T31" t="str">
        <f>VLOOKUP($A:$A,[0]!as,20,FALSE)</f>
        <v>-</v>
      </c>
      <c r="U31" t="str">
        <f>VLOOKUP($A:$A,[0]!as,21,FALSE)</f>
        <v>-</v>
      </c>
      <c r="V31" t="str">
        <f>VLOOKUP($A:$A,[0]!as,22,FALSE)</f>
        <v>-</v>
      </c>
      <c r="W31" t="str">
        <f>VLOOKUP($A:$A,[0]!as,23,FALSE)</f>
        <v>-</v>
      </c>
      <c r="X31" t="str">
        <f>VLOOKUP($A:$A,[0]!as,24,FALSE)</f>
        <v>-</v>
      </c>
      <c r="Y31" t="str">
        <f>VLOOKUP($A:$A,[0]!as,25,FALSE)</f>
        <v>-</v>
      </c>
      <c r="Z31" t="str">
        <f>VLOOKUP($A:$A,[0]!as,26,FALSE)</f>
        <v>-</v>
      </c>
      <c r="AA31" t="str">
        <f>VLOOKUP($A:$A,[0]!as,27,FALSE)</f>
        <v>K01179|1|0.0|642|gab:108474272|endoglucanase [EC:3.2.1.4]</v>
      </c>
      <c r="AB31" t="str">
        <f>VLOOKUP($A:$A,[0]!as,28,FALSE)</f>
        <v>GO:0030245//cellulose catabolic process</v>
      </c>
      <c r="AC31" t="str">
        <f>VLOOKUP($A:$A,[0]!as,29,FALSE)</f>
        <v>GO:0008810//cellulase activity</v>
      </c>
      <c r="AD31" t="str">
        <f>VLOOKUP($A:$A,[0]!as,30,FALSE)</f>
        <v>-</v>
      </c>
      <c r="AE31" t="str">
        <f>VLOOKUP($A:$A,[0]!as,31,FALSE)</f>
        <v>MAPKSFSFPGIFPALLAASLALLLLPTPIIAVHDYHDALRKSILFFEGQRSGKLPPDQRVKWRRDSALRDGSTAGVDLTGGYYDAGDNIKFGFPMAFTTTLLAWSIIDFGRNMGPELKNAVKAVKWSTDYLLKATAKPGVVYVQVGDAYSDHSCWERPEDMDTLRTVYKIDNAHPGSDVAGETAAALAAASIVFRSRDSAYSRLLLNRAVRVFNFADKHRGAYSSSLHAAVCPFYCDVNGYQDELLWAAAWLHKASRKRAYREYIVKNEVVLRAGDTINEFGWDNKHAGINVLISKEVLMGRADYFQSFKQMLMVLFALYCLGFLILKFNTLLVG</v>
      </c>
    </row>
    <row r="32" spans="1:31" x14ac:dyDescent="0.25">
      <c r="A32" s="2" t="s">
        <v>128</v>
      </c>
      <c r="B32" t="str">
        <f>VLOOKUP($A:$A,[0]!as,2,FALSE)</f>
        <v>MSPms-VS-MPms</v>
      </c>
      <c r="C32">
        <f>VLOOKUP($A:$A,[0]!as,3,FALSE)</f>
        <v>2.0523608645463098</v>
      </c>
      <c r="D32">
        <f>VLOOKUP($A:$A,[0]!as,4,FALSE)</f>
        <v>0.36885049551885701</v>
      </c>
      <c r="E32">
        <f>VLOOKUP($A:$A,[0]!as,5,FALSE)</f>
        <v>3.4997581353035699E-4</v>
      </c>
      <c r="F32">
        <f>VLOOKUP($A:$A,[0]!as,6,FALSE)</f>
        <v>5.9845271938033604E-3</v>
      </c>
      <c r="G32" t="str">
        <f>VLOOKUP($A:$A,[0]!as,7,FALSE)</f>
        <v>Up</v>
      </c>
      <c r="H32" t="str">
        <f>VLOOKUP($A:$A,[0]!as,8,FALSE)</f>
        <v>Ghir_A02G016230.1</v>
      </c>
      <c r="I32">
        <f>VLOOKUP($A:$A,[0]!as,9,FALSE)</f>
        <v>0</v>
      </c>
      <c r="J32">
        <f>VLOOKUP($A:$A,[0]!as,10,FALSE)</f>
        <v>0</v>
      </c>
      <c r="K32">
        <f>VLOOKUP($A:$A,[0]!as,11,FALSE)</f>
        <v>0</v>
      </c>
      <c r="L32">
        <f>VLOOKUP($A:$A,[0]!as,12,FALSE)</f>
        <v>98.317999999999998</v>
      </c>
      <c r="M32">
        <f>VLOOKUP($A:$A,[0]!as,13,FALSE)</f>
        <v>0</v>
      </c>
      <c r="N32" t="str">
        <f>VLOOKUP($A:$A,[0]!as,14,FALSE)</f>
        <v>XP_016723315.1</v>
      </c>
      <c r="O32" t="str">
        <f>VLOOKUP($A:$A,[0]!as,15,FALSE)</f>
        <v>PREDICTED: phosphoenolpyruvate carboxykinase [ATP]-like [Gossypium hirsutum]</v>
      </c>
      <c r="P32">
        <f>VLOOKUP($A:$A,[0]!as,16,FALSE)</f>
        <v>82.08</v>
      </c>
      <c r="Q32">
        <f>VLOOKUP($A:$A,[0]!as,17,FALSE)</f>
        <v>0</v>
      </c>
      <c r="R32" t="str">
        <f>VLOOKUP($A:$A,[0]!as,18,FALSE)</f>
        <v>sp|Q9T074|PCKA_ARATH</v>
      </c>
      <c r="S32" t="str">
        <f>VLOOKUP($A:$A,[0]!as,19,FALSE)</f>
        <v>Phosphoenolpyruvate carboxykinase (ATP) OS=Arabidopsis thaliana GN=PCKA PE=1 SV=1</v>
      </c>
      <c r="T32" t="str">
        <f>VLOOKUP($A:$A,[0]!as,20,FALSE)</f>
        <v>-</v>
      </c>
      <c r="U32" t="str">
        <f>VLOOKUP($A:$A,[0]!as,21,FALSE)</f>
        <v>-</v>
      </c>
      <c r="V32" t="str">
        <f>VLOOKUP($A:$A,[0]!as,22,FALSE)</f>
        <v>-</v>
      </c>
      <c r="W32" t="str">
        <f>VLOOKUP($A:$A,[0]!as,23,FALSE)</f>
        <v>-</v>
      </c>
      <c r="X32" t="str">
        <f>VLOOKUP($A:$A,[0]!as,24,FALSE)</f>
        <v>-</v>
      </c>
      <c r="Y32" t="str">
        <f>VLOOKUP($A:$A,[0]!as,25,FALSE)</f>
        <v>-</v>
      </c>
      <c r="Z32" t="str">
        <f>VLOOKUP($A:$A,[0]!as,26,FALSE)</f>
        <v>-</v>
      </c>
      <c r="AA32" t="str">
        <f>VLOOKUP($A:$A,[0]!as,27,FALSE)</f>
        <v>K01610|1|0.0|1291|ghi:107935259|phosphoenolpyruvate carboxykinase (ATP) [EC:4.1.1.49]</v>
      </c>
      <c r="AB32" t="str">
        <f>VLOOKUP($A:$A,[0]!as,28,FALSE)</f>
        <v>GO:0006094//gluconeogenesis</v>
      </c>
      <c r="AC32" t="str">
        <f>VLOOKUP($A:$A,[0]!as,29,FALSE)</f>
        <v>GO:0004612//phosphoenolpyruvate carboxykinase (ATP) activity;GO:0016301//kinase activity;GO:0005524//ATP binding</v>
      </c>
      <c r="AD32" t="str">
        <f>VLOOKUP($A:$A,[0]!as,30,FALSE)</f>
        <v>-</v>
      </c>
      <c r="AE32" t="str">
        <f>VLOOKUP($A:$A,[0]!as,31,FALSE)</f>
        <v>MAANGNGVSTTPKSPLARIQTQKNGGICHDDSGKPVKAQTIDELHSLQRKRSAPTTPLDGVQGAFATISEDERQRQQLQSISASLASLTRGTGPKVVRGDPAGKVQSVSHVAHHHHIEAPTISVSDSSLKFTHVLYNLSPAELYEQSIKYEKGSFITSTGALATLSGAKTGRSPRDKRVVIDDTTQDELWWGKGSPNIEMDEHTFMVNRERAVDYLNSLDKVFVNDQFLNWDPQNRIKVRIVSARAYHSLFMHNMCIRPTPEELENFGTPDFTIYNAGQFPCNRYTHYMTSSTSIDLNLARREMVILGTQYAGEMKKGLFCVMHYLMPMRQILSLHSGCNMGKDGDVALFFGLSGTGKTTLSTDHNRYLIGDDEHCWSDNGVSNIEGGCYAKCIDLSREKEPDIWNAIKFGTVLENVVFDEHTREVDYGDKSVTENTRAAYPIEYIPNAKIPCVGPHPKNVILLACDAFGVLPPVSKLSLAQTMYHFISGYTALVAGTEDGIKEPTATFSACFGAAFIMLHPTKYAAMLAEKMQKHGATGWLVNTGWSGGSYGSGNRIKLPYTRKIIDAIHSEVFGLDIPTEIKGVPSEILHPENTWADKKAYKETLLKLAGLFKKNFETFTNYKIGKDNKLTEEILAAGPNF</v>
      </c>
    </row>
    <row r="33" spans="1:31" x14ac:dyDescent="0.25">
      <c r="A33" s="2" t="s">
        <v>388</v>
      </c>
      <c r="B33" t="str">
        <f>VLOOKUP($A:$A,[0]!as,2,FALSE)</f>
        <v>MSPms-VS-MPms</v>
      </c>
      <c r="C33">
        <f>VLOOKUP($A:$A,[0]!as,3,FALSE)</f>
        <v>2.6964289926813798</v>
      </c>
      <c r="D33">
        <f>VLOOKUP($A:$A,[0]!as,4,FALSE)</f>
        <v>0.383503906225791</v>
      </c>
      <c r="E33">
        <f>VLOOKUP($A:$A,[0]!as,5,FALSE)</f>
        <v>2.05810455939481E-4</v>
      </c>
      <c r="F33">
        <f>VLOOKUP($A:$A,[0]!as,6,FALSE)</f>
        <v>4.2534160894159498E-3</v>
      </c>
      <c r="G33" t="str">
        <f>VLOOKUP($A:$A,[0]!as,7,FALSE)</f>
        <v>Up</v>
      </c>
      <c r="H33" t="str">
        <f>VLOOKUP($A:$A,[0]!as,8,FALSE)</f>
        <v>Ghir_A07G017950.1;Ghir_A07G017950.2</v>
      </c>
      <c r="I33">
        <f>VLOOKUP($A:$A,[0]!as,9,FALSE)</f>
        <v>0</v>
      </c>
      <c r="J33">
        <f>VLOOKUP($A:$A,[0]!as,10,FALSE)</f>
        <v>0</v>
      </c>
      <c r="K33">
        <f>VLOOKUP($A:$A,[0]!as,11,FALSE)</f>
        <v>0</v>
      </c>
      <c r="L33">
        <f>VLOOKUP($A:$A,[0]!as,12,FALSE)</f>
        <v>100</v>
      </c>
      <c r="M33">
        <f>VLOOKUP($A:$A,[0]!as,13,FALSE)</f>
        <v>0</v>
      </c>
      <c r="N33" t="str">
        <f>VLOOKUP($A:$A,[0]!as,14,FALSE)</f>
        <v>XP_016743469.1</v>
      </c>
      <c r="O33" t="str">
        <f>VLOOKUP($A:$A,[0]!as,15,FALSE)</f>
        <v>PREDICTED: cytochrome b561 and DOMON domain-containing protein At5g35735-like [Gossypium hirsutum]</v>
      </c>
      <c r="P33">
        <f>VLOOKUP($A:$A,[0]!as,16,FALSE)</f>
        <v>54.25</v>
      </c>
      <c r="Q33">
        <f>VLOOKUP($A:$A,[0]!as,17,FALSE)</f>
        <v>9.9999999999999994E-149</v>
      </c>
      <c r="R33" t="str">
        <f>VLOOKUP($A:$A,[0]!as,18,FALSE)</f>
        <v>sp|Q9FKH6|B561P_ARATH</v>
      </c>
      <c r="S33" t="str">
        <f>VLOOKUP($A:$A,[0]!as,19,FALSE)</f>
        <v>Cytochrome b561 and DOMON domain-containing protein At5g35735 OS=Arabidopsis thaliana GN=At5g35735 PE=2 SV=1</v>
      </c>
      <c r="T33" t="str">
        <f>VLOOKUP($A:$A,[0]!as,20,FALSE)</f>
        <v>At5g47530</v>
      </c>
      <c r="U33">
        <f>VLOOKUP($A:$A,[0]!as,21,FALSE)</f>
        <v>422</v>
      </c>
      <c r="V33">
        <f>VLOOKUP($A:$A,[0]!as,22,FALSE)</f>
        <v>2.0000000000000001E-146</v>
      </c>
      <c r="W33" t="str">
        <f>VLOOKUP($A:$A,[0]!as,23,FALSE)</f>
        <v>KOG4293</v>
      </c>
      <c r="X33" t="str">
        <f>VLOOKUP($A:$A,[0]!as,24,FALSE)</f>
        <v>Predicted membrane protein, contains DoH and Cytochrome b-561/ferric reductase transmembrane domains</v>
      </c>
      <c r="Y33" t="str">
        <f>VLOOKUP($A:$A,[0]!as,25,FALSE)</f>
        <v>T</v>
      </c>
      <c r="Z33" t="str">
        <f>VLOOKUP($A:$A,[0]!as,26,FALSE)</f>
        <v>Signal transduction mechanisms</v>
      </c>
      <c r="AA33" t="str">
        <f>VLOOKUP($A:$A,[0]!as,27,FALSE)</f>
        <v>K03189|1|3e-07|57.4|nta:107825029|urease accessory protein</v>
      </c>
      <c r="AB33" t="str">
        <f>VLOOKUP($A:$A,[0]!as,28,FALSE)</f>
        <v>GO:0055114//oxidation-reduction process</v>
      </c>
      <c r="AC33">
        <f>VLOOKUP($A:$A,[0]!as,29,FALSE)</f>
        <v>0</v>
      </c>
      <c r="AD33" t="str">
        <f>VLOOKUP($A:$A,[0]!as,30,FALSE)</f>
        <v>GO:0016021//integral component of membrane</v>
      </c>
      <c r="AE33" t="str">
        <f>VLOOKUP($A:$A,[0]!as,31,FALSE)</f>
        <v>MEKTRKLVLFSCLLLVSFLASSSAQTCLNHSFSNRQYANCSDLPALNCFLHWTYDEAAGTVEVAFRHTGTTSSRWSAWGINPSGPTMLNTQALVAYVNSSGIPHAFTTSIDSMNPSMQQSALSFQVPSLSAEFENNEMRIFAVMRISESLLATNQVWQEGPVSNDQLMIHPTSGDNMRSAASVNFLTGQSGGTSSGSSRTRRRNVHGVLNTVSWGILMPFGAITARYMKVFKSADPAWFYLHVACQTSAYAVGVAGWATGIRLGSDSAGVTHNPHRNIGITLFCLGTLQVFALLLRPNKDHKYRLYWNIYHHSVGYAVIILSIINIFDGFDILKPDDHWERIYIGILIFLGVVATLLEGFTWYIVLRRKNRGSETDKRSHSINGANGVNGFGARGQDV</v>
      </c>
    </row>
    <row r="34" spans="1:31" x14ac:dyDescent="0.25">
      <c r="A34" s="2" t="s">
        <v>1174</v>
      </c>
      <c r="B34" t="str">
        <f>VLOOKUP($A:$A,[0]!as,2,FALSE)</f>
        <v>MSPms-VS-MPms</v>
      </c>
      <c r="C34">
        <f>VLOOKUP($A:$A,[0]!as,3,FALSE)</f>
        <v>2.8728647228434001</v>
      </c>
      <c r="D34">
        <f>VLOOKUP($A:$A,[0]!as,4,FALSE)</f>
        <v>0.59968453846372505</v>
      </c>
      <c r="E34">
        <f>VLOOKUP($A:$A,[0]!as,5,FALSE)</f>
        <v>5.6173799315906202E-4</v>
      </c>
      <c r="F34">
        <f>VLOOKUP($A:$A,[0]!as,6,FALSE)</f>
        <v>8.3298566541746104E-3</v>
      </c>
      <c r="G34" t="str">
        <f>VLOOKUP($A:$A,[0]!as,7,FALSE)</f>
        <v>Up</v>
      </c>
      <c r="H34" t="str">
        <f>VLOOKUP($A:$A,[0]!as,8,FALSE)</f>
        <v>Ghir_D07G021800.1;Ghir_D07G021800.2</v>
      </c>
      <c r="I34">
        <f>VLOOKUP($A:$A,[0]!as,9,FALSE)</f>
        <v>0</v>
      </c>
      <c r="J34">
        <f>VLOOKUP($A:$A,[0]!as,10,FALSE)</f>
        <v>0</v>
      </c>
      <c r="K34" t="str">
        <f>VLOOKUP($A:$A,[0]!as,11,FALSE)</f>
        <v>&gt;Ghir_D07G021800.4</v>
      </c>
      <c r="L34">
        <f>VLOOKUP($A:$A,[0]!as,12,FALSE)</f>
        <v>99.471999999999994</v>
      </c>
      <c r="M34">
        <f>VLOOKUP($A:$A,[0]!as,13,FALSE)</f>
        <v>0</v>
      </c>
      <c r="N34" t="str">
        <f>VLOOKUP($A:$A,[0]!as,14,FALSE)</f>
        <v>XP_016712162.1</v>
      </c>
      <c r="O34" t="str">
        <f>VLOOKUP($A:$A,[0]!as,15,FALSE)</f>
        <v>PREDICTED: transcriptional corepressor LEUNIG_HOMOLOG-like isoform X2 [Gossypium hirsutum]</v>
      </c>
      <c r="P34">
        <f>VLOOKUP($A:$A,[0]!as,16,FALSE)</f>
        <v>58.18</v>
      </c>
      <c r="Q34">
        <f>VLOOKUP($A:$A,[0]!as,17,FALSE)</f>
        <v>0</v>
      </c>
      <c r="R34" t="str">
        <f>VLOOKUP($A:$A,[0]!as,18,FALSE)</f>
        <v>sp|O48847|LUH_ARATH</v>
      </c>
      <c r="S34" t="str">
        <f>VLOOKUP($A:$A,[0]!as,19,FALSE)</f>
        <v>Transcriptional corepressor LEUNIG_HOMOLOG OS=Arabidopsis thaliana GN=LUH PE=1 SV=1</v>
      </c>
      <c r="T34" t="str">
        <f>VLOOKUP($A:$A,[0]!as,20,FALSE)</f>
        <v>At2g32700</v>
      </c>
      <c r="U34">
        <f>VLOOKUP($A:$A,[0]!as,21,FALSE)</f>
        <v>862</v>
      </c>
      <c r="V34">
        <f>VLOOKUP($A:$A,[0]!as,22,FALSE)</f>
        <v>0</v>
      </c>
      <c r="W34" t="str">
        <f>VLOOKUP($A:$A,[0]!as,23,FALSE)</f>
        <v>KOG0266</v>
      </c>
      <c r="X34" t="str">
        <f>VLOOKUP($A:$A,[0]!as,24,FALSE)</f>
        <v>WD40 repeat-containing protein</v>
      </c>
      <c r="Y34" t="str">
        <f>VLOOKUP($A:$A,[0]!as,25,FALSE)</f>
        <v>R</v>
      </c>
      <c r="Z34" t="str">
        <f>VLOOKUP($A:$A,[0]!as,26,FALSE)</f>
        <v>General function prediction only</v>
      </c>
      <c r="AA34" t="str">
        <f>VLOOKUP($A:$A,[0]!as,27,FALSE)</f>
        <v>K14963|1|2e-52|182|cpep:111786170|COMPASS component SWD3!K21776|2|4e-34|140|bna:111198548|protein lin-54</v>
      </c>
      <c r="AB34" t="str">
        <f>VLOOKUP($A:$A,[0]!as,28,FALSE)</f>
        <v>-</v>
      </c>
      <c r="AC34" t="str">
        <f>VLOOKUP($A:$A,[0]!as,29,FALSE)</f>
        <v>-</v>
      </c>
      <c r="AD34" t="str">
        <f>VLOOKUP($A:$A,[0]!as,30,FALSE)</f>
        <v>-</v>
      </c>
      <c r="AE34" t="str">
        <f>VLOOKUP($A:$A,[0]!as,31,FALSE)</f>
        <v>MAQSNWEADKMLDVYIHDYLLKRKLHASAKAFMTEGKVATDPVAIDAPGGFLFEWWSVFWDIFIARTNEKHSEAAAAYIESQQLKAREQQQLQMQQLQLMQHRNAQLQRRDPSHPALGGSVNTINSEGMIGQPSASVLAMKMYEERVKHPHSADSETSSALIDANRMALLKTQTNNQVQLLQGSPGNMSAALQQIQLRTPLTTDIKTEVSLGGNPKSLPMDPSSIYGQAILQPKSGLGGAVLNQGVPGLPLRGWPLTMQKPNLQTQNQFVLTSQQQHVLAQAQLQGNLGNSTTFVNAKVGQSVRNNGSICSPVPSSSPKMKMGQMSHSSSQQQDQLQQQQQQQQPSQQLQQNNRKRKQHSASGAANSTGTGNTGPSPSSPPSTHTPGDAITSATSLQHVNSVSKSMMYGADATAGLTSSSNLLEDMDRFDPLDENMESLLSHESDSRDIYGTIKQYPPEHPKESAKGFTFAEVGCIQTRNSEVTCCHFSSDGKVLASAGHDKKVVLWNMDTLKTESTPEEHKLVITEVRFRPNSSQLATASFDKSVRLWDAANPGYCVKAYNSHPSPVMSLDFHPKKTDLFCFCDNDNEIRYFNLNTFSCTRISKGGMAQVRFQPRIGHFLAAASDKVVSIFDVETDRQTLTFKGHSEIVNYICWDANGEYLASVSHNLVKIWSLVTGECIQELGSGGNQFHSCVFHPNYSTLLVIGGISSLELWNMAENKSMTISAHENIISALAQSPVTGMVASASHDSSVKLWK</v>
      </c>
    </row>
    <row r="35" spans="1:31" x14ac:dyDescent="0.25">
      <c r="A35" s="2" t="s">
        <v>802</v>
      </c>
      <c r="B35" t="str">
        <f>VLOOKUP($A:$A,[0]!as,2,FALSE)</f>
        <v>MSPms-VS-MPms</v>
      </c>
      <c r="C35">
        <f>VLOOKUP($A:$A,[0]!as,3,FALSE)</f>
        <v>2.5964122276350201</v>
      </c>
      <c r="D35">
        <f>VLOOKUP($A:$A,[0]!as,4,FALSE)</f>
        <v>0.41035643049558002</v>
      </c>
      <c r="E35">
        <f>VLOOKUP($A:$A,[0]!as,5,FALSE)</f>
        <v>1.3650626445427201E-4</v>
      </c>
      <c r="F35">
        <f>VLOOKUP($A:$A,[0]!as,6,FALSE)</f>
        <v>3.2613056940304398E-3</v>
      </c>
      <c r="G35" t="str">
        <f>VLOOKUP($A:$A,[0]!as,7,FALSE)</f>
        <v>Up</v>
      </c>
      <c r="H35" t="str">
        <f>VLOOKUP($A:$A,[0]!as,8,FALSE)</f>
        <v>Ghir_A12G021390.1;Ghir_D12G021410.1</v>
      </c>
      <c r="I35">
        <f>VLOOKUP($A:$A,[0]!as,9,FALSE)</f>
        <v>0</v>
      </c>
      <c r="J35">
        <f>VLOOKUP($A:$A,[0]!as,10,FALSE)</f>
        <v>0</v>
      </c>
      <c r="K35">
        <f>VLOOKUP($A:$A,[0]!as,11,FALSE)</f>
        <v>0</v>
      </c>
      <c r="L35">
        <f>VLOOKUP($A:$A,[0]!as,12,FALSE)</f>
        <v>91.129000000000005</v>
      </c>
      <c r="M35">
        <f>VLOOKUP($A:$A,[0]!as,13,FALSE)</f>
        <v>0</v>
      </c>
      <c r="N35" t="str">
        <f>VLOOKUP($A:$A,[0]!as,14,FALSE)</f>
        <v>KHG12902.1</v>
      </c>
      <c r="O35" t="str">
        <f>VLOOKUP($A:$A,[0]!as,15,FALSE)</f>
        <v>hypothetical protein F383_16835 [Gossypium arboreum]</v>
      </c>
      <c r="P35">
        <f>VLOOKUP($A:$A,[0]!as,16,FALSE)</f>
        <v>64.510000000000005</v>
      </c>
      <c r="Q35">
        <f>VLOOKUP($A:$A,[0]!as,17,FALSE)</f>
        <v>0</v>
      </c>
      <c r="R35" t="str">
        <f>VLOOKUP($A:$A,[0]!as,18,FALSE)</f>
        <v>sp|Q8VXZ5|XG113_ARATH</v>
      </c>
      <c r="S35" t="str">
        <f>VLOOKUP($A:$A,[0]!as,19,FALSE)</f>
        <v>Arabinosyltransferase XEG113 OS=Arabidopsis thaliana GN=XEG113 PE=2 SV=1</v>
      </c>
      <c r="T35" t="str">
        <f>VLOOKUP($A:$A,[0]!as,20,FALSE)</f>
        <v>-</v>
      </c>
      <c r="U35" t="str">
        <f>VLOOKUP($A:$A,[0]!as,21,FALSE)</f>
        <v>-</v>
      </c>
      <c r="V35" t="str">
        <f>VLOOKUP($A:$A,[0]!as,22,FALSE)</f>
        <v>-</v>
      </c>
      <c r="W35" t="str">
        <f>VLOOKUP($A:$A,[0]!as,23,FALSE)</f>
        <v>-</v>
      </c>
      <c r="X35" t="str">
        <f>VLOOKUP($A:$A,[0]!as,24,FALSE)</f>
        <v>-</v>
      </c>
      <c r="Y35" t="str">
        <f>VLOOKUP($A:$A,[0]!as,25,FALSE)</f>
        <v>-</v>
      </c>
      <c r="Z35" t="str">
        <f>VLOOKUP($A:$A,[0]!as,26,FALSE)</f>
        <v>-</v>
      </c>
      <c r="AA35" t="str">
        <f>VLOOKUP($A:$A,[0]!as,27,FALSE)</f>
        <v>K20784|1|0.0|1133|ghi:107947359|arabinosyltransferase [EC:2.4.2.-]</v>
      </c>
      <c r="AB35">
        <f>VLOOKUP($A:$A,[0]!as,28,FALSE)</f>
        <v>0</v>
      </c>
      <c r="AC35" t="str">
        <f>VLOOKUP($A:$A,[0]!as,29,FALSE)</f>
        <v>GO:0016740//transferase activity</v>
      </c>
      <c r="AD35" t="str">
        <f>VLOOKUP($A:$A,[0]!as,30,FALSE)</f>
        <v>GO:0016021//integral component of membrane</v>
      </c>
      <c r="AE35" t="str">
        <f>VLOOKUP($A:$A,[0]!as,31,FALSE)</f>
        <v>MRGWRNAVQETAASKPLFLTIYATVILGTVVSSFYVFSAIYSPTASPTRSISSSWLLAPPLSQTFHDSLNLADGVSLSSNISQPSQHRSNKLRPIWEAPSRTSKMPRLKSFRLTKELVAQRAKDNVIIVTFGNFAFMDFILTWVKHLTDLGVSNLLVGAMDTKLLNALYWKGIPVFDMGSHISTDDVGWVLLINAILPFGFELLMCDTDMVWLKVLVLCLDQVVPTVVDDRLADWKQVGAAYNIGIFHWRPTPPAKKLAKEWIDMLLADDRIWDQNGFNELVRRQTGPAFDDESGIFYSYDGNLKLGILPESIFCSGHTYFVQALHQQFRLQPYALHTTFQYAGTEGKRHRLREAMVFFDPPEYYDAPGGFLSFRPSISKSLLLDGEHNLESHFSLINYQMRQIRSALALASVLNRTLVMPPLWCRLDRLWFPHPGALLGSMTRQPFLCPLDHVFEVNVMLRDLPAEEFGPAINIREYSFLNNPFLPQRVRESWLDVQLCQEGTEDCHASSNTSRPGLLRFPKRSSEETTREEKFRKRVKQYVGIWCCVENHIPGHIYYDMYWDEKPGWKPVPPKTPEDDHPPF</v>
      </c>
    </row>
    <row r="36" spans="1:31" x14ac:dyDescent="0.25">
      <c r="A36" s="2" t="s">
        <v>1111</v>
      </c>
      <c r="B36" t="str">
        <f>VLOOKUP($A:$A,[0]!as,2,FALSE)</f>
        <v>MSPms-VS-MPms</v>
      </c>
      <c r="C36">
        <f>VLOOKUP($A:$A,[0]!as,3,FALSE)</f>
        <v>-2.0372106158265999</v>
      </c>
      <c r="D36">
        <f>VLOOKUP($A:$A,[0]!as,4,FALSE)</f>
        <v>0.33925222103729002</v>
      </c>
      <c r="E36">
        <f>VLOOKUP($A:$A,[0]!as,5,FALSE)</f>
        <v>6.1692073119346005E-5</v>
      </c>
      <c r="F36">
        <f>VLOOKUP($A:$A,[0]!as,6,FALSE)</f>
        <v>1.9066057827037E-3</v>
      </c>
      <c r="G36" t="str">
        <f>VLOOKUP($A:$A,[0]!as,7,FALSE)</f>
        <v>Down</v>
      </c>
      <c r="H36" t="str">
        <f>VLOOKUP($A:$A,[0]!as,8,FALSE)</f>
        <v>Ghir_D06G011250.1</v>
      </c>
      <c r="I36">
        <f>VLOOKUP($A:$A,[0]!as,9,FALSE)</f>
        <v>0</v>
      </c>
      <c r="J36">
        <f>VLOOKUP($A:$A,[0]!as,10,FALSE)</f>
        <v>0</v>
      </c>
      <c r="K36">
        <f>VLOOKUP($A:$A,[0]!as,11,FALSE)</f>
        <v>0</v>
      </c>
      <c r="L36">
        <f>VLOOKUP($A:$A,[0]!as,12,FALSE)</f>
        <v>100</v>
      </c>
      <c r="M36">
        <f>VLOOKUP($A:$A,[0]!as,13,FALSE)</f>
        <v>0</v>
      </c>
      <c r="N36" t="str">
        <f>VLOOKUP($A:$A,[0]!as,14,FALSE)</f>
        <v>XP_016683236.1</v>
      </c>
      <c r="O36" t="str">
        <f>VLOOKUP($A:$A,[0]!as,15,FALSE)</f>
        <v>PREDICTED: chorismate mutase 2-like isoform X3 [Gossypium hirsutum]</v>
      </c>
      <c r="P36">
        <f>VLOOKUP($A:$A,[0]!as,16,FALSE)</f>
        <v>64.14</v>
      </c>
      <c r="Q36">
        <f>VLOOKUP($A:$A,[0]!as,17,FALSE)</f>
        <v>1.0000000000000001E-114</v>
      </c>
      <c r="R36" t="str">
        <f>VLOOKUP($A:$A,[0]!as,18,FALSE)</f>
        <v>sp|Q9S7H4|CM2_ARATH</v>
      </c>
      <c r="S36" t="str">
        <f>VLOOKUP($A:$A,[0]!as,19,FALSE)</f>
        <v>Chorismate mutase 2 OS=Arabidopsis thaliana GN=CM2 PE=1 SV=1</v>
      </c>
      <c r="T36" t="str">
        <f>VLOOKUP($A:$A,[0]!as,20,FALSE)</f>
        <v>At5g10870</v>
      </c>
      <c r="U36">
        <f>VLOOKUP($A:$A,[0]!as,21,FALSE)</f>
        <v>329</v>
      </c>
      <c r="V36">
        <f>VLOOKUP($A:$A,[0]!as,22,FALSE)</f>
        <v>2.0000000000000001E-114</v>
      </c>
      <c r="W36" t="str">
        <f>VLOOKUP($A:$A,[0]!as,23,FALSE)</f>
        <v>KOG0795</v>
      </c>
      <c r="X36" t="str">
        <f>VLOOKUP($A:$A,[0]!as,24,FALSE)</f>
        <v>Chorismate mutase</v>
      </c>
      <c r="Y36" t="str">
        <f>VLOOKUP($A:$A,[0]!as,25,FALSE)</f>
        <v>E</v>
      </c>
      <c r="Z36" t="str">
        <f>VLOOKUP($A:$A,[0]!as,26,FALSE)</f>
        <v>Amino acid transport and metabolism</v>
      </c>
      <c r="AA36" t="str">
        <f>VLOOKUP($A:$A,[0]!as,27,FALSE)</f>
        <v>K01850|1|0.0|523|gra:105772760|chorismate mutase [EC:5.4.99.5]</v>
      </c>
      <c r="AB36" t="str">
        <f>VLOOKUP($A:$A,[0]!as,28,FALSE)</f>
        <v>GO:0046417//chorismate metabolic process;GO:0009073//aromatic amino acid family biosynthetic process</v>
      </c>
      <c r="AC36" t="str">
        <f>VLOOKUP($A:$A,[0]!as,29,FALSE)</f>
        <v>GO:0004106//chorismate mutase activity</v>
      </c>
      <c r="AD36" t="str">
        <f>VLOOKUP($A:$A,[0]!as,30,FALSE)</f>
        <v>-</v>
      </c>
      <c r="AE36" t="str">
        <f>VLOOKUP($A:$A,[0]!as,31,FALSE)</f>
        <v>MAKAEHNNVTLGMVRDSLIRQEDTIVYSLIERARFPLNPPTYDPSYASIPGFSGSLLEFFVKQTEAVQAKAGRYDNPEEHPFFPDNLPPSLVPHYKYPEVLHPAAMSININKLIWDMYFNKLLPSFVSPGDDENYALTAARDLECLQAISRRIHYGKLVAEVKFRDERKDYEPAIRAQDRFTLTNLLTFTNVEEAVKKRVAKKAMTFGQEVKLGDDGDKGKYKVDPAIVSGLYADWVIPLTKEVEIDYLLRRLN</v>
      </c>
    </row>
    <row r="37" spans="1:31" x14ac:dyDescent="0.25">
      <c r="A37" s="2" t="s">
        <v>1425</v>
      </c>
      <c r="B37" t="str">
        <f>VLOOKUP($A:$A,[0]!as,2,FALSE)</f>
        <v>MSPms-VS-MPms</v>
      </c>
      <c r="C37">
        <f>VLOOKUP($A:$A,[0]!as,3,FALSE)</f>
        <v>2.6929631449519702</v>
      </c>
      <c r="D37">
        <f>VLOOKUP($A:$A,[0]!as,4,FALSE)</f>
        <v>0.246038036165034</v>
      </c>
      <c r="E37">
        <f>VLOOKUP($A:$A,[0]!as,5,FALSE)</f>
        <v>1.3383750618878299E-7</v>
      </c>
      <c r="F37">
        <f>VLOOKUP($A:$A,[0]!as,6,FALSE)</f>
        <v>3.2203853274853399E-5</v>
      </c>
      <c r="G37" t="str">
        <f>VLOOKUP($A:$A,[0]!as,7,FALSE)</f>
        <v>Up</v>
      </c>
      <c r="H37" t="str">
        <f>VLOOKUP($A:$A,[0]!as,8,FALSE)</f>
        <v>Ghir_D12G010120.1</v>
      </c>
      <c r="I37">
        <f>VLOOKUP($A:$A,[0]!as,9,FALSE)</f>
        <v>0</v>
      </c>
      <c r="J37">
        <f>VLOOKUP($A:$A,[0]!as,10,FALSE)</f>
        <v>0</v>
      </c>
      <c r="K37">
        <f>VLOOKUP($A:$A,[0]!as,11,FALSE)</f>
        <v>0</v>
      </c>
      <c r="L37">
        <f>VLOOKUP($A:$A,[0]!as,12,FALSE)</f>
        <v>100</v>
      </c>
      <c r="M37">
        <f>VLOOKUP($A:$A,[0]!as,13,FALSE)</f>
        <v>0</v>
      </c>
      <c r="N37" t="str">
        <f>VLOOKUP($A:$A,[0]!as,14,FALSE)</f>
        <v>XP_016737598.1</v>
      </c>
      <c r="O37" t="str">
        <f>VLOOKUP($A:$A,[0]!as,15,FALSE)</f>
        <v>PREDICTED: fasciclin-like arabinogalactan protein 21 [Gossypium hirsutum]</v>
      </c>
      <c r="P37">
        <f>VLOOKUP($A:$A,[0]!as,16,FALSE)</f>
        <v>25.98</v>
      </c>
      <c r="Q37">
        <f>VLOOKUP($A:$A,[0]!as,17,FALSE)</f>
        <v>5.0000000000000001E-9</v>
      </c>
      <c r="R37" t="str">
        <f>VLOOKUP($A:$A,[0]!as,18,FALSE)</f>
        <v>sp|Q9FL53|FLA21_ARATH</v>
      </c>
      <c r="S37" t="str">
        <f>VLOOKUP($A:$A,[0]!as,19,FALSE)</f>
        <v>Fasciclin-like arabinogalactan protein 21 OS=Arabidopsis thaliana GN=FLA21 PE=2 SV=1</v>
      </c>
      <c r="T37" t="str">
        <f>VLOOKUP($A:$A,[0]!as,20,FALSE)</f>
        <v>-</v>
      </c>
      <c r="U37" t="str">
        <f>VLOOKUP($A:$A,[0]!as,21,FALSE)</f>
        <v>-</v>
      </c>
      <c r="V37" t="str">
        <f>VLOOKUP($A:$A,[0]!as,22,FALSE)</f>
        <v>-</v>
      </c>
      <c r="W37" t="str">
        <f>VLOOKUP($A:$A,[0]!as,23,FALSE)</f>
        <v>-</v>
      </c>
      <c r="X37" t="str">
        <f>VLOOKUP($A:$A,[0]!as,24,FALSE)</f>
        <v>-</v>
      </c>
      <c r="Y37" t="str">
        <f>VLOOKUP($A:$A,[0]!as,25,FALSE)</f>
        <v>-</v>
      </c>
      <c r="Z37" t="str">
        <f>VLOOKUP($A:$A,[0]!as,26,FALSE)</f>
        <v>-</v>
      </c>
      <c r="AA37" t="str">
        <f>VLOOKUP($A:$A,[0]!as,27,FALSE)</f>
        <v>K09529|1|2e-07|57.4|aly:ARALYDRAFT_349957|DnaJ homolog subfamily C member 9</v>
      </c>
      <c r="AB37" t="str">
        <f>VLOOKUP($A:$A,[0]!as,28,FALSE)</f>
        <v>-</v>
      </c>
      <c r="AC37" t="str">
        <f>VLOOKUP($A:$A,[0]!as,29,FALSE)</f>
        <v>-</v>
      </c>
      <c r="AD37" t="str">
        <f>VLOOKUP($A:$A,[0]!as,30,FALSE)</f>
        <v>-</v>
      </c>
      <c r="AE37" t="str">
        <f>VLOOKUP($A:$A,[0]!as,31,FALSE)</f>
        <v>MVPGLFPSDYLRKHPFGTKIETLSPGRCITVTSTSTVQNDPTMYKIFIVGVEITHPDLFNNGLIIIHGLQGYISQLSPFSCDVERMTSLSFPSNYDRSRNNQLSPQQHAALMRFMLSDVILRLRNSGFSVLSLALKLKYAELISLRNVTIFALDDVSIFSGSYSYINSVRLHIVPNQFLTIADLERLPVGAPLTTLDREQSLVVTTAGGVLNKEMMRINYMSIKVADMMKNLNVIVHSLYLPFPHVTPMTATTDSMLGGEDPMSTVPVPVRVPPGTDDACDALDEQGKCEMRQVNHVTTHVNPHYIPEIEDHHGL</v>
      </c>
    </row>
    <row r="38" spans="1:31" x14ac:dyDescent="0.25">
      <c r="A38" s="2" t="s">
        <v>1062</v>
      </c>
      <c r="B38" t="str">
        <f>VLOOKUP($A:$A,[0]!as,2,FALSE)</f>
        <v>MSPms-VS-MPms</v>
      </c>
      <c r="C38">
        <f>VLOOKUP($A:$A,[0]!as,3,FALSE)</f>
        <v>-5.1191886615028901</v>
      </c>
      <c r="D38">
        <f>VLOOKUP($A:$A,[0]!as,4,FALSE)</f>
        <v>0.36802396299617302</v>
      </c>
      <c r="E38">
        <f>VLOOKUP($A:$A,[0]!as,5,FALSE)</f>
        <v>9.1804359669822605E-9</v>
      </c>
      <c r="F38">
        <f>VLOOKUP($A:$A,[0]!as,6,FALSE)</f>
        <v>5.1520398971143496E-6</v>
      </c>
      <c r="G38" t="str">
        <f>VLOOKUP($A:$A,[0]!as,7,FALSE)</f>
        <v>Down</v>
      </c>
      <c r="H38" t="str">
        <f>VLOOKUP($A:$A,[0]!as,8,FALSE)</f>
        <v>Ghir_D05G011870.1</v>
      </c>
      <c r="I38">
        <f>VLOOKUP($A:$A,[0]!as,9,FALSE)</f>
        <v>0</v>
      </c>
      <c r="J38">
        <f>VLOOKUP($A:$A,[0]!as,10,FALSE)</f>
        <v>0</v>
      </c>
      <c r="K38" t="str">
        <f>VLOOKUP($A:$A,[0]!as,11,FALSE)</f>
        <v>&gt;Ghir_D05G011870.2</v>
      </c>
      <c r="L38">
        <f>VLOOKUP($A:$A,[0]!as,12,FALSE)</f>
        <v>100</v>
      </c>
      <c r="M38">
        <f>VLOOKUP($A:$A,[0]!as,13,FALSE)</f>
        <v>0</v>
      </c>
      <c r="N38" t="str">
        <f>VLOOKUP($A:$A,[0]!as,14,FALSE)</f>
        <v>XP_016688872.1</v>
      </c>
      <c r="O38" t="str">
        <f>VLOOKUP($A:$A,[0]!as,15,FALSE)</f>
        <v xml:space="preserve">PREDICTED: shikimate O-hydroxycinnamoyltransferase isoform X2 [Gossypium hirsutum] </v>
      </c>
      <c r="P38">
        <f>VLOOKUP($A:$A,[0]!as,16,FALSE)</f>
        <v>85.45</v>
      </c>
      <c r="Q38">
        <f>VLOOKUP($A:$A,[0]!as,17,FALSE)</f>
        <v>0</v>
      </c>
      <c r="R38" t="str">
        <f>VLOOKUP($A:$A,[0]!as,18,FALSE)</f>
        <v>sp|Q9FI78|HST_ARATH</v>
      </c>
      <c r="S38" t="str">
        <f>VLOOKUP($A:$A,[0]!as,19,FALSE)</f>
        <v>Shikimate O-hydroxycinnamoyltransferase OS=Arabidopsis thaliana GN=HST PE=1 SV=1</v>
      </c>
      <c r="T38" t="str">
        <f>VLOOKUP($A:$A,[0]!as,20,FALSE)</f>
        <v>-</v>
      </c>
      <c r="U38" t="str">
        <f>VLOOKUP($A:$A,[0]!as,21,FALSE)</f>
        <v>-</v>
      </c>
      <c r="V38" t="str">
        <f>VLOOKUP($A:$A,[0]!as,22,FALSE)</f>
        <v>-</v>
      </c>
      <c r="W38" t="str">
        <f>VLOOKUP($A:$A,[0]!as,23,FALSE)</f>
        <v>-</v>
      </c>
      <c r="X38" t="str">
        <f>VLOOKUP($A:$A,[0]!as,24,FALSE)</f>
        <v>-</v>
      </c>
      <c r="Y38" t="str">
        <f>VLOOKUP($A:$A,[0]!as,25,FALSE)</f>
        <v>-</v>
      </c>
      <c r="Z38" t="str">
        <f>VLOOKUP($A:$A,[0]!as,26,FALSE)</f>
        <v>-</v>
      </c>
      <c r="AA38" t="str">
        <f>VLOOKUP($A:$A,[0]!as,27,FALSE)</f>
        <v>K13065|1|0.0|780|ghi:107906402|shikimate O-hydroxycinnamoyltransferase [EC:2.3.1.133]</v>
      </c>
      <c r="AB38" t="str">
        <f>VLOOKUP($A:$A,[0]!as,28,FALSE)</f>
        <v>GO:0009809//lignin biosynthetic process;GO:0010252//auxin homeostasis;GO:0009963//positive regulation of flavonoid biosynthetic process</v>
      </c>
      <c r="AC38" t="str">
        <f>VLOOKUP($A:$A,[0]!as,29,FALSE)</f>
        <v>GO:0047172//shikimate O-hydroxycinnamoyltransferase activity;GO:0016747//transferase activity, transferring acyl groups other than amino-acyl groups;GO:0047205//quinate O-hydroxycinnamoyltransferase activity</v>
      </c>
      <c r="AD38" t="str">
        <f>VLOOKUP($A:$A,[0]!as,30,FALSE)</f>
        <v>GO:0005829//cytosol;GO:0016020//membrane</v>
      </c>
      <c r="AE38" t="str">
        <f>VLOOKUP($A:$A,[0]!as,31,FALSE)</f>
        <v>MKEALSKALVPFYPMAGRLKRDEDGRIEIDCNGEGVLFVEAETNSVIDDFGDFAPTLELRQLIPTVDYSGGISTYPLLVLQVTYFKCGGASLGVGMQHHAADGYSGLHFINTWSDMVRGLDLTIPPFIDRTLLRARDPPQPVFHHVEYQPPPAMKIPPQSTGPESTAISIFKLTRDQLNALKAKCKEDGNDVNYSSYEMLSGHVWRSVCKARGLEDDQGTKLYIATDGRARLRPPLPPGYFGNVIFTATPIAVAGDLLSKPTWYAASRIHDALVRMDDEYLRSALDYLELQPDLSALVRGAHTFRCPNLGITSWVRLPIHDADFGWGRPIFMGPGGIPYEGLSFVIPSPNNDGSLSVAISLQTEHMKVFEKLFYDI</v>
      </c>
    </row>
    <row r="39" spans="1:31" x14ac:dyDescent="0.25">
      <c r="A39" s="2" t="s">
        <v>577</v>
      </c>
      <c r="B39" t="str">
        <f>VLOOKUP($A:$A,[0]!as,2,FALSE)</f>
        <v>MSPms-VS-MPms</v>
      </c>
      <c r="C39">
        <f>VLOOKUP($A:$A,[0]!as,3,FALSE)</f>
        <v>-2.49640882816841</v>
      </c>
      <c r="D39">
        <f>VLOOKUP($A:$A,[0]!as,4,FALSE)</f>
        <v>0.26615579306008902</v>
      </c>
      <c r="E39">
        <f>VLOOKUP($A:$A,[0]!as,5,FALSE)</f>
        <v>6.0825543128917303E-6</v>
      </c>
      <c r="F39">
        <f>VLOOKUP($A:$A,[0]!as,6,FALSE)</f>
        <v>4.14298151576227E-4</v>
      </c>
      <c r="G39" t="str">
        <f>VLOOKUP($A:$A,[0]!as,7,FALSE)</f>
        <v>Down</v>
      </c>
      <c r="H39" t="str">
        <f>VLOOKUP($A:$A,[0]!as,8,FALSE)</f>
        <v>Ghir_A09G021710.1</v>
      </c>
      <c r="I39">
        <f>VLOOKUP($A:$A,[0]!as,9,FALSE)</f>
        <v>0</v>
      </c>
      <c r="J39">
        <f>VLOOKUP($A:$A,[0]!as,10,FALSE)</f>
        <v>0</v>
      </c>
      <c r="K39">
        <f>VLOOKUP($A:$A,[0]!as,11,FALSE)</f>
        <v>0</v>
      </c>
      <c r="L39">
        <f>VLOOKUP($A:$A,[0]!as,12,FALSE)</f>
        <v>98.588999999999999</v>
      </c>
      <c r="M39">
        <f>VLOOKUP($A:$A,[0]!as,13,FALSE)</f>
        <v>0</v>
      </c>
      <c r="N39" t="str">
        <f>VLOOKUP($A:$A,[0]!as,14,FALSE)</f>
        <v>XP_017612112.1</v>
      </c>
      <c r="O39" t="str">
        <f>VLOOKUP($A:$A,[0]!as,15,FALSE)</f>
        <v xml:space="preserve">PREDICTED: peptidyl-prolyl cis-trans isomerase FKBP62-like [Gossypium arboreum] </v>
      </c>
      <c r="P39">
        <f>VLOOKUP($A:$A,[0]!as,16,FALSE)</f>
        <v>72.66</v>
      </c>
      <c r="Q39">
        <f>VLOOKUP($A:$A,[0]!as,17,FALSE)</f>
        <v>0</v>
      </c>
      <c r="R39" t="str">
        <f>VLOOKUP($A:$A,[0]!as,18,FALSE)</f>
        <v>sp|Q9FJL3|FKB65_ARATH</v>
      </c>
      <c r="S39" t="str">
        <f>VLOOKUP($A:$A,[0]!as,19,FALSE)</f>
        <v>Peptidyl-prolyl cis-trans isomerase FKBP65 OS=Arabidopsis thaliana GN=FKBP65 PE=1 SV=1</v>
      </c>
      <c r="T39" t="str">
        <f>VLOOKUP($A:$A,[0]!as,20,FALSE)</f>
        <v>At5g48570</v>
      </c>
      <c r="U39">
        <f>VLOOKUP($A:$A,[0]!as,21,FALSE)</f>
        <v>833</v>
      </c>
      <c r="V39">
        <f>VLOOKUP($A:$A,[0]!as,22,FALSE)</f>
        <v>0</v>
      </c>
      <c r="W39" t="str">
        <f>VLOOKUP($A:$A,[0]!as,23,FALSE)</f>
        <v>KOG0543</v>
      </c>
      <c r="X39" t="str">
        <f>VLOOKUP($A:$A,[0]!as,24,FALSE)</f>
        <v>FKBP-type peptidyl-prolyl cis-trans isomerase</v>
      </c>
      <c r="Y39" t="str">
        <f>VLOOKUP($A:$A,[0]!as,25,FALSE)</f>
        <v>O</v>
      </c>
      <c r="Z39" t="str">
        <f>VLOOKUP($A:$A,[0]!as,26,FALSE)</f>
        <v>Posttranslational modification, protein turnover, chaperones</v>
      </c>
      <c r="AA39" t="str">
        <f>VLOOKUP($A:$A,[0]!as,27,FALSE)</f>
        <v>K09571|1|0.0|1129|gab:108457507|FK506-binding protein 4/5 [EC:5.2.1.8]</v>
      </c>
      <c r="AB39">
        <f>VLOOKUP($A:$A,[0]!as,28,FALSE)</f>
        <v>0</v>
      </c>
      <c r="AC39" t="str">
        <f>VLOOKUP($A:$A,[0]!as,29,FALSE)</f>
        <v>GO:0003755//peptidyl-prolyl cis-trans isomerase activity</v>
      </c>
      <c r="AD39" t="str">
        <f>VLOOKUP($A:$A,[0]!as,30,FALSE)</f>
        <v>-</v>
      </c>
      <c r="AE39" t="str">
        <f>VLOOKUP($A:$A,[0]!as,31,FALSE)</f>
        <v>MEDDFEFPTASNMEEDEMDIPEDDPVSPILKVGGEKEIGKNGLKKKLVKEGEGWENPSSGDEVEVHYTGTLLDGTKFDSSRDRGTPFKFKLGQGQVIKGWDEGIKTMKKGENAIFTIPAELAYGESGSPPTIPPNATLQFDVELLSWTSVKDICKDGGIFKKILVEGEKWENPKDLDEVFVKYEACLEDGTLISKSDGVEFTVGDGYFCAALAKAVKTMKKGEKVLLTVKPQYGFGEDGRPATGGDCAVPPNATLHITLELVSWKSVSDITKDKRVLKKIVKEGEGYERPNDGTVVQVKLIGKLPDGKIFIKKGYDEEPFEFKIDEEQVIDGLDKAVKTMKKGENALITIQPEYAFGSSESHQELAVVPANSTVYYEVEMVSFVKEKESWEMDTPQKIEAAGKKKEEGNALIKAGKFERASKRYEKAVSFIEYDSSFNDEEKKQAKLLKVNCNLNNAASKLKHKDYKQAAKLCTKVLELDSGNVKALYRRAQAYIQLVDLDLAEADIKKALEIDPDNRDVKLEYRVLKEKIKEYNKRDAQFYGNIFAKMNKSAGKREAAPMAIDSKA</v>
      </c>
    </row>
    <row r="40" spans="1:31" x14ac:dyDescent="0.25">
      <c r="A40" s="2" t="s">
        <v>208</v>
      </c>
      <c r="B40" t="str">
        <f>VLOOKUP($A:$A,[0]!as,2,FALSE)</f>
        <v>MSPms-VS-MPms</v>
      </c>
      <c r="C40">
        <f>VLOOKUP($A:$A,[0]!as,3,FALSE)</f>
        <v>-4.8339338721468303</v>
      </c>
      <c r="D40">
        <f>VLOOKUP($A:$A,[0]!as,4,FALSE)</f>
        <v>0.46358037965945698</v>
      </c>
      <c r="E40">
        <f>VLOOKUP($A:$A,[0]!as,5,FALSE)</f>
        <v>2.27437876088032E-7</v>
      </c>
      <c r="F40">
        <f>VLOOKUP($A:$A,[0]!as,6,FALSE)</f>
        <v>4.5969743514913103E-5</v>
      </c>
      <c r="G40" t="str">
        <f>VLOOKUP($A:$A,[0]!as,7,FALSE)</f>
        <v>Down</v>
      </c>
      <c r="H40" t="str">
        <f>VLOOKUP($A:$A,[0]!as,8,FALSE)</f>
        <v>Ghir_A05G012150.1</v>
      </c>
      <c r="I40">
        <f>VLOOKUP($A:$A,[0]!as,9,FALSE)</f>
        <v>0</v>
      </c>
      <c r="J40">
        <f>VLOOKUP($A:$A,[0]!as,10,FALSE)</f>
        <v>0</v>
      </c>
      <c r="K40" t="str">
        <f>VLOOKUP($A:$A,[0]!as,11,FALSE)</f>
        <v>&gt;Ghir_A05G012150.2 &gt;Ghir_A05G012150.3 &gt;Ghir_A05G012150.4</v>
      </c>
      <c r="L40">
        <f>VLOOKUP($A:$A,[0]!as,12,FALSE)</f>
        <v>96.721000000000004</v>
      </c>
      <c r="M40">
        <f>VLOOKUP($A:$A,[0]!as,13,FALSE)</f>
        <v>0</v>
      </c>
      <c r="N40" t="str">
        <f>VLOOKUP($A:$A,[0]!as,14,FALSE)</f>
        <v>XP_017607223.1</v>
      </c>
      <c r="O40" t="str">
        <f>VLOOKUP($A:$A,[0]!as,15,FALSE)</f>
        <v xml:space="preserve">PREDICTED: shikimate O-hydroxycinnamoyltransferase [Gossypium arboreum] </v>
      </c>
      <c r="P40">
        <f>VLOOKUP($A:$A,[0]!as,16,FALSE)</f>
        <v>80.78</v>
      </c>
      <c r="Q40">
        <f>VLOOKUP($A:$A,[0]!as,17,FALSE)</f>
        <v>0</v>
      </c>
      <c r="R40" t="str">
        <f>VLOOKUP($A:$A,[0]!as,18,FALSE)</f>
        <v>sp|Q9FI78|HST_ARATH</v>
      </c>
      <c r="S40" t="str">
        <f>VLOOKUP($A:$A,[0]!as,19,FALSE)</f>
        <v>Shikimate O-hydroxycinnamoyltransferase OS=Arabidopsis thaliana GN=HST PE=1 SV=1</v>
      </c>
      <c r="T40" t="str">
        <f>VLOOKUP($A:$A,[0]!as,20,FALSE)</f>
        <v>-</v>
      </c>
      <c r="U40" t="str">
        <f>VLOOKUP($A:$A,[0]!as,21,FALSE)</f>
        <v>-</v>
      </c>
      <c r="V40" t="str">
        <f>VLOOKUP($A:$A,[0]!as,22,FALSE)</f>
        <v>-</v>
      </c>
      <c r="W40" t="str">
        <f>VLOOKUP($A:$A,[0]!as,23,FALSE)</f>
        <v>-</v>
      </c>
      <c r="X40" t="str">
        <f>VLOOKUP($A:$A,[0]!as,24,FALSE)</f>
        <v>-</v>
      </c>
      <c r="Y40" t="str">
        <f>VLOOKUP($A:$A,[0]!as,25,FALSE)</f>
        <v>-</v>
      </c>
      <c r="Z40" t="str">
        <f>VLOOKUP($A:$A,[0]!as,26,FALSE)</f>
        <v>-</v>
      </c>
      <c r="AA40" t="str">
        <f>VLOOKUP($A:$A,[0]!as,27,FALSE)</f>
        <v>K13065|1|0.0|614|gab:108453565|shikimate O-hydroxycinnamoyltransferase [EC:2.3.1.133]</v>
      </c>
      <c r="AB40" t="str">
        <f>VLOOKUP($A:$A,[0]!as,28,FALSE)</f>
        <v>GO:0009809//lignin biosynthetic process;GO:0010252//auxin homeostasis;GO:0009963//positive regulation of flavonoid biosynthetic process</v>
      </c>
      <c r="AC40" t="str">
        <f>VLOOKUP($A:$A,[0]!as,29,FALSE)</f>
        <v>GO:0047172//shikimate O-hydroxycinnamoyltransferase activity;GO:0016747//transferase activity, transferring acyl groups other than amino-acyl groups;GO:0047205//quinate O-hydroxycinnamoyltransferase activity</v>
      </c>
      <c r="AD40" t="str">
        <f>VLOOKUP($A:$A,[0]!as,30,FALSE)</f>
        <v>GO:0005829//cytosol;GO:0016020//membrane</v>
      </c>
      <c r="AE40" t="str">
        <f>VLOOKUP($A:$A,[0]!as,31,FALSE)</f>
        <v>MIVNVKESTMVRPAGETPRRSLWNANVDLVVPRFHTPSVYFYRPNGAANFFDPQVMKEALSKALVPFYPMAGRLKRDEDGRIEIDCNGEGVLFVEAETNSVIDDFGDFAPTLELRQLIPTVDYSGGISTYPLLVLQVTYFKCGGASLGVGMQHHAADGYSGLHFINTWSDMARGLDLTIPPFIDRTLLRARDPPQPVFHHIEYQPPPAMKIPPVSTGSESTEVSIFKLTRDQLNALKAKCKEDGNDVNYSSYEMLSGHVWRSVCKARGLEDDQGTKLYIATDGKGKVAPPTPTWLLGNVIFTATPNSSGRGSTVKANMVRCEPYS</v>
      </c>
    </row>
    <row r="41" spans="1:31" x14ac:dyDescent="0.25">
      <c r="A41" s="2" t="s">
        <v>1370</v>
      </c>
      <c r="B41" t="str">
        <f>VLOOKUP($A:$A,[0]!as,2,FALSE)</f>
        <v>MSPms-VS-MPms</v>
      </c>
      <c r="C41">
        <f>VLOOKUP($A:$A,[0]!as,3,FALSE)</f>
        <v>-2.3012481048372999</v>
      </c>
      <c r="D41">
        <f>VLOOKUP($A:$A,[0]!as,4,FALSE)</f>
        <v>0.46125081370476201</v>
      </c>
      <c r="E41">
        <f>VLOOKUP($A:$A,[0]!as,5,FALSE)</f>
        <v>3.1498623757197903E-4</v>
      </c>
      <c r="F41">
        <f>VLOOKUP($A:$A,[0]!as,6,FALSE)</f>
        <v>5.5853386996318199E-3</v>
      </c>
      <c r="G41" t="str">
        <f>VLOOKUP($A:$A,[0]!as,7,FALSE)</f>
        <v>Down</v>
      </c>
      <c r="H41" t="str">
        <f>VLOOKUP($A:$A,[0]!as,8,FALSE)</f>
        <v>Ghir_D10G018880.1</v>
      </c>
      <c r="I41">
        <f>VLOOKUP($A:$A,[0]!as,9,FALSE)</f>
        <v>0</v>
      </c>
      <c r="J41">
        <f>VLOOKUP($A:$A,[0]!as,10,FALSE)</f>
        <v>0</v>
      </c>
      <c r="K41">
        <f>VLOOKUP($A:$A,[0]!as,11,FALSE)</f>
        <v>0</v>
      </c>
      <c r="L41">
        <f>VLOOKUP($A:$A,[0]!as,12,FALSE)</f>
        <v>100</v>
      </c>
      <c r="M41">
        <f>VLOOKUP($A:$A,[0]!as,13,FALSE)</f>
        <v>4.0000000000000002E-115</v>
      </c>
      <c r="N41" t="str">
        <f>VLOOKUP($A:$A,[0]!as,14,FALSE)</f>
        <v>XP_016699695.1</v>
      </c>
      <c r="O41" t="str">
        <f>VLOOKUP($A:$A,[0]!as,15,FALSE)</f>
        <v>PREDICTED: major pollen allergen Bet v 1-A-like [Gossypium hirsutum]</v>
      </c>
      <c r="P41">
        <f>VLOOKUP($A:$A,[0]!as,16,FALSE)</f>
        <v>48.75</v>
      </c>
      <c r="Q41">
        <f>VLOOKUP($A:$A,[0]!as,17,FALSE)</f>
        <v>9.9999999999999997E-49</v>
      </c>
      <c r="R41" t="str">
        <f>VLOOKUP($A:$A,[0]!as,18,FALSE)</f>
        <v>sp|P15494|BEV1A_BETPN</v>
      </c>
      <c r="S41" t="str">
        <f>VLOOKUP($A:$A,[0]!as,19,FALSE)</f>
        <v>Major pollen allergen Bet v 1-A OS=Betula pendula GN=BETVIA PE=1 SV=2</v>
      </c>
      <c r="T41" t="str">
        <f>VLOOKUP($A:$A,[0]!as,20,FALSE)</f>
        <v>-</v>
      </c>
      <c r="U41" t="str">
        <f>VLOOKUP($A:$A,[0]!as,21,FALSE)</f>
        <v>-</v>
      </c>
      <c r="V41" t="str">
        <f>VLOOKUP($A:$A,[0]!as,22,FALSE)</f>
        <v>-</v>
      </c>
      <c r="W41" t="str">
        <f>VLOOKUP($A:$A,[0]!as,23,FALSE)</f>
        <v>-</v>
      </c>
      <c r="X41" t="str">
        <f>VLOOKUP($A:$A,[0]!as,24,FALSE)</f>
        <v>-</v>
      </c>
      <c r="Y41" t="str">
        <f>VLOOKUP($A:$A,[0]!as,25,FALSE)</f>
        <v>-</v>
      </c>
      <c r="Z41" t="str">
        <f>VLOOKUP($A:$A,[0]!as,26,FALSE)</f>
        <v>-</v>
      </c>
      <c r="AA41" t="str">
        <f>VLOOKUP($A:$A,[0]!as,27,FALSE)</f>
        <v>K05387|1|7e-10|60.8|peq:110030824|glutamate receptor, ionotropic, plant</v>
      </c>
      <c r="AB41" t="str">
        <f>VLOOKUP($A:$A,[0]!as,28,FALSE)</f>
        <v>GO:0006952//defense response;GO:0009607//response to biotic stimulus</v>
      </c>
      <c r="AC41" t="str">
        <f>VLOOKUP($A:$A,[0]!as,29,FALSE)</f>
        <v>-</v>
      </c>
      <c r="AD41" t="str">
        <f>VLOOKUP($A:$A,[0]!as,30,FALSE)</f>
        <v>-</v>
      </c>
      <c r="AE41" t="str">
        <f>VLOOKUP($A:$A,[0]!as,31,FALSE)</f>
        <v>MGVFSYDHETTSPVAPARLFKAFTVEAPKVWPAAAPNAVKSIEVEANPSSGSIVKINFVEGFPFQYMKHQIGRHDENNFSYSYSLIEGGPLGDKLEKISYENKFEAAAGGGSICKSSMKFYTVGDNVITEDEIKARIKGSETVYKPLEAYLLANPEACN</v>
      </c>
    </row>
    <row r="42" spans="1:31" x14ac:dyDescent="0.25">
      <c r="A42" s="2" t="s">
        <v>1432</v>
      </c>
      <c r="B42" t="str">
        <f>VLOOKUP($A:$A,[0]!as,2,FALSE)</f>
        <v>MSPms-VS-MPms</v>
      </c>
      <c r="C42">
        <f>VLOOKUP($A:$A,[0]!as,3,FALSE)</f>
        <v>-4.2716875475576801</v>
      </c>
      <c r="D42">
        <f>VLOOKUP($A:$A,[0]!as,4,FALSE)</f>
        <v>0.22196130150709301</v>
      </c>
      <c r="E42">
        <f>VLOOKUP($A:$A,[0]!as,5,FALSE)</f>
        <v>8.0716500150401802E-10</v>
      </c>
      <c r="F42">
        <f>VLOOKUP($A:$A,[0]!as,6,FALSE)</f>
        <v>1.3595349175332699E-6</v>
      </c>
      <c r="G42" t="str">
        <f>VLOOKUP($A:$A,[0]!as,7,FALSE)</f>
        <v>Down</v>
      </c>
      <c r="H42" t="str">
        <f>VLOOKUP($A:$A,[0]!as,8,FALSE)</f>
        <v>Ghir_D12G013280.1;Ghir_D12G013280.2</v>
      </c>
      <c r="I42">
        <f>VLOOKUP($A:$A,[0]!as,9,FALSE)</f>
        <v>0</v>
      </c>
      <c r="J42">
        <f>VLOOKUP($A:$A,[0]!as,10,FALSE)</f>
        <v>0</v>
      </c>
      <c r="K42">
        <f>VLOOKUP($A:$A,[0]!as,11,FALSE)</f>
        <v>0</v>
      </c>
      <c r="L42">
        <f>VLOOKUP($A:$A,[0]!as,12,FALSE)</f>
        <v>100</v>
      </c>
      <c r="M42">
        <f>VLOOKUP($A:$A,[0]!as,13,FALSE)</f>
        <v>3.9999999999999999E-66</v>
      </c>
      <c r="N42" t="str">
        <f>VLOOKUP($A:$A,[0]!as,14,FALSE)</f>
        <v>XP_016694507.1</v>
      </c>
      <c r="O42" t="str">
        <f>VLOOKUP($A:$A,[0]!as,15,FALSE)</f>
        <v>PREDICTED: glucan endo-1,3-beta-D-glucosidase-like isoform X2 [Gossypium hirsutum]</v>
      </c>
      <c r="P42">
        <f>VLOOKUP($A:$A,[0]!as,16,FALSE)</f>
        <v>55.17</v>
      </c>
      <c r="Q42">
        <f>VLOOKUP($A:$A,[0]!as,17,FALSE)</f>
        <v>1.0000000000000001E-33</v>
      </c>
      <c r="R42" t="str">
        <f>VLOOKUP($A:$A,[0]!as,18,FALSE)</f>
        <v>sp|Q94G86|ALL9_OLEEU</v>
      </c>
      <c r="S42" t="str">
        <f>VLOOKUP($A:$A,[0]!as,19,FALSE)</f>
        <v>Glucan endo-1,3-beta-D-glucosidase OS=Olea europaea GN=OLE9 PE=1 SV=1</v>
      </c>
      <c r="T42" t="str">
        <f>VLOOKUP($A:$A,[0]!as,20,FALSE)</f>
        <v>-</v>
      </c>
      <c r="U42" t="str">
        <f>VLOOKUP($A:$A,[0]!as,21,FALSE)</f>
        <v>-</v>
      </c>
      <c r="V42" t="str">
        <f>VLOOKUP($A:$A,[0]!as,22,FALSE)</f>
        <v>-</v>
      </c>
      <c r="W42" t="str">
        <f>VLOOKUP($A:$A,[0]!as,23,FALSE)</f>
        <v>-</v>
      </c>
      <c r="X42" t="str">
        <f>VLOOKUP($A:$A,[0]!as,24,FALSE)</f>
        <v>-</v>
      </c>
      <c r="Y42" t="str">
        <f>VLOOKUP($A:$A,[0]!as,25,FALSE)</f>
        <v>-</v>
      </c>
      <c r="Z42" t="str">
        <f>VLOOKUP($A:$A,[0]!as,26,FALSE)</f>
        <v>-</v>
      </c>
      <c r="AA42" t="str">
        <f>VLOOKUP($A:$A,[0]!as,27,FALSE)</f>
        <v>K19892|1|1e-22|96.3|ppp:112279214|glucan endo-1,3-beta-glucosidase 4 [EC:3.2.1.39]!K22832|2|1e-20|86.3|egu:105046653|1,3-beta-glucanosyltransferase GAS1 [EC:2.4.1.-]!K03006|5|4e-20|87.8|fve:105350341|DNA-directed RNA polymerase II subunit RPB1 [EC:2.7.7.6]</v>
      </c>
      <c r="AB42">
        <f>VLOOKUP($A:$A,[0]!as,28,FALSE)</f>
        <v>0</v>
      </c>
      <c r="AC42" t="str">
        <f>VLOOKUP($A:$A,[0]!as,29,FALSE)</f>
        <v>GO:0016787//hydrolase activity</v>
      </c>
      <c r="AD42" t="str">
        <f>VLOOKUP($A:$A,[0]!as,30,FALSE)</f>
        <v>GO:0016021//integral component of membrane</v>
      </c>
      <c r="AE42" t="str">
        <f>VLOOKUP($A:$A,[0]!as,31,FALSE)</f>
        <v>MQEDMVMGKLQPEGSLNRIGPGIGQSTESDRLDREPIKASSDGENTWCIAKPSTENLRLNGNINYSCSQKGVDCKPIQPGGTCYRPNTIVSHASYAMNLFYKAAGKNSWNCNFNGTGIIISENPSIGSCNYPM</v>
      </c>
    </row>
    <row r="43" spans="1:31" x14ac:dyDescent="0.25">
      <c r="A43" s="2" t="s">
        <v>1306</v>
      </c>
      <c r="B43" t="str">
        <f>VLOOKUP($A:$A,[0]!as,2,FALSE)</f>
        <v>MSPms-VS-MPms</v>
      </c>
      <c r="C43">
        <f>VLOOKUP($A:$A,[0]!as,3,FALSE)</f>
        <v>-2.08632653879059</v>
      </c>
      <c r="D43">
        <f>VLOOKUP($A:$A,[0]!as,4,FALSE)</f>
        <v>0.14245068785503801</v>
      </c>
      <c r="E43">
        <f>VLOOKUP($A:$A,[0]!as,5,FALSE)</f>
        <v>5.1055577543479599E-9</v>
      </c>
      <c r="F43">
        <f>VLOOKUP($A:$A,[0]!as,6,FALSE)</f>
        <v>3.9689820511877303E-6</v>
      </c>
      <c r="G43" t="str">
        <f>VLOOKUP($A:$A,[0]!as,7,FALSE)</f>
        <v>Down</v>
      </c>
      <c r="H43" t="str">
        <f>VLOOKUP($A:$A,[0]!as,8,FALSE)</f>
        <v>Ghir_D09G024150.1</v>
      </c>
      <c r="I43">
        <f>VLOOKUP($A:$A,[0]!as,9,FALSE)</f>
        <v>0</v>
      </c>
      <c r="J43">
        <f>VLOOKUP($A:$A,[0]!as,10,FALSE)</f>
        <v>0</v>
      </c>
      <c r="K43">
        <f>VLOOKUP($A:$A,[0]!as,11,FALSE)</f>
        <v>0</v>
      </c>
      <c r="L43">
        <f>VLOOKUP($A:$A,[0]!as,12,FALSE)</f>
        <v>100</v>
      </c>
      <c r="M43">
        <f>VLOOKUP($A:$A,[0]!as,13,FALSE)</f>
        <v>0</v>
      </c>
      <c r="N43" t="str">
        <f>VLOOKUP($A:$A,[0]!as,14,FALSE)</f>
        <v>XP_012487445.1</v>
      </c>
      <c r="O43" t="str">
        <f>VLOOKUP($A:$A,[0]!as,15,FALSE)</f>
        <v xml:space="preserve">PREDICTED: dihydrolipoyl dehydrogenase 2, chloroplastic [Gossypium raimondii] </v>
      </c>
      <c r="P43">
        <f>VLOOKUP($A:$A,[0]!as,16,FALSE)</f>
        <v>84.22</v>
      </c>
      <c r="Q43">
        <f>VLOOKUP($A:$A,[0]!as,17,FALSE)</f>
        <v>0</v>
      </c>
      <c r="R43" t="str">
        <f>VLOOKUP($A:$A,[0]!as,18,FALSE)</f>
        <v>sp|A8MS68|PLPD1_ARATH</v>
      </c>
      <c r="S43" t="str">
        <f>VLOOKUP($A:$A,[0]!as,19,FALSE)</f>
        <v>Dihydrolipoyl dehydrogenase 1, chloroplastic OS=Arabidopsis thaliana GN=LPD1 PE=2 SV=1</v>
      </c>
      <c r="T43" t="str">
        <f>VLOOKUP($A:$A,[0]!as,20,FALSE)</f>
        <v>At3g16950</v>
      </c>
      <c r="U43">
        <f>VLOOKUP($A:$A,[0]!as,21,FALSE)</f>
        <v>914</v>
      </c>
      <c r="V43">
        <f>VLOOKUP($A:$A,[0]!as,22,FALSE)</f>
        <v>0</v>
      </c>
      <c r="W43" t="str">
        <f>VLOOKUP($A:$A,[0]!as,23,FALSE)</f>
        <v>KOG1335</v>
      </c>
      <c r="X43" t="str">
        <f>VLOOKUP($A:$A,[0]!as,24,FALSE)</f>
        <v>Dihydrolipoamide dehydrogenase</v>
      </c>
      <c r="Y43" t="str">
        <f>VLOOKUP($A:$A,[0]!as,25,FALSE)</f>
        <v>C</v>
      </c>
      <c r="Z43" t="str">
        <f>VLOOKUP($A:$A,[0]!as,26,FALSE)</f>
        <v>Energy production and conversion</v>
      </c>
      <c r="AA43" t="str">
        <f>VLOOKUP($A:$A,[0]!as,27,FALSE)</f>
        <v>K00382|1|0.0|1161|ghi:107926533|dihydrolipoamide dehydrogenase [EC:1.8.1.4]</v>
      </c>
      <c r="AB43" t="str">
        <f>VLOOKUP($A:$A,[0]!as,28,FALSE)</f>
        <v>GO:0045454//cell redox homeostasis</v>
      </c>
      <c r="AC43" t="str">
        <f>VLOOKUP($A:$A,[0]!as,29,FALSE)</f>
        <v>GO:0016668//oxidoreductase activity, acting on a sulfur group of donors, NAD(P) as acceptor;GO:0050660//flavin adenine dinucleotide binding;GO:0009055//electron transfer activity</v>
      </c>
      <c r="AD43" t="str">
        <f>VLOOKUP($A:$A,[0]!as,30,FALSE)</f>
        <v>GO:0005623//cell</v>
      </c>
      <c r="AE43" t="str">
        <f>VLOOKUP($A:$A,[0]!as,31,FALSE)</f>
        <v>MHSICFQATGVPRSNYIFDSCSPALAISKPINLRFCGLRKEAFGFSGLTHSSSGRVRFSSRGHSKKVSASAESNGSPPKSFDYDLIIIGAGVGGHGAALHAVEKGLKTAIIEGDVVGGTCVNRGCVPSKALLAVSGKMRELQSEHHMKALGLQVSAAGYDRQGVADHANNLASKIRSNLTNSMKALGVDILTGVGTIVGPQKVKYGKVGFPDNIVTAKNIIIATGSVPFVPKGIEVDGKTVITSDHALKLESVPDWIAIVGSGYIGLEFSDVYTALGSEVTFIEALDQLMPGFDPEIGKLAQRVLINPRKIDYHTGVFATKITPAKDGKPVIIELIDAKTKEPKDTLEVDAALIATGRAPFTNGLGLENVNVVTQRGFVPVDERMRVIDTNGNLVPHLYCIGDANGKMMLAHAASAQGISVVEQVTGRDHVLNHLSIPAACFTHPEISMVGLTEPQAREKAQKEGFEVGVAKTSFKANTKALAENEGEGLAKLIYRPDNGEILGVHIFGLHAADLIHEASNAIALGTRIQDIKFAVHAHPTLSEVLDELFKSAKVKAAALSHGPVSEPVAV</v>
      </c>
    </row>
    <row r="44" spans="1:31" x14ac:dyDescent="0.25">
      <c r="A44" s="2" t="s">
        <v>439</v>
      </c>
      <c r="B44" t="str">
        <f>VLOOKUP($A:$A,[0]!as,2,FALSE)</f>
        <v>MSPms-VS-MPms</v>
      </c>
      <c r="C44">
        <f>VLOOKUP($A:$A,[0]!as,3,FALSE)</f>
        <v>-3.3488746385203698</v>
      </c>
      <c r="D44">
        <f>VLOOKUP($A:$A,[0]!as,4,FALSE)</f>
        <v>0.33114557005224698</v>
      </c>
      <c r="E44">
        <f>VLOOKUP($A:$A,[0]!as,5,FALSE)</f>
        <v>3.25849136473266E-6</v>
      </c>
      <c r="F44">
        <f>VLOOKUP($A:$A,[0]!as,6,FALSE)</f>
        <v>2.7672532547889299E-4</v>
      </c>
      <c r="G44" t="str">
        <f>VLOOKUP($A:$A,[0]!as,7,FALSE)</f>
        <v>Down</v>
      </c>
      <c r="H44" t="str">
        <f>VLOOKUP($A:$A,[0]!as,8,FALSE)</f>
        <v>Ghir_A08G007500.1;Ghir_A08G007500.2;Ghir_A08G007500.3;Ghir_A08G007500.4</v>
      </c>
      <c r="I44">
        <f>VLOOKUP($A:$A,[0]!as,9,FALSE)</f>
        <v>0</v>
      </c>
      <c r="J44">
        <f>VLOOKUP($A:$A,[0]!as,10,FALSE)</f>
        <v>0</v>
      </c>
      <c r="K44">
        <f>VLOOKUP($A:$A,[0]!as,11,FALSE)</f>
        <v>0</v>
      </c>
      <c r="L44">
        <f>VLOOKUP($A:$A,[0]!as,12,FALSE)</f>
        <v>100</v>
      </c>
      <c r="M44">
        <f>VLOOKUP($A:$A,[0]!as,13,FALSE)</f>
        <v>0</v>
      </c>
      <c r="N44" t="str">
        <f>VLOOKUP($A:$A,[0]!as,14,FALSE)</f>
        <v>XP_016739470.1</v>
      </c>
      <c r="O44" t="str">
        <f>VLOOKUP($A:$A,[0]!as,15,FALSE)</f>
        <v>PREDICTED: GDSL esterase/lipase At1g54790-like [Gossypium hirsutum]</v>
      </c>
      <c r="P44">
        <f>VLOOKUP($A:$A,[0]!as,16,FALSE)</f>
        <v>52.59</v>
      </c>
      <c r="Q44">
        <f>VLOOKUP($A:$A,[0]!as,17,FALSE)</f>
        <v>6.0000000000000003E-149</v>
      </c>
      <c r="R44" t="str">
        <f>VLOOKUP($A:$A,[0]!as,18,FALSE)</f>
        <v>sp|Q3ECP6|GDL22_ARATH</v>
      </c>
      <c r="S44" t="str">
        <f>VLOOKUP($A:$A,[0]!as,19,FALSE)</f>
        <v>GDSL esterase/lipase At1g54790 OS=Arabidopsis thaliana GN=At1g54790 PE=2 SV=1</v>
      </c>
      <c r="T44" t="str">
        <f>VLOOKUP($A:$A,[0]!as,20,FALSE)</f>
        <v>-</v>
      </c>
      <c r="U44" t="str">
        <f>VLOOKUP($A:$A,[0]!as,21,FALSE)</f>
        <v>-</v>
      </c>
      <c r="V44" t="str">
        <f>VLOOKUP($A:$A,[0]!as,22,FALSE)</f>
        <v>-</v>
      </c>
      <c r="W44" t="str">
        <f>VLOOKUP($A:$A,[0]!as,23,FALSE)</f>
        <v>-</v>
      </c>
      <c r="X44" t="str">
        <f>VLOOKUP($A:$A,[0]!as,24,FALSE)</f>
        <v>-</v>
      </c>
      <c r="Y44" t="str">
        <f>VLOOKUP($A:$A,[0]!as,25,FALSE)</f>
        <v>-</v>
      </c>
      <c r="Z44" t="str">
        <f>VLOOKUP($A:$A,[0]!as,26,FALSE)</f>
        <v>-</v>
      </c>
      <c r="AA44" t="str">
        <f>VLOOKUP($A:$A,[0]!as,27,FALSE)</f>
        <v>K10396|1|1e-147|440|cic:CICLE_v10000365mg|kinesin family member 5!K01206|2|5e-110|331|lang:109336872|alpha-L-fucosidase [EC:3.2.1.51]</v>
      </c>
      <c r="AB44">
        <f>VLOOKUP($A:$A,[0]!as,28,FALSE)</f>
        <v>0</v>
      </c>
      <c r="AC44" t="str">
        <f>VLOOKUP($A:$A,[0]!as,29,FALSE)</f>
        <v>GO:0016788//hydrolase activity, acting on ester bonds</v>
      </c>
      <c r="AD44" t="str">
        <f>VLOOKUP($A:$A,[0]!as,30,FALSE)</f>
        <v>-</v>
      </c>
      <c r="AE44" t="str">
        <f>VLOOKUP($A:$A,[0]!as,31,FALSE)</f>
        <v>MALLYILHSLLKLAFLCSFWPTVSPLSLNYPAVFNFGDSNSDTGGLVAGKAFPMTQFNGETYFHEPSGRFCDGRLIIDFLMEAMEFPYMNPYLESVGSPNFQTGCNFATGGSTILPANAASTNPFSFNLQLSQFFRFKNRALTLLSKDKQLQSYLPAEDDFNKALYMFDIGQNDLDGVFYFSASDEQVVAFISKLITELNYGMKRLYDAGARNFWVHNTGPLGCLPRIIATFGRKPSNLDEYGCVASHNRAATVFNKKLHDMCLQFLAQSPEANITYVDIYSIKLNLISNYSLYGFQQPLAVCCGYGGPPLNFDTRIACGVTKDLNGGIVTANPCNNTAEYINWDGTHYTEAANRFVADEILTGNYSDSPHLRNSPLLT</v>
      </c>
    </row>
    <row r="45" spans="1:31" x14ac:dyDescent="0.25">
      <c r="A45" s="2" t="s">
        <v>1091</v>
      </c>
      <c r="B45" t="str">
        <f>VLOOKUP($A:$A,[0]!as,2,FALSE)</f>
        <v>MSPms-VS-MPms</v>
      </c>
      <c r="C45">
        <f>VLOOKUP($A:$A,[0]!as,3,FALSE)</f>
        <v>-2.4221936869146599</v>
      </c>
      <c r="D45">
        <f>VLOOKUP($A:$A,[0]!as,4,FALSE)</f>
        <v>0.37732006713029498</v>
      </c>
      <c r="E45">
        <f>VLOOKUP($A:$A,[0]!as,5,FALSE)</f>
        <v>3.3059443858451902E-5</v>
      </c>
      <c r="F45">
        <f>VLOOKUP($A:$A,[0]!as,6,FALSE)</f>
        <v>1.31019113581771E-3</v>
      </c>
      <c r="G45" t="str">
        <f>VLOOKUP($A:$A,[0]!as,7,FALSE)</f>
        <v>Down</v>
      </c>
      <c r="H45" t="str">
        <f>VLOOKUP($A:$A,[0]!as,8,FALSE)</f>
        <v>Ghir_D06G003440.1</v>
      </c>
      <c r="I45">
        <f>VLOOKUP($A:$A,[0]!as,9,FALSE)</f>
        <v>0</v>
      </c>
      <c r="J45">
        <f>VLOOKUP($A:$A,[0]!as,10,FALSE)</f>
        <v>0</v>
      </c>
      <c r="K45">
        <f>VLOOKUP($A:$A,[0]!as,11,FALSE)</f>
        <v>0</v>
      </c>
      <c r="L45">
        <f>VLOOKUP($A:$A,[0]!as,12,FALSE)</f>
        <v>100</v>
      </c>
      <c r="M45">
        <f>VLOOKUP($A:$A,[0]!as,13,FALSE)</f>
        <v>3.0000000000000001E-120</v>
      </c>
      <c r="N45" t="str">
        <f>VLOOKUP($A:$A,[0]!as,14,FALSE)</f>
        <v>ABN13629.1</v>
      </c>
      <c r="O45" t="str">
        <f>VLOOKUP($A:$A,[0]!as,15,FALSE)</f>
        <v>blue copper-like protein [Gossypium hirsutum]</v>
      </c>
      <c r="P45">
        <f>VLOOKUP($A:$A,[0]!as,16,FALSE)</f>
        <v>50.53</v>
      </c>
      <c r="Q45">
        <f>VLOOKUP($A:$A,[0]!as,17,FALSE)</f>
        <v>6.9999999999999998E-48</v>
      </c>
      <c r="R45" t="str">
        <f>VLOOKUP($A:$A,[0]!as,18,FALSE)</f>
        <v>sp|Q41001|BCP_PEA</v>
      </c>
      <c r="S45" t="str">
        <f>VLOOKUP($A:$A,[0]!as,19,FALSE)</f>
        <v>Blue copper protein OS=Pisum sativum PE=2 SV=1</v>
      </c>
      <c r="T45" t="str">
        <f>VLOOKUP($A:$A,[0]!as,20,FALSE)</f>
        <v>-</v>
      </c>
      <c r="U45" t="str">
        <f>VLOOKUP($A:$A,[0]!as,21,FALSE)</f>
        <v>-</v>
      </c>
      <c r="V45" t="str">
        <f>VLOOKUP($A:$A,[0]!as,22,FALSE)</f>
        <v>-</v>
      </c>
      <c r="W45" t="str">
        <f>VLOOKUP($A:$A,[0]!as,23,FALSE)</f>
        <v>-</v>
      </c>
      <c r="X45" t="str">
        <f>VLOOKUP($A:$A,[0]!as,24,FALSE)</f>
        <v>-</v>
      </c>
      <c r="Y45" t="str">
        <f>VLOOKUP($A:$A,[0]!as,25,FALSE)</f>
        <v>-</v>
      </c>
      <c r="Z45" t="str">
        <f>VLOOKUP($A:$A,[0]!as,26,FALSE)</f>
        <v>-</v>
      </c>
      <c r="AA45" t="str">
        <f>VLOOKUP($A:$A,[0]!as,27,FALSE)</f>
        <v>K04733|1|1e-13|72.4|ppp:112280981|interleukin-1 receptor-associated kinase 4 [EC:2.7.11.1]!K03006|2|4e-11|65.1|oeu:111368899|DNA-directed RNA polymerase II subunit RPB1 [EC:2.7.7.6]</v>
      </c>
      <c r="AB45">
        <f>VLOOKUP($A:$A,[0]!as,28,FALSE)</f>
        <v>0</v>
      </c>
      <c r="AC45" t="str">
        <f>VLOOKUP($A:$A,[0]!as,29,FALSE)</f>
        <v>GO:0009055//electron transfer activity</v>
      </c>
      <c r="AD45" t="str">
        <f>VLOOKUP($A:$A,[0]!as,30,FALSE)</f>
        <v>GO:0016021//integral component of membrane</v>
      </c>
      <c r="AE45" t="str">
        <f>VLOOKUP($A:$A,[0]!as,31,FALSE)</f>
        <v>MASSSVGMACLGLVLCMVVVPSLATVYNVGDASGWATGVDFSSWASDKTFKVGDSLVFNYPTSHTVEEVSSSDYSACTVGKAISTDSTGATTINLKTGGTHYFICGVAGHCENGMKLAVKVESSSSSSSTDKPSTTSPSTTTTTKIPDSSSSWSLSPVLAFVTTWVALCVMMVVS</v>
      </c>
    </row>
    <row r="46" spans="1:31" x14ac:dyDescent="0.25">
      <c r="A46" s="2" t="s">
        <v>329</v>
      </c>
      <c r="B46" t="str">
        <f>VLOOKUP($A:$A,[0]!as,2,FALSE)</f>
        <v>MSPms-VS-MPms</v>
      </c>
      <c r="C46">
        <f>VLOOKUP($A:$A,[0]!as,3,FALSE)</f>
        <v>-2.4831513387798401</v>
      </c>
      <c r="D46">
        <f>VLOOKUP($A:$A,[0]!as,4,FALSE)</f>
        <v>0.55240770896031799</v>
      </c>
      <c r="E46">
        <f>VLOOKUP($A:$A,[0]!as,5,FALSE)</f>
        <v>7.3282555307363495E-4</v>
      </c>
      <c r="F46">
        <f>VLOOKUP($A:$A,[0]!as,6,FALSE)</f>
        <v>9.6683225056947205E-3</v>
      </c>
      <c r="G46" t="str">
        <f>VLOOKUP($A:$A,[0]!as,7,FALSE)</f>
        <v>Down</v>
      </c>
      <c r="H46" t="str">
        <f>VLOOKUP($A:$A,[0]!as,8,FALSE)</f>
        <v>Ghir_A06G007070.1</v>
      </c>
      <c r="I46">
        <f>VLOOKUP($A:$A,[0]!as,9,FALSE)</f>
        <v>0</v>
      </c>
      <c r="J46">
        <f>VLOOKUP($A:$A,[0]!as,10,FALSE)</f>
        <v>0</v>
      </c>
      <c r="K46" t="str">
        <f>VLOOKUP($A:$A,[0]!as,11,FALSE)</f>
        <v>&gt;Ghir_A06G007070.3 &gt;Ghir_A06G007070.4</v>
      </c>
      <c r="L46">
        <f>VLOOKUP($A:$A,[0]!as,12,FALSE)</f>
        <v>99.799000000000007</v>
      </c>
      <c r="M46">
        <f>VLOOKUP($A:$A,[0]!as,13,FALSE)</f>
        <v>0</v>
      </c>
      <c r="N46" t="str">
        <f>VLOOKUP($A:$A,[0]!as,14,FALSE)</f>
        <v>XP_016754690.1</v>
      </c>
      <c r="O46" t="str">
        <f>VLOOKUP($A:$A,[0]!as,15,FALSE)</f>
        <v xml:space="preserve">PREDICTED: hexokinase-1-like [Gossypium hirsutum] </v>
      </c>
      <c r="P46">
        <f>VLOOKUP($A:$A,[0]!as,16,FALSE)</f>
        <v>78.95</v>
      </c>
      <c r="Q46">
        <f>VLOOKUP($A:$A,[0]!as,17,FALSE)</f>
        <v>0</v>
      </c>
      <c r="R46" t="str">
        <f>VLOOKUP($A:$A,[0]!as,18,FALSE)</f>
        <v>sp|Q42525|HXK1_ARATH</v>
      </c>
      <c r="S46" t="str">
        <f>VLOOKUP($A:$A,[0]!as,19,FALSE)</f>
        <v>Hexokinase-1 OS=Arabidopsis thaliana GN=HXK1 PE=1 SV=2</v>
      </c>
      <c r="T46" t="str">
        <f>VLOOKUP($A:$A,[0]!as,20,FALSE)</f>
        <v>At4g29130</v>
      </c>
      <c r="U46">
        <f>VLOOKUP($A:$A,[0]!as,21,FALSE)</f>
        <v>793</v>
      </c>
      <c r="V46">
        <f>VLOOKUP($A:$A,[0]!as,22,FALSE)</f>
        <v>0</v>
      </c>
      <c r="W46" t="str">
        <f>VLOOKUP($A:$A,[0]!as,23,FALSE)</f>
        <v>KOG1369</v>
      </c>
      <c r="X46" t="str">
        <f>VLOOKUP($A:$A,[0]!as,24,FALSE)</f>
        <v>Hexokinase</v>
      </c>
      <c r="Y46" t="str">
        <f>VLOOKUP($A:$A,[0]!as,25,FALSE)</f>
        <v>G</v>
      </c>
      <c r="Z46" t="str">
        <f>VLOOKUP($A:$A,[0]!as,26,FALSE)</f>
        <v>Carbohydrate transport and metabolism</v>
      </c>
      <c r="AA46" t="str">
        <f>VLOOKUP($A:$A,[0]!as,27,FALSE)</f>
        <v>K00844|1|0.0|1020|ghi:107962718|hexokinase [EC:2.7.1.1]</v>
      </c>
      <c r="AB46" t="str">
        <f>VLOOKUP($A:$A,[0]!as,28,FALSE)</f>
        <v>GO:0001678//cellular glucose homeostasis;GO:0006096//glycolytic process</v>
      </c>
      <c r="AC46" t="str">
        <f>VLOOKUP($A:$A,[0]!as,29,FALSE)</f>
        <v>GO:0004396//hexokinase activity;GO:0005524//ATP binding;GO:0005536//glucose binding</v>
      </c>
      <c r="AD46" t="str">
        <f>VLOOKUP($A:$A,[0]!as,30,FALSE)</f>
        <v>GO:0005623//cell</v>
      </c>
      <c r="AE46" t="str">
        <f>VLOOKUP($A:$A,[0]!as,31,FALSE)</f>
        <v>MGKVAVGAAVVCAAAVCAAAALVVRHRIKSSGKWARALSILTEFEEKCGTPSSKLKQVADAMTVEMHAGLASEGGSKLKMIISYVDNLPTGDEKGLFYALDLGGTNFRVLRVHLGGKESRVVKQEFEEVSIPPHLMTGSSDELFDYIASALAKFVATESDSQHVSPGRQRELGFTFSFPVRQTSISSGTLIKWTKGFAVEDTVGQDVVGELTKAIERAGLDMRVAALVNDTVGTLAGGRYNNPDVAAAVILGTGTNAAYVERAHAIPKWHGLLPKSGEMVINMEWGNFRSSHLPLTEYDQALDAGSLNPGEQIFEKMISGMYLGEIVRRVLCKMAEEAAIFGDAVPPKLKIPFILRTPHTSAMHHDTSPDLKVVATKLKDILEISNTSLKLRKLIVEVCDIVATRGARLSAAGIVGILKKLGRDTVKDGEKQKSAVALDGGLYEHYTKFRTCMENTLWELLGEEASENIAVEHSMDGSGIGAALLAASHSQYIEVEEP</v>
      </c>
    </row>
    <row r="47" spans="1:31" x14ac:dyDescent="0.25">
      <c r="A47" s="2" t="s">
        <v>72</v>
      </c>
      <c r="B47" t="str">
        <f>VLOOKUP($A:$A,[0]!as,2,FALSE)</f>
        <v>MSPms-VS-MPms</v>
      </c>
      <c r="C47">
        <f>VLOOKUP($A:$A,[0]!as,3,FALSE)</f>
        <v>-2.0913386183857301</v>
      </c>
      <c r="D47">
        <f>VLOOKUP($A:$A,[0]!as,4,FALSE)</f>
        <v>0.35000848731131401</v>
      </c>
      <c r="E47">
        <f>VLOOKUP($A:$A,[0]!as,5,FALSE)</f>
        <v>6.4590572428802103E-5</v>
      </c>
      <c r="F47">
        <f>VLOOKUP($A:$A,[0]!as,6,FALSE)</f>
        <v>1.9661214607393802E-3</v>
      </c>
      <c r="G47" t="str">
        <f>VLOOKUP($A:$A,[0]!as,7,FALSE)</f>
        <v>Down</v>
      </c>
      <c r="H47" t="str">
        <f>VLOOKUP($A:$A,[0]!as,8,FALSE)</f>
        <v>Ghir_A01G011150.1</v>
      </c>
      <c r="I47">
        <f>VLOOKUP($A:$A,[0]!as,9,FALSE)</f>
        <v>0</v>
      </c>
      <c r="J47">
        <f>VLOOKUP($A:$A,[0]!as,10,FALSE)</f>
        <v>0</v>
      </c>
      <c r="K47">
        <f>VLOOKUP($A:$A,[0]!as,11,FALSE)</f>
        <v>0</v>
      </c>
      <c r="L47">
        <f>VLOOKUP($A:$A,[0]!as,12,FALSE)</f>
        <v>100</v>
      </c>
      <c r="M47">
        <f>VLOOKUP($A:$A,[0]!as,13,FALSE)</f>
        <v>0</v>
      </c>
      <c r="N47" t="str">
        <f>VLOOKUP($A:$A,[0]!as,14,FALSE)</f>
        <v>XP_016702854.1</v>
      </c>
      <c r="O47" t="str">
        <f>VLOOKUP($A:$A,[0]!as,15,FALSE)</f>
        <v>PREDICTED: beta-hexosaminidase 3-like isoform X1 [Gossypium hirsutum]</v>
      </c>
      <c r="P47">
        <f>VLOOKUP($A:$A,[0]!as,16,FALSE)</f>
        <v>70.75</v>
      </c>
      <c r="Q47">
        <f>VLOOKUP($A:$A,[0]!as,17,FALSE)</f>
        <v>0</v>
      </c>
      <c r="R47" t="str">
        <f>VLOOKUP($A:$A,[0]!as,18,FALSE)</f>
        <v>sp|Q8L7S6|HEXO3_ARATH</v>
      </c>
      <c r="S47" t="str">
        <f>VLOOKUP($A:$A,[0]!as,19,FALSE)</f>
        <v>Beta-hexosaminidase 3 OS=Arabidopsis thaliana GN=HEXO3 PE=1 SV=1</v>
      </c>
      <c r="T47" t="str">
        <f>VLOOKUP($A:$A,[0]!as,20,FALSE)</f>
        <v>At3g55260</v>
      </c>
      <c r="U47">
        <f>VLOOKUP($A:$A,[0]!as,21,FALSE)</f>
        <v>556</v>
      </c>
      <c r="V47">
        <f>VLOOKUP($A:$A,[0]!as,22,FALSE)</f>
        <v>0</v>
      </c>
      <c r="W47" t="str">
        <f>VLOOKUP($A:$A,[0]!as,23,FALSE)</f>
        <v>KOG2499</v>
      </c>
      <c r="X47" t="str">
        <f>VLOOKUP($A:$A,[0]!as,24,FALSE)</f>
        <v>Beta-N-acetylhexosaminidase</v>
      </c>
      <c r="Y47" t="str">
        <f>VLOOKUP($A:$A,[0]!as,25,FALSE)</f>
        <v>G</v>
      </c>
      <c r="Z47" t="str">
        <f>VLOOKUP($A:$A,[0]!as,26,FALSE)</f>
        <v>Carbohydrate transport and metabolism</v>
      </c>
      <c r="AA47" t="str">
        <f>VLOOKUP($A:$A,[0]!as,27,FALSE)</f>
        <v>K12373|1|0.0|1092|ghi:107917939|hexosaminidase [EC:3.2.1.52]</v>
      </c>
      <c r="AB47" t="str">
        <f>VLOOKUP($A:$A,[0]!as,28,FALSE)</f>
        <v>GO:0005975//carbohydrate metabolic process</v>
      </c>
      <c r="AC47" t="str">
        <f>VLOOKUP($A:$A,[0]!as,29,FALSE)</f>
        <v>GO:0004563//beta-N-acetylhexosaminidase activity;GO:0102148//N-acetyl-beta-D-galactosaminidase activity</v>
      </c>
      <c r="AD47" t="str">
        <f>VLOOKUP($A:$A,[0]!as,30,FALSE)</f>
        <v>-</v>
      </c>
      <c r="AE47" t="str">
        <f>VLOOKUP($A:$A,[0]!as,31,FALSE)</f>
        <v>MGKMGSEMLIYVLLLMAGVLASGQSSQVNIWPMPASVSYGHTHLYLTNDFGFSSNYGSEILKDAFDRMLALIKLDHVIDANFSAFNSSSLLQGLHIVISSPNGQLQYGVDESYKLIVPSPEKPAYAHLEAKTVYGALQGLQTFSQLCYFSVTSRVLQIDMSPWTIIDQPRFSYRGLLIDTSRHYLPVPVIKKVIDSMSYAKLNVMHWHIVDTQSFPLEIPSYPKLWDGAYSPSERYTVADAADIVSYAQKRGINVLAEIDVPGHALSWGTGYPSLWPSKDCQQPLDVSNEFTFKVIDGILSDFSKIFNFKFVHLGGDEVNTSCWTTTPRIRNWLKKRGMNESQAYQYFVLRAQNIALSHGYEIINWEETFNDFGNKLSRKTVVHNWLGGGVAQRVVASGLRCIVSNQDKWYLDHLDTPWQEFYANEPVTNITNLKQQKLVIGGEVCMWGETVDGSDIEQTIWPRAAAAAERLWTPFDKLAKNPRDVTGRLAHFRCLLNQRGVAAAPVAGLGRAAPEGPGSCYRQ</v>
      </c>
    </row>
    <row r="48" spans="1:31" x14ac:dyDescent="0.25">
      <c r="A48" s="2" t="s">
        <v>631</v>
      </c>
      <c r="B48" t="str">
        <f>VLOOKUP($A:$A,[0]!as,2,FALSE)</f>
        <v>MSPms-VS-MPms</v>
      </c>
      <c r="C48">
        <f>VLOOKUP($A:$A,[0]!as,3,FALSE)</f>
        <v>-3.3526506950842401</v>
      </c>
      <c r="D48">
        <f>VLOOKUP($A:$A,[0]!as,4,FALSE)</f>
        <v>0.37181005824715002</v>
      </c>
      <c r="E48">
        <f>VLOOKUP($A:$A,[0]!as,5,FALSE)</f>
        <v>1.04150477758136E-4</v>
      </c>
      <c r="F48">
        <f>VLOOKUP($A:$A,[0]!as,6,FALSE)</f>
        <v>2.78450986302572E-3</v>
      </c>
      <c r="G48" t="str">
        <f>VLOOKUP($A:$A,[0]!as,7,FALSE)</f>
        <v>Down</v>
      </c>
      <c r="H48" t="str">
        <f>VLOOKUP($A:$A,[0]!as,8,FALSE)</f>
        <v>Ghir_A10G021140.2</v>
      </c>
      <c r="I48">
        <f>VLOOKUP($A:$A,[0]!as,9,FALSE)</f>
        <v>0</v>
      </c>
      <c r="J48">
        <f>VLOOKUP($A:$A,[0]!as,10,FALSE)</f>
        <v>0</v>
      </c>
      <c r="K48">
        <f>VLOOKUP($A:$A,[0]!as,11,FALSE)</f>
        <v>0</v>
      </c>
      <c r="L48">
        <f>VLOOKUP($A:$A,[0]!as,12,FALSE)</f>
        <v>96.564999999999998</v>
      </c>
      <c r="M48">
        <f>VLOOKUP($A:$A,[0]!as,13,FALSE)</f>
        <v>3.9999999999999999E-171</v>
      </c>
      <c r="N48" t="str">
        <f>VLOOKUP($A:$A,[0]!as,14,FALSE)</f>
        <v>XP_016722024.1</v>
      </c>
      <c r="O48" t="str">
        <f>VLOOKUP($A:$A,[0]!as,15,FALSE)</f>
        <v xml:space="preserve">PREDICTED: general transcription factor IIF subunit 2-like [Gossypium hirsutum] </v>
      </c>
      <c r="P48" t="str">
        <f>VLOOKUP($A:$A,[0]!as,16,FALSE)</f>
        <v>-</v>
      </c>
      <c r="Q48" t="str">
        <f>VLOOKUP($A:$A,[0]!as,17,FALSE)</f>
        <v>-</v>
      </c>
      <c r="R48" t="str">
        <f>VLOOKUP($A:$A,[0]!as,18,FALSE)</f>
        <v>-</v>
      </c>
      <c r="S48" t="str">
        <f>VLOOKUP($A:$A,[0]!as,19,FALSE)</f>
        <v>-</v>
      </c>
      <c r="T48" t="str">
        <f>VLOOKUP($A:$A,[0]!as,20,FALSE)</f>
        <v>At1g75510</v>
      </c>
      <c r="U48">
        <f>VLOOKUP($A:$A,[0]!as,21,FALSE)</f>
        <v>276</v>
      </c>
      <c r="V48">
        <f>VLOOKUP($A:$A,[0]!as,22,FALSE)</f>
        <v>1.9999999999999998E-93</v>
      </c>
      <c r="W48" t="str">
        <f>VLOOKUP($A:$A,[0]!as,23,FALSE)</f>
        <v>KOG2905</v>
      </c>
      <c r="X48" t="str">
        <f>VLOOKUP($A:$A,[0]!as,24,FALSE)</f>
        <v>Transcription initiation factor IIF, small subunit (RAP30)</v>
      </c>
      <c r="Y48" t="str">
        <f>VLOOKUP($A:$A,[0]!as,25,FALSE)</f>
        <v>K</v>
      </c>
      <c r="Z48" t="str">
        <f>VLOOKUP($A:$A,[0]!as,26,FALSE)</f>
        <v>Transcription</v>
      </c>
      <c r="AA48" t="str">
        <f>VLOOKUP($A:$A,[0]!as,27,FALSE)</f>
        <v>K03139|1|7e-172|478|gab:108488540|transcription initiation factor TFIIF subunit beta [EC:3.6.4.12]</v>
      </c>
      <c r="AB48" t="str">
        <f>VLOOKUP($A:$A,[0]!as,28,FALSE)</f>
        <v>GO:0006367//transcription initiation from RNA polymerase II promoter</v>
      </c>
      <c r="AC48">
        <f>VLOOKUP($A:$A,[0]!as,29,FALSE)</f>
        <v>0</v>
      </c>
      <c r="AD48" t="str">
        <f>VLOOKUP($A:$A,[0]!as,30,FALSE)</f>
        <v>GO:0005674//transcription factor TFIIF complex</v>
      </c>
      <c r="AE48" t="str">
        <f>VLOOKUP($A:$A,[0]!as,31,FALSE)</f>
        <v>MENKDNYLETSKAERSVWLMKCPGLVSRSLKAPQLSSSSSTSSASPSQAVAKVILSIDPRVSSDDNDSSSPQFTMELVGTETGMYRSAIPWNMTKDFVPMSVFSETSQGKLAVEGKILNKFDMRPHDENIENYGKLCRERTNQSMNKSRQIQVIDNDNGTHMRPMPGMIIAAVFNEKKKAPAKTSDTKRTRRDRGEMEDIMFKLFERQSNWTLRQLIQETDQPEQFLKDILKDLCIYNNKGTNQGSYELKPEYKKATDGTNP</v>
      </c>
    </row>
    <row r="49" spans="1:31" x14ac:dyDescent="0.25">
      <c r="A49" s="2" t="s">
        <v>961</v>
      </c>
      <c r="B49" t="str">
        <f>VLOOKUP($A:$A,[0]!as,2,FALSE)</f>
        <v>MSPms-VS-MPms</v>
      </c>
      <c r="C49">
        <f>VLOOKUP($A:$A,[0]!as,3,FALSE)</f>
        <v>-3.6252826426268299</v>
      </c>
      <c r="D49">
        <f>VLOOKUP($A:$A,[0]!as,4,FALSE)</f>
        <v>0.67570755779971203</v>
      </c>
      <c r="E49">
        <f>VLOOKUP($A:$A,[0]!as,5,FALSE)</f>
        <v>1.6938333585314599E-4</v>
      </c>
      <c r="F49">
        <f>VLOOKUP($A:$A,[0]!as,6,FALSE)</f>
        <v>3.7621714112788902E-3</v>
      </c>
      <c r="G49" t="str">
        <f>VLOOKUP($A:$A,[0]!as,7,FALSE)</f>
        <v>Down</v>
      </c>
      <c r="H49" t="str">
        <f>VLOOKUP($A:$A,[0]!as,8,FALSE)</f>
        <v>Ghir_D02G016110.1</v>
      </c>
      <c r="I49">
        <f>VLOOKUP($A:$A,[0]!as,9,FALSE)</f>
        <v>0</v>
      </c>
      <c r="J49">
        <f>VLOOKUP($A:$A,[0]!as,10,FALSE)</f>
        <v>0</v>
      </c>
      <c r="K49">
        <f>VLOOKUP($A:$A,[0]!as,11,FALSE)</f>
        <v>0</v>
      </c>
      <c r="L49">
        <f>VLOOKUP($A:$A,[0]!as,12,FALSE)</f>
        <v>99.507000000000005</v>
      </c>
      <c r="M49">
        <f>VLOOKUP($A:$A,[0]!as,13,FALSE)</f>
        <v>0</v>
      </c>
      <c r="N49" t="str">
        <f>VLOOKUP($A:$A,[0]!as,14,FALSE)</f>
        <v>XP_012479280.1</v>
      </c>
      <c r="O49" t="str">
        <f>VLOOKUP($A:$A,[0]!as,15,FALSE)</f>
        <v xml:space="preserve">PREDICTED: probable pectate lyase 5 [Gossypium raimondii] </v>
      </c>
      <c r="P49">
        <f>VLOOKUP($A:$A,[0]!as,16,FALSE)</f>
        <v>84.87</v>
      </c>
      <c r="Q49">
        <f>VLOOKUP($A:$A,[0]!as,17,FALSE)</f>
        <v>0</v>
      </c>
      <c r="R49" t="str">
        <f>VLOOKUP($A:$A,[0]!as,18,FALSE)</f>
        <v>sp|Q9FXD8|PLY5_ARATH</v>
      </c>
      <c r="S49" t="str">
        <f>VLOOKUP($A:$A,[0]!as,19,FALSE)</f>
        <v>Probable pectate lyase 5 OS=Arabidopsis thaliana GN=At1g67750 PE=2 SV=2</v>
      </c>
      <c r="T49" t="str">
        <f>VLOOKUP($A:$A,[0]!as,20,FALSE)</f>
        <v>-</v>
      </c>
      <c r="U49" t="str">
        <f>VLOOKUP($A:$A,[0]!as,21,FALSE)</f>
        <v>-</v>
      </c>
      <c r="V49" t="str">
        <f>VLOOKUP($A:$A,[0]!as,22,FALSE)</f>
        <v>-</v>
      </c>
      <c r="W49" t="str">
        <f>VLOOKUP($A:$A,[0]!as,23,FALSE)</f>
        <v>-</v>
      </c>
      <c r="X49" t="str">
        <f>VLOOKUP($A:$A,[0]!as,24,FALSE)</f>
        <v>-</v>
      </c>
      <c r="Y49" t="str">
        <f>VLOOKUP($A:$A,[0]!as,25,FALSE)</f>
        <v>-</v>
      </c>
      <c r="Z49" t="str">
        <f>VLOOKUP($A:$A,[0]!as,26,FALSE)</f>
        <v>-</v>
      </c>
      <c r="AA49" t="str">
        <f>VLOOKUP($A:$A,[0]!as,27,FALSE)</f>
        <v>K01728|1|0.0|845|gra:105794575|pectate lyase [EC:4.2.2.2]</v>
      </c>
      <c r="AB49" t="str">
        <f>VLOOKUP($A:$A,[0]!as,28,FALSE)</f>
        <v>GO:0045490//pectin catabolic process</v>
      </c>
      <c r="AC49" t="str">
        <f>VLOOKUP($A:$A,[0]!as,29,FALSE)</f>
        <v>GO:0030570//pectate lyase activity;GO:0046872//metal ion binding</v>
      </c>
      <c r="AD49" t="str">
        <f>VLOOKUP($A:$A,[0]!as,30,FALSE)</f>
        <v>-</v>
      </c>
      <c r="AE49" t="str">
        <f>VLOOKUP($A:$A,[0]!as,31,FALSE)</f>
        <v>MAIPLSFFLLLFPLLAPTFVFSSPVQDPEQVVQQVNESIRNATMARRSLGFLSCGTGNPIDDCWRCDHHWEKNRQKLADCAIGFGKHAIGGRDGKIYVVTDPSDHDPVNPKPGNLRYAVIQDEPLWIIFARDMTIKLKEELLMNSFKTIDGRGVSVHISGGPCITVQYVTNIIIHGINIHDCKRGGNAYVRDSPTHYGWRTISDGDGVSIFGGSHVWVDHCSLSNCNDGLIDAIHGSTAITISNNYLTHHNKVMLLGHSDTYKQDKNMQVTIAFNHFGEGLVQRMPRCRHGYFHVVNNDYTHWEMYAIGGSADPTINSQGNRFLAPNDADNKEVTKHEDAPQSQWKHWNWRSEGDLMLNGAFFTASGTGASSSYAKASSLGARPSSLVSSLTAGAGALVCKKGSHC</v>
      </c>
    </row>
    <row r="50" spans="1:31" x14ac:dyDescent="0.25">
      <c r="A50" s="2" t="s">
        <v>1262</v>
      </c>
      <c r="B50" t="str">
        <f>VLOOKUP($A:$A,[0]!as,2,FALSE)</f>
        <v>MSPms-VS-MPms</v>
      </c>
      <c r="C50">
        <f>VLOOKUP($A:$A,[0]!as,3,FALSE)</f>
        <v>-2.5900320939463999</v>
      </c>
      <c r="D50">
        <f>VLOOKUP($A:$A,[0]!as,4,FALSE)</f>
        <v>0.224236603013302</v>
      </c>
      <c r="E50">
        <f>VLOOKUP($A:$A,[0]!as,5,FALSE)</f>
        <v>7.3915316090022998E-8</v>
      </c>
      <c r="F50">
        <f>VLOOKUP($A:$A,[0]!as,6,FALSE)</f>
        <v>2.12834135679362E-5</v>
      </c>
      <c r="G50" t="str">
        <f>VLOOKUP($A:$A,[0]!as,7,FALSE)</f>
        <v>Down</v>
      </c>
      <c r="H50" t="str">
        <f>VLOOKUP($A:$A,[0]!as,8,FALSE)</f>
        <v>Ghir_D09G003600.1</v>
      </c>
      <c r="I50">
        <f>VLOOKUP($A:$A,[0]!as,9,FALSE)</f>
        <v>0</v>
      </c>
      <c r="J50">
        <f>VLOOKUP($A:$A,[0]!as,10,FALSE)</f>
        <v>0</v>
      </c>
      <c r="K50">
        <f>VLOOKUP($A:$A,[0]!as,11,FALSE)</f>
        <v>0</v>
      </c>
      <c r="L50">
        <f>VLOOKUP($A:$A,[0]!as,12,FALSE)</f>
        <v>100</v>
      </c>
      <c r="M50">
        <f>VLOOKUP($A:$A,[0]!as,13,FALSE)</f>
        <v>0</v>
      </c>
      <c r="N50" t="str">
        <f>VLOOKUP($A:$A,[0]!as,14,FALSE)</f>
        <v>XP_016672696.1</v>
      </c>
      <c r="O50" t="str">
        <f>VLOOKUP($A:$A,[0]!as,15,FALSE)</f>
        <v xml:space="preserve">PREDICTED: glucose-6-phosphate 1-dehydrogenase, cytoplasmic isoform-like [Gossypium hirsutum] </v>
      </c>
      <c r="P50">
        <f>VLOOKUP($A:$A,[0]!as,16,FALSE)</f>
        <v>85.55</v>
      </c>
      <c r="Q50">
        <f>VLOOKUP($A:$A,[0]!as,17,FALSE)</f>
        <v>0</v>
      </c>
      <c r="R50" t="str">
        <f>VLOOKUP($A:$A,[0]!as,18,FALSE)</f>
        <v>sp|P37830|G6PD_SOLTU</v>
      </c>
      <c r="S50" t="str">
        <f>VLOOKUP($A:$A,[0]!as,19,FALSE)</f>
        <v>Glucose-6-phosphate 1-dehydrogenase, cytoplasmic isoform OS=Solanum tuberosum GN=G6PDH PE=2 SV=1</v>
      </c>
      <c r="T50" t="str">
        <f>VLOOKUP($A:$A,[0]!as,20,FALSE)</f>
        <v>At5g40760</v>
      </c>
      <c r="U50">
        <f>VLOOKUP($A:$A,[0]!as,21,FALSE)</f>
        <v>912</v>
      </c>
      <c r="V50">
        <f>VLOOKUP($A:$A,[0]!as,22,FALSE)</f>
        <v>0</v>
      </c>
      <c r="W50" t="str">
        <f>VLOOKUP($A:$A,[0]!as,23,FALSE)</f>
        <v>KOG0563</v>
      </c>
      <c r="X50" t="str">
        <f>VLOOKUP($A:$A,[0]!as,24,FALSE)</f>
        <v>Glucose-6-phosphate 1-dehydrogenase</v>
      </c>
      <c r="Y50" t="str">
        <f>VLOOKUP($A:$A,[0]!as,25,FALSE)</f>
        <v>G</v>
      </c>
      <c r="Z50" t="str">
        <f>VLOOKUP($A:$A,[0]!as,26,FALSE)</f>
        <v>Carbohydrate transport and metabolism</v>
      </c>
      <c r="AA50" t="str">
        <f>VLOOKUP($A:$A,[0]!as,27,FALSE)</f>
        <v>K00036|1|0.0|1064|ghi:107892194|glucose-6-phosphate 1-dehydrogenase [EC:1.1.1.49 1.1.1.363]</v>
      </c>
      <c r="AB50" t="str">
        <f>VLOOKUP($A:$A,[0]!as,28,FALSE)</f>
        <v>GO:0006006//glucose metabolic process;GO:0006098//pentose-phosphate shunt</v>
      </c>
      <c r="AC50" t="str">
        <f>VLOOKUP($A:$A,[0]!as,29,FALSE)</f>
        <v>GO:0004345//glucose-6-phosphate dehydrogenase activity;GO:0050661//NADP binding</v>
      </c>
      <c r="AD50" t="str">
        <f>VLOOKUP($A:$A,[0]!as,30,FALSE)</f>
        <v>-</v>
      </c>
      <c r="AE50" t="str">
        <f>VLOOKUP($A:$A,[0]!as,31,FALSE)</f>
        <v>MGSGEWCLQKRDSFKSETLVGNETVPEIGCLSIIVLGASGDLAKKKTFPALFHLYCQGFLPPNEVHIFGYARTKISDDELRNRIRGYLVSERSASPSKDVSKFLQLIKYVSGSYDAAEGFQTLDKEISKHETSKNSLEGSSRRLFYLALPPSVYPSVCRMIRRYCMNKSNLGGWTRIVVEKPFGRDLGSAEELSSQIGELFDEPQIYRIDHYLGKELVQNLLVLRFANRFFLPLWNRDNIDNVQIVFREDFGTEGRGGYFDEYGIIRDIIQNHLLQVLCLVAMEKPVSLKPEHIRDEKVKVLQSVLPIKDEEVVLGQYEGYRDDPTVPDHSNTPTFATVILRIHNERWEGVPFILKAGKALNSRKAEIRVQFKDVPGDIFKCKKQGRNEFVIRLQPSEAMYMKLMVKQPGLEMSTVQSELDLSYRQRYQGVTIPEAYERLILDTIRGDQQHFVRRDELKAAWEIFTPLLHRIDNGEMNPIPYQAGSRGPAEADELLEKAGYVQTHGYIWIPPTL</v>
      </c>
    </row>
    <row r="51" spans="1:31" x14ac:dyDescent="0.25">
      <c r="A51" s="2" t="s">
        <v>1053</v>
      </c>
      <c r="B51" t="str">
        <f>VLOOKUP($A:$A,[0]!as,2,FALSE)</f>
        <v>MSPms-VS-MPms</v>
      </c>
      <c r="C51">
        <f>VLOOKUP($A:$A,[0]!as,3,FALSE)</f>
        <v>-3.4518934757142401</v>
      </c>
      <c r="D51">
        <f>VLOOKUP($A:$A,[0]!as,4,FALSE)</f>
        <v>0.57904697936030602</v>
      </c>
      <c r="E51">
        <f>VLOOKUP($A:$A,[0]!as,5,FALSE)</f>
        <v>6.5974113651945401E-5</v>
      </c>
      <c r="F51">
        <f>VLOOKUP($A:$A,[0]!as,6,FALSE)</f>
        <v>1.9962107561873098E-3</v>
      </c>
      <c r="G51" t="str">
        <f>VLOOKUP($A:$A,[0]!as,7,FALSE)</f>
        <v>Down</v>
      </c>
      <c r="H51" t="str">
        <f>VLOOKUP($A:$A,[0]!as,8,FALSE)</f>
        <v>Ghir_D04G018430.1</v>
      </c>
      <c r="I51">
        <f>VLOOKUP($A:$A,[0]!as,9,FALSE)</f>
        <v>0</v>
      </c>
      <c r="J51">
        <f>VLOOKUP($A:$A,[0]!as,10,FALSE)</f>
        <v>0</v>
      </c>
      <c r="K51">
        <f>VLOOKUP($A:$A,[0]!as,11,FALSE)</f>
        <v>0</v>
      </c>
      <c r="L51">
        <f>VLOOKUP($A:$A,[0]!as,12,FALSE)</f>
        <v>100</v>
      </c>
      <c r="M51">
        <f>VLOOKUP($A:$A,[0]!as,13,FALSE)</f>
        <v>9.9999999999999993E-89</v>
      </c>
      <c r="N51" t="str">
        <f>VLOOKUP($A:$A,[0]!as,14,FALSE)</f>
        <v>XP_016679492.1</v>
      </c>
      <c r="O51" t="str">
        <f>VLOOKUP($A:$A,[0]!as,15,FALSE)</f>
        <v>PREDICTED: basic blue protein-like [Gossypium hirsutum]</v>
      </c>
      <c r="P51">
        <f>VLOOKUP($A:$A,[0]!as,16,FALSE)</f>
        <v>68.42</v>
      </c>
      <c r="Q51">
        <f>VLOOKUP($A:$A,[0]!as,17,FALSE)</f>
        <v>4.9999999999999999E-48</v>
      </c>
      <c r="R51" t="str">
        <f>VLOOKUP($A:$A,[0]!as,18,FALSE)</f>
        <v>sp|P00303|BABL_CUCSA</v>
      </c>
      <c r="S51" t="str">
        <f>VLOOKUP($A:$A,[0]!as,19,FALSE)</f>
        <v>Basic blue protein OS=Cucumis sativus PE=1 SV=1</v>
      </c>
      <c r="T51" t="str">
        <f>VLOOKUP($A:$A,[0]!as,20,FALSE)</f>
        <v>-</v>
      </c>
      <c r="U51" t="str">
        <f>VLOOKUP($A:$A,[0]!as,21,FALSE)</f>
        <v>-</v>
      </c>
      <c r="V51" t="str">
        <f>VLOOKUP($A:$A,[0]!as,22,FALSE)</f>
        <v>-</v>
      </c>
      <c r="W51" t="str">
        <f>VLOOKUP($A:$A,[0]!as,23,FALSE)</f>
        <v>-</v>
      </c>
      <c r="X51" t="str">
        <f>VLOOKUP($A:$A,[0]!as,24,FALSE)</f>
        <v>-</v>
      </c>
      <c r="Y51" t="str">
        <f>VLOOKUP($A:$A,[0]!as,25,FALSE)</f>
        <v>-</v>
      </c>
      <c r="Z51" t="str">
        <f>VLOOKUP($A:$A,[0]!as,26,FALSE)</f>
        <v>-</v>
      </c>
      <c r="AA51" t="str">
        <f>VLOOKUP($A:$A,[0]!as,27,FALSE)</f>
        <v>K01426|1|9e-18|82.4|jcu:105643773|amidase [EC:3.5.1.4]!K03006|2|2e-11|64.3|cmos:111442818|DNA-directed RNA polymerase II subunit RPB1 [EC:2.7.7.6]!K04733|3|5e-09|57.4|ppp:112289991|interleukin-1 receptor-associated kinase 4 [EC:2.7.11.1]</v>
      </c>
      <c r="AB51">
        <f>VLOOKUP($A:$A,[0]!as,28,FALSE)</f>
        <v>0</v>
      </c>
      <c r="AC51" t="str">
        <f>VLOOKUP($A:$A,[0]!as,29,FALSE)</f>
        <v>GO:0009055//electron transfer activity</v>
      </c>
      <c r="AD51" t="str">
        <f>VLOOKUP($A:$A,[0]!as,30,FALSE)</f>
        <v>GO:0046658//anchored component of plasma membrane</v>
      </c>
      <c r="AE51" t="str">
        <f>VLOOKUP($A:$A,[0]!as,31,FALSE)</f>
        <v>MAQARGGAMAVAAATVVLCLLLSHFELAQAATYTVGGTGGWAFNVAGWTKNKRFKAGDTLVFKYNPSIHNVVAVNRAGYSSCTTPKGAKVYQSGKDQIKLVKGQNYFICNYSGHCQAGMKIAVTAA</v>
      </c>
    </row>
    <row r="52" spans="1:31" x14ac:dyDescent="0.25">
      <c r="A52" s="2" t="s">
        <v>238</v>
      </c>
      <c r="B52" t="str">
        <f>VLOOKUP($A:$A,[0]!as,2,FALSE)</f>
        <v>MSPms-VS-MPms</v>
      </c>
      <c r="C52">
        <f>VLOOKUP($A:$A,[0]!as,3,FALSE)</f>
        <v>-2.5192326398815501</v>
      </c>
      <c r="D52">
        <f>VLOOKUP($A:$A,[0]!as,4,FALSE)</f>
        <v>0.387198445812798</v>
      </c>
      <c r="E52">
        <f>VLOOKUP($A:$A,[0]!as,5,FALSE)</f>
        <v>2.909476760804E-5</v>
      </c>
      <c r="F52">
        <f>VLOOKUP($A:$A,[0]!as,6,FALSE)</f>
        <v>1.21716602064998E-3</v>
      </c>
      <c r="G52" t="str">
        <f>VLOOKUP($A:$A,[0]!as,7,FALSE)</f>
        <v>Down</v>
      </c>
      <c r="H52" t="str">
        <f>VLOOKUP($A:$A,[0]!as,8,FALSE)</f>
        <v>Ghir_A05G024090.1</v>
      </c>
      <c r="I52">
        <f>VLOOKUP($A:$A,[0]!as,9,FALSE)</f>
        <v>0</v>
      </c>
      <c r="J52">
        <f>VLOOKUP($A:$A,[0]!as,10,FALSE)</f>
        <v>0</v>
      </c>
      <c r="K52">
        <f>VLOOKUP($A:$A,[0]!as,11,FALSE)</f>
        <v>0</v>
      </c>
      <c r="L52">
        <f>VLOOKUP($A:$A,[0]!as,12,FALSE)</f>
        <v>100</v>
      </c>
      <c r="M52">
        <f>VLOOKUP($A:$A,[0]!as,13,FALSE)</f>
        <v>1.0000000000000001E-123</v>
      </c>
      <c r="N52" t="str">
        <f>VLOOKUP($A:$A,[0]!as,14,FALSE)</f>
        <v>XP_016687057.1</v>
      </c>
      <c r="O52" t="str">
        <f>VLOOKUP($A:$A,[0]!as,15,FALSE)</f>
        <v xml:space="preserve">PREDICTED: two-component response regulator ORR4-like isoform X1 [Gossypium hirsutum] </v>
      </c>
      <c r="P52">
        <f>VLOOKUP($A:$A,[0]!as,16,FALSE)</f>
        <v>65.28</v>
      </c>
      <c r="Q52">
        <f>VLOOKUP($A:$A,[0]!as,17,FALSE)</f>
        <v>1.9999999999999999E-57</v>
      </c>
      <c r="R52" t="str">
        <f>VLOOKUP($A:$A,[0]!as,18,FALSE)</f>
        <v>sp|Q942A1|ORR4_ORYSJ</v>
      </c>
      <c r="S52" t="str">
        <f>VLOOKUP($A:$A,[0]!as,19,FALSE)</f>
        <v>Two-component response regulator ORR4 OS=Oryza sativa subsp. japonica GN=RR4 PE=2 SV=1</v>
      </c>
      <c r="T52" t="str">
        <f>VLOOKUP($A:$A,[0]!as,20,FALSE)</f>
        <v>At3g57040</v>
      </c>
      <c r="U52">
        <f>VLOOKUP($A:$A,[0]!as,21,FALSE)</f>
        <v>176</v>
      </c>
      <c r="V52">
        <f>VLOOKUP($A:$A,[0]!as,22,FALSE)</f>
        <v>6.9999999999999996E-56</v>
      </c>
      <c r="W52" t="str">
        <f>VLOOKUP($A:$A,[0]!as,23,FALSE)</f>
        <v>KOG1601</v>
      </c>
      <c r="X52" t="str">
        <f>VLOOKUP($A:$A,[0]!as,24,FALSE)</f>
        <v>GATA-4/5/6 transcription factors</v>
      </c>
      <c r="Y52" t="str">
        <f>VLOOKUP($A:$A,[0]!as,25,FALSE)</f>
        <v>K</v>
      </c>
      <c r="Z52" t="str">
        <f>VLOOKUP($A:$A,[0]!as,26,FALSE)</f>
        <v>Transcription</v>
      </c>
      <c r="AA52" t="str">
        <f>VLOOKUP($A:$A,[0]!as,27,FALSE)</f>
        <v>K14492|1|2e-124|350|gab:108453146|two-component response regulator ARR-A family</v>
      </c>
      <c r="AB52" t="str">
        <f>VLOOKUP($A:$A,[0]!as,28,FALSE)</f>
        <v>GO:0000160//phosphorelay signal transduction system</v>
      </c>
      <c r="AC52">
        <f>VLOOKUP($A:$A,[0]!as,29,FALSE)</f>
        <v>0</v>
      </c>
      <c r="AD52" t="str">
        <f>VLOOKUP($A:$A,[0]!as,30,FALSE)</f>
        <v>GO:0005622//intracellular</v>
      </c>
      <c r="AE52" t="str">
        <f>VLOOKUP($A:$A,[0]!as,31,FALSE)</f>
        <v>MELMKSENIVQDRQPQPQEEEEIMQQEEEEEQRFHVLAVDDSVIDRKLLEKLLKASSYQVTCVESGEKALEYLGLLHHSSPASSSSQHHHQGHKVNLIMTDFSMPGTSGYDLLKRIKGSSWKDVPVVVMSSENVPSRISMCLEGGAEEFMLKPLQLSDLHKIQAHLLKSLPHS</v>
      </c>
    </row>
    <row r="53" spans="1:31" x14ac:dyDescent="0.25">
      <c r="A53" s="2" t="s">
        <v>252</v>
      </c>
      <c r="B53" t="str">
        <f>VLOOKUP($A:$A,[0]!as,2,FALSE)</f>
        <v>MSPms-VS-MPms</v>
      </c>
      <c r="C53">
        <f>VLOOKUP($A:$A,[0]!as,3,FALSE)</f>
        <v>-3.1257263462569802</v>
      </c>
      <c r="D53">
        <f>VLOOKUP($A:$A,[0]!as,4,FALSE)</f>
        <v>0.25285767221081501</v>
      </c>
      <c r="E53">
        <f>VLOOKUP($A:$A,[0]!as,5,FALSE)</f>
        <v>3.47150987956013E-8</v>
      </c>
      <c r="F53">
        <f>VLOOKUP($A:$A,[0]!as,6,FALSE)</f>
        <v>1.2743763641845799E-5</v>
      </c>
      <c r="G53" t="str">
        <f>VLOOKUP($A:$A,[0]!as,7,FALSE)</f>
        <v>Down</v>
      </c>
      <c r="H53" t="str">
        <f>VLOOKUP($A:$A,[0]!as,8,FALSE)</f>
        <v>Ghir_A05G024100.1</v>
      </c>
      <c r="I53">
        <f>VLOOKUP($A:$A,[0]!as,9,FALSE)</f>
        <v>0</v>
      </c>
      <c r="J53">
        <f>VLOOKUP($A:$A,[0]!as,10,FALSE)</f>
        <v>0</v>
      </c>
      <c r="K53" t="str">
        <f>VLOOKUP($A:$A,[0]!as,11,FALSE)</f>
        <v>&gt;Ghir_A05G024100.2 &gt;Ghir_A05G024100.3 &gt;Ghir_A05G024100.4</v>
      </c>
      <c r="L53">
        <f>VLOOKUP($A:$A,[0]!as,12,FALSE)</f>
        <v>100</v>
      </c>
      <c r="M53">
        <f>VLOOKUP($A:$A,[0]!as,13,FALSE)</f>
        <v>0</v>
      </c>
      <c r="N53" t="str">
        <f>VLOOKUP($A:$A,[0]!as,14,FALSE)</f>
        <v>XP_016710087.1</v>
      </c>
      <c r="O53" t="str">
        <f>VLOOKUP($A:$A,[0]!as,15,FALSE)</f>
        <v xml:space="preserve">PREDICTED: protein disulfide-isomerase-like [Gossypium hirsutum] </v>
      </c>
      <c r="P53">
        <f>VLOOKUP($A:$A,[0]!as,16,FALSE)</f>
        <v>73.98</v>
      </c>
      <c r="Q53">
        <f>VLOOKUP($A:$A,[0]!as,17,FALSE)</f>
        <v>0</v>
      </c>
      <c r="R53" t="str">
        <f>VLOOKUP($A:$A,[0]!as,18,FALSE)</f>
        <v>sp|Q43116|PDI_RICCO</v>
      </c>
      <c r="S53" t="str">
        <f>VLOOKUP($A:$A,[0]!as,19,FALSE)</f>
        <v>Protein disulfide-isomerase OS=Ricinus communis PE=2 SV=1</v>
      </c>
      <c r="T53" t="str">
        <f>VLOOKUP($A:$A,[0]!as,20,FALSE)</f>
        <v>At1g21750</v>
      </c>
      <c r="U53">
        <f>VLOOKUP($A:$A,[0]!as,21,FALSE)</f>
        <v>678</v>
      </c>
      <c r="V53">
        <f>VLOOKUP($A:$A,[0]!as,22,FALSE)</f>
        <v>0</v>
      </c>
      <c r="W53" t="str">
        <f>VLOOKUP($A:$A,[0]!as,23,FALSE)</f>
        <v>KOG0190</v>
      </c>
      <c r="X53" t="str">
        <f>VLOOKUP($A:$A,[0]!as,24,FALSE)</f>
        <v>Protein disulfide isomerase (prolyl 4-hydroxylase beta subunit)</v>
      </c>
      <c r="Y53" t="str">
        <f>VLOOKUP($A:$A,[0]!as,25,FALSE)</f>
        <v>O</v>
      </c>
      <c r="Z53" t="str">
        <f>VLOOKUP($A:$A,[0]!as,26,FALSE)</f>
        <v>Posttranslational modification, protein turnover, chaperones</v>
      </c>
      <c r="AA53" t="str">
        <f>VLOOKUP($A:$A,[0]!as,27,FALSE)</f>
        <v>K09580|1|0.0|1017|ghi:107924246|protein disulfide-isomerase A1 [EC:5.3.4.1]</v>
      </c>
      <c r="AB53" t="str">
        <f>VLOOKUP($A:$A,[0]!as,28,FALSE)</f>
        <v>GO:0045454//cell redox homeostasis</v>
      </c>
      <c r="AC53" t="str">
        <f>VLOOKUP($A:$A,[0]!as,29,FALSE)</f>
        <v>GO:0003756//protein disulfide isomerase activity</v>
      </c>
      <c r="AD53" t="str">
        <f>VLOOKUP($A:$A,[0]!as,30,FALSE)</f>
        <v>GO:0005783//endoplasmic reticulum</v>
      </c>
      <c r="AE53" t="str">
        <f>VLOOKUP($A:$A,[0]!as,31,FALSE)</f>
        <v>MARSVSVWFALSAFLCSVTVISAEQSSETKDFVLTLDHSNFTDTVSKHKFIVVEFYAPWCGHCKNLAPEYEKAASILSKHDPPVILAKVDANEEANKYLANEYEVRGYPTLKILRNGGKNVQEYKGPREADGIVEYLKKQSGPASAELKSAEDASNLIDGKKIVVVGVFPKFSGEEFESYMALAEKLRSDYEFGHTLDAKHLPRGESSVTGPVVRLFKPFDELFVDFKDFNVEALEKFVAESSMPLVTHFNKDPSNHQFFIKFYNSPNAKAMLFANLSVEGIDSLTSKYREVAEQFKGQGIGFLLGDLEASQAAIQYFGVQESQVPLIIIQNNDRKKYLKPNLQANDIAPFVKDYKEGKVPPYLKSEPIPEENKEPVKVVVADTLEDMVFKSGKNVLLEFYAPWCGHCKKLAPILDEVAVHYEKDDNVLIAKLDATANDIVGENFDVRGYPTIYFRSTSGNITPYEGNRTKEDIINFIEKNRDKTAQQESAKDEL</v>
      </c>
    </row>
    <row r="54" spans="1:31" x14ac:dyDescent="0.25">
      <c r="A54" s="2" t="s">
        <v>985</v>
      </c>
      <c r="B54" t="str">
        <f>VLOOKUP($A:$A,[0]!as,2,FALSE)</f>
        <v>MSPms-VS-MPms</v>
      </c>
      <c r="C54">
        <f>VLOOKUP($A:$A,[0]!as,3,FALSE)</f>
        <v>2.2342303817510798</v>
      </c>
      <c r="D54">
        <f>VLOOKUP($A:$A,[0]!as,4,FALSE)</f>
        <v>0.29172598476630701</v>
      </c>
      <c r="E54">
        <f>VLOOKUP($A:$A,[0]!as,5,FALSE)</f>
        <v>5.8586612219357903E-6</v>
      </c>
      <c r="F54">
        <f>VLOOKUP($A:$A,[0]!as,6,FALSE)</f>
        <v>4.1116409936724398E-4</v>
      </c>
      <c r="G54" t="str">
        <f>VLOOKUP($A:$A,[0]!as,7,FALSE)</f>
        <v>Up</v>
      </c>
      <c r="H54" t="str">
        <f>VLOOKUP($A:$A,[0]!as,8,FALSE)</f>
        <v>Ghir_D03G004960.1</v>
      </c>
      <c r="I54">
        <f>VLOOKUP($A:$A,[0]!as,9,FALSE)</f>
        <v>0</v>
      </c>
      <c r="J54">
        <f>VLOOKUP($A:$A,[0]!as,10,FALSE)</f>
        <v>0</v>
      </c>
      <c r="K54">
        <f>VLOOKUP($A:$A,[0]!as,11,FALSE)</f>
        <v>0</v>
      </c>
      <c r="L54">
        <f>VLOOKUP($A:$A,[0]!as,12,FALSE)</f>
        <v>100</v>
      </c>
      <c r="M54">
        <f>VLOOKUP($A:$A,[0]!as,13,FALSE)</f>
        <v>2.0000000000000002E-111</v>
      </c>
      <c r="N54" t="str">
        <f>VLOOKUP($A:$A,[0]!as,14,FALSE)</f>
        <v>XP_016740953.1</v>
      </c>
      <c r="O54" t="str">
        <f>VLOOKUP($A:$A,[0]!as,15,FALSE)</f>
        <v>PREDICTED: PR domain zinc finger protein 2-like [Gossypium hirsutum]</v>
      </c>
      <c r="P54" t="str">
        <f>VLOOKUP($A:$A,[0]!as,16,FALSE)</f>
        <v>-</v>
      </c>
      <c r="Q54" t="str">
        <f>VLOOKUP($A:$A,[0]!as,17,FALSE)</f>
        <v>-</v>
      </c>
      <c r="R54" t="str">
        <f>VLOOKUP($A:$A,[0]!as,18,FALSE)</f>
        <v>-</v>
      </c>
      <c r="S54" t="str">
        <f>VLOOKUP($A:$A,[0]!as,19,FALSE)</f>
        <v>-</v>
      </c>
      <c r="T54" t="str">
        <f>VLOOKUP($A:$A,[0]!as,20,FALSE)</f>
        <v>-</v>
      </c>
      <c r="U54" t="str">
        <f>VLOOKUP($A:$A,[0]!as,21,FALSE)</f>
        <v>-</v>
      </c>
      <c r="V54" t="str">
        <f>VLOOKUP($A:$A,[0]!as,22,FALSE)</f>
        <v>-</v>
      </c>
      <c r="W54" t="str">
        <f>VLOOKUP($A:$A,[0]!as,23,FALSE)</f>
        <v>-</v>
      </c>
      <c r="X54" t="str">
        <f>VLOOKUP($A:$A,[0]!as,24,FALSE)</f>
        <v>-</v>
      </c>
      <c r="Y54" t="str">
        <f>VLOOKUP($A:$A,[0]!as,25,FALSE)</f>
        <v>-</v>
      </c>
      <c r="Z54" t="str">
        <f>VLOOKUP($A:$A,[0]!as,26,FALSE)</f>
        <v>-</v>
      </c>
      <c r="AA54" t="str">
        <f>VLOOKUP($A:$A,[0]!as,27,FALSE)</f>
        <v>-</v>
      </c>
      <c r="AB54">
        <f>VLOOKUP($A:$A,[0]!as,28,FALSE)</f>
        <v>0</v>
      </c>
      <c r="AC54" t="str">
        <f>VLOOKUP($A:$A,[0]!as,29,FALSE)</f>
        <v>GO:0004386//helicase activity</v>
      </c>
      <c r="AD54" t="str">
        <f>VLOOKUP($A:$A,[0]!as,30,FALSE)</f>
        <v>GO:0000502//proteasome complex</v>
      </c>
      <c r="AE54" t="str">
        <f>VLOOKUP($A:$A,[0]!as,31,FALSE)</f>
        <v>MGGCATKPKVLKGDEPEIPAPAPSKEAVPEPKEAALAVAADGEKKVEADEVAKDKDVIDDDAIDDQSNKRRSLSNLFQEKEKGTAESDTTPSEPMKNDTPESALQESSEIAKQESLEPVSIPSGNIESAQAVPKAVAAAAAVVNVPETQSKETSAGEKKDEMLVAN</v>
      </c>
    </row>
    <row r="55" spans="1:31" x14ac:dyDescent="0.25">
      <c r="A55" s="2" t="s">
        <v>1211</v>
      </c>
      <c r="B55" t="str">
        <f>VLOOKUP($A:$A,[0]!as,2,FALSE)</f>
        <v>MSPms-VS-MPms</v>
      </c>
      <c r="C55">
        <f>VLOOKUP($A:$A,[0]!as,3,FALSE)</f>
        <v>-2.0396051260540702</v>
      </c>
      <c r="D55">
        <f>VLOOKUP($A:$A,[0]!as,4,FALSE)</f>
        <v>0.39027238873526598</v>
      </c>
      <c r="E55">
        <f>VLOOKUP($A:$A,[0]!as,5,FALSE)</f>
        <v>2.12573130371041E-4</v>
      </c>
      <c r="F55">
        <f>VLOOKUP($A:$A,[0]!as,6,FALSE)</f>
        <v>4.3233813164790203E-3</v>
      </c>
      <c r="G55" t="str">
        <f>VLOOKUP($A:$A,[0]!as,7,FALSE)</f>
        <v>Down</v>
      </c>
      <c r="H55" t="str">
        <f>VLOOKUP($A:$A,[0]!as,8,FALSE)</f>
        <v>Ghir_D08G012610.1</v>
      </c>
      <c r="I55">
        <f>VLOOKUP($A:$A,[0]!as,9,FALSE)</f>
        <v>0</v>
      </c>
      <c r="J55">
        <f>VLOOKUP($A:$A,[0]!as,10,FALSE)</f>
        <v>0</v>
      </c>
      <c r="K55" t="str">
        <f>VLOOKUP($A:$A,[0]!as,11,FALSE)</f>
        <v>&gt;Ghir_D08G012610.2 &gt;Ghir_D08G012610.4 &gt;Ghir_D08G012610.6</v>
      </c>
      <c r="L55">
        <f>VLOOKUP($A:$A,[0]!as,12,FALSE)</f>
        <v>100</v>
      </c>
      <c r="M55">
        <f>VLOOKUP($A:$A,[0]!as,13,FALSE)</f>
        <v>0</v>
      </c>
      <c r="N55" t="str">
        <f>VLOOKUP($A:$A,[0]!as,14,FALSE)</f>
        <v>XP_016693240.1</v>
      </c>
      <c r="O55" t="str">
        <f>VLOOKUP($A:$A,[0]!as,15,FALSE)</f>
        <v>PREDICTED: mitochondrial adenine nucleotide transporter ADNT1-like [Gossypium hirsutum]</v>
      </c>
      <c r="P55">
        <f>VLOOKUP($A:$A,[0]!as,16,FALSE)</f>
        <v>83.1</v>
      </c>
      <c r="Q55">
        <f>VLOOKUP($A:$A,[0]!as,17,FALSE)</f>
        <v>0</v>
      </c>
      <c r="R55" t="str">
        <f>VLOOKUP($A:$A,[0]!as,18,FALSE)</f>
        <v>sp|O04619|ADNT1_ARATH</v>
      </c>
      <c r="S55" t="str">
        <f>VLOOKUP($A:$A,[0]!as,19,FALSE)</f>
        <v>Mitochondrial adenine nucleotide transporter ADNT1 OS=Arabidopsis thaliana GN=ADNT1 PE=1 SV=1</v>
      </c>
      <c r="T55" t="str">
        <f>VLOOKUP($A:$A,[0]!as,20,FALSE)</f>
        <v>At4g01100</v>
      </c>
      <c r="U55">
        <f>VLOOKUP($A:$A,[0]!as,21,FALSE)</f>
        <v>617</v>
      </c>
      <c r="V55">
        <f>VLOOKUP($A:$A,[0]!as,22,FALSE)</f>
        <v>0</v>
      </c>
      <c r="W55" t="str">
        <f>VLOOKUP($A:$A,[0]!as,23,FALSE)</f>
        <v>KOG0752</v>
      </c>
      <c r="X55" t="str">
        <f>VLOOKUP($A:$A,[0]!as,24,FALSE)</f>
        <v>Mitochondrial solute carrier protein</v>
      </c>
      <c r="Y55" t="str">
        <f>VLOOKUP($A:$A,[0]!as,25,FALSE)</f>
        <v>C</v>
      </c>
      <c r="Z55" t="str">
        <f>VLOOKUP($A:$A,[0]!as,26,FALSE)</f>
        <v>Energy production and conversion</v>
      </c>
      <c r="AA55" t="str">
        <f>VLOOKUP($A:$A,[0]!as,27,FALSE)</f>
        <v>K14684|1|0.0|723|ghi:107910014|solute carrier family 25 (mitochondrial phosphate transporter), member 23/24/25/41</v>
      </c>
      <c r="AB55" t="str">
        <f>VLOOKUP($A:$A,[0]!as,28,FALSE)</f>
        <v>GO:0006839//mitochondrial transport;GO:0055085//transmembrane transport</v>
      </c>
      <c r="AC55" t="str">
        <f>VLOOKUP($A:$A,[0]!as,29,FALSE)</f>
        <v>GO:0022857//transmembrane transporter activity</v>
      </c>
      <c r="AD55" t="str">
        <f>VLOOKUP($A:$A,[0]!as,30,FALSE)</f>
        <v>GO:0005743//mitochondrial inner membrane;GO:0016021//integral component of membrane</v>
      </c>
      <c r="AE55" t="str">
        <f>VLOOKUP($A:$A,[0]!as,31,FALSE)</f>
        <v>MASEDVKRSESAVSTIVNLAEEAKIASEGVKAPSHALLSICKSLVAGGVAGGVSRSAVAPLERLKILLQVQNPHSIKYNGTIQGLKYIWRTEGFRGMFKGNGTNCARIIPNSAVKFFSYEEASKGILYLYRQQSGNEDAKLTPLLRLGAGACAGIIAMSATYPMDMVRGRLTVQTEKSPHQYRGIFHALSTVLREEGPRALYKGWLPSVIGVVPYVGLNFAVYESLKDWLIKRKPLGLVEDSELGVTTRLACGAAAGTIGQTVAYPLDVIRRRMQMVGWKDAASVVTGDGKNKAPIEYNGMVDTFRKTVRYEGFGALYKGLVPNSVKVVPSIAIAFVTYELVKDVLGVELRISD</v>
      </c>
    </row>
    <row r="56" spans="1:31" x14ac:dyDescent="0.25">
      <c r="A56" s="2" t="s">
        <v>744</v>
      </c>
      <c r="B56" t="str">
        <f>VLOOKUP($A:$A,[0]!as,2,FALSE)</f>
        <v>MSPms-VS-MPms</v>
      </c>
      <c r="C56">
        <f>VLOOKUP($A:$A,[0]!as,3,FALSE)</f>
        <v>-3.44110578352289</v>
      </c>
      <c r="D56">
        <f>VLOOKUP($A:$A,[0]!as,4,FALSE)</f>
        <v>0.162691688990596</v>
      </c>
      <c r="E56">
        <f>VLOOKUP($A:$A,[0]!as,5,FALSE)</f>
        <v>7.2502448489331099E-11</v>
      </c>
      <c r="F56">
        <f>VLOOKUP($A:$A,[0]!as,6,FALSE)</f>
        <v>3.6635487221659002E-7</v>
      </c>
      <c r="G56" t="str">
        <f>VLOOKUP($A:$A,[0]!as,7,FALSE)</f>
        <v>Down</v>
      </c>
      <c r="H56" t="str">
        <f>VLOOKUP($A:$A,[0]!as,8,FALSE)</f>
        <v>Ghir_A12G010390.1</v>
      </c>
      <c r="I56">
        <f>VLOOKUP($A:$A,[0]!as,9,FALSE)</f>
        <v>0</v>
      </c>
      <c r="J56">
        <f>VLOOKUP($A:$A,[0]!as,10,FALSE)</f>
        <v>0</v>
      </c>
      <c r="K56">
        <f>VLOOKUP($A:$A,[0]!as,11,FALSE)</f>
        <v>0</v>
      </c>
      <c r="L56">
        <f>VLOOKUP($A:$A,[0]!as,12,FALSE)</f>
        <v>99.704999999999998</v>
      </c>
      <c r="M56">
        <f>VLOOKUP($A:$A,[0]!as,13,FALSE)</f>
        <v>0</v>
      </c>
      <c r="N56" t="str">
        <f>VLOOKUP($A:$A,[0]!as,14,FALSE)</f>
        <v>XP_016709651.1</v>
      </c>
      <c r="O56" t="str">
        <f>VLOOKUP($A:$A,[0]!as,15,FALSE)</f>
        <v>PREDICTED: palmitoyl-protein thioesterase 1-like [Gossypium hirsutum]</v>
      </c>
      <c r="P56" t="str">
        <f>VLOOKUP($A:$A,[0]!as,16,FALSE)</f>
        <v>-</v>
      </c>
      <c r="Q56" t="str">
        <f>VLOOKUP($A:$A,[0]!as,17,FALSE)</f>
        <v>-</v>
      </c>
      <c r="R56" t="str">
        <f>VLOOKUP($A:$A,[0]!as,18,FALSE)</f>
        <v>-</v>
      </c>
      <c r="S56" t="str">
        <f>VLOOKUP($A:$A,[0]!as,19,FALSE)</f>
        <v>-</v>
      </c>
      <c r="T56" t="str">
        <f>VLOOKUP($A:$A,[0]!as,20,FALSE)</f>
        <v>At3g60340</v>
      </c>
      <c r="U56">
        <f>VLOOKUP($A:$A,[0]!as,21,FALSE)</f>
        <v>464</v>
      </c>
      <c r="V56">
        <f>VLOOKUP($A:$A,[0]!as,22,FALSE)</f>
        <v>4.9999999999999998E-165</v>
      </c>
      <c r="W56" t="str">
        <f>VLOOKUP($A:$A,[0]!as,23,FALSE)</f>
        <v>KOG2541</v>
      </c>
      <c r="X56" t="str">
        <f>VLOOKUP($A:$A,[0]!as,24,FALSE)</f>
        <v>Palmitoyl protein thioesterase</v>
      </c>
      <c r="Y56" t="str">
        <f>VLOOKUP($A:$A,[0]!as,25,FALSE)</f>
        <v>IO</v>
      </c>
      <c r="Z56" t="str">
        <f>VLOOKUP($A:$A,[0]!as,26,FALSE)</f>
        <v>Lipid transport and metabolism;Posttranslational modification, protein turnover, chaperones</v>
      </c>
      <c r="AA56" t="str">
        <f>VLOOKUP($A:$A,[0]!as,27,FALSE)</f>
        <v>K01074|1|0.0|698|ghi:107923947|palmitoyl-protein thioesterase [EC:3.1.2.22]</v>
      </c>
      <c r="AB56">
        <f>VLOOKUP($A:$A,[0]!as,28,FALSE)</f>
        <v>0</v>
      </c>
      <c r="AC56" t="str">
        <f>VLOOKUP($A:$A,[0]!as,29,FALSE)</f>
        <v>GO:0098599//palmitoyl hydrolase activity</v>
      </c>
      <c r="AD56" t="str">
        <f>VLOOKUP($A:$A,[0]!as,30,FALSE)</f>
        <v>-</v>
      </c>
      <c r="AE56" t="str">
        <f>VLOOKUP($A:$A,[0]!as,31,FALSE)</f>
        <v>MASRLQPTTLLFIFFITLILIPTRHAIPFIVLHGIGDKCSNRGISEFTEVLSDWSKSQGYCVEIGDGSWDSWTMPLSEQTSIVCEKVKKMSELSNGYNIVGLSQGNLIGRGVIEFCDGGPPVKNFISLGGPHAGTASIPFCGSAVICILLDSLIKFGIYSDYLQEHLAPSGYLKIPTDMSDYLKGCRFLPKLNNEINGMRNSTYKERLASLQNLVLIMFEDDTVLIPKETAWFSYFPDGAFEPVLPVQAAKLYKEDWIGLKTLDEAGKVKFVNVSGNHLQISTSDMKKYMVPYLEYQTPAPTGQTPTEASSYQWFSKVGHFFKDLIGLSEDQPLLHTVY</v>
      </c>
    </row>
    <row r="57" spans="1:31" x14ac:dyDescent="0.25">
      <c r="A57" s="2" t="s">
        <v>227</v>
      </c>
      <c r="B57" t="str">
        <f>VLOOKUP($A:$A,[0]!as,2,FALSE)</f>
        <v>MSPms-VS-MPms</v>
      </c>
      <c r="C57">
        <f>VLOOKUP($A:$A,[0]!as,3,FALSE)</f>
        <v>-2.6934648344139198</v>
      </c>
      <c r="D57">
        <f>VLOOKUP($A:$A,[0]!as,4,FALSE)</f>
        <v>0.53898898894841296</v>
      </c>
      <c r="E57">
        <f>VLOOKUP($A:$A,[0]!as,5,FALSE)</f>
        <v>3.1073692322403101E-4</v>
      </c>
      <c r="F57">
        <f>VLOOKUP($A:$A,[0]!as,6,FALSE)</f>
        <v>5.5853386996318199E-3</v>
      </c>
      <c r="G57" t="str">
        <f>VLOOKUP($A:$A,[0]!as,7,FALSE)</f>
        <v>Down</v>
      </c>
      <c r="H57" t="str">
        <f>VLOOKUP($A:$A,[0]!as,8,FALSE)</f>
        <v>Ghir_A05G021080.1</v>
      </c>
      <c r="I57">
        <f>VLOOKUP($A:$A,[0]!as,9,FALSE)</f>
        <v>0</v>
      </c>
      <c r="J57">
        <f>VLOOKUP($A:$A,[0]!as,10,FALSE)</f>
        <v>0</v>
      </c>
      <c r="K57">
        <f>VLOOKUP($A:$A,[0]!as,11,FALSE)</f>
        <v>0</v>
      </c>
      <c r="L57">
        <f>VLOOKUP($A:$A,[0]!as,12,FALSE)</f>
        <v>100</v>
      </c>
      <c r="M57">
        <f>VLOOKUP($A:$A,[0]!as,13,FALSE)</f>
        <v>0</v>
      </c>
      <c r="N57" t="str">
        <f>VLOOKUP($A:$A,[0]!as,14,FALSE)</f>
        <v>XP_016749321.1</v>
      </c>
      <c r="O57" t="str">
        <f>VLOOKUP($A:$A,[0]!as,15,FALSE)</f>
        <v>PREDICTED: cysteine proteinase RD21a-like [Gossypium hirsutum]</v>
      </c>
      <c r="P57">
        <f>VLOOKUP($A:$A,[0]!as,16,FALSE)</f>
        <v>73.86</v>
      </c>
      <c r="Q57">
        <f>VLOOKUP($A:$A,[0]!as,17,FALSE)</f>
        <v>0</v>
      </c>
      <c r="R57" t="str">
        <f>VLOOKUP($A:$A,[0]!as,18,FALSE)</f>
        <v>sp|P43297|RD21A_ARATH</v>
      </c>
      <c r="S57" t="str">
        <f>VLOOKUP($A:$A,[0]!as,19,FALSE)</f>
        <v>Cysteine proteinase RD21A OS=Arabidopsis thaliana GN=RD21A PE=1 SV=1</v>
      </c>
      <c r="T57" t="str">
        <f>VLOOKUP($A:$A,[0]!as,20,FALSE)</f>
        <v>At1g47128_1</v>
      </c>
      <c r="U57">
        <f>VLOOKUP($A:$A,[0]!as,21,FALSE)</f>
        <v>528</v>
      </c>
      <c r="V57">
        <f>VLOOKUP($A:$A,[0]!as,22,FALSE)</f>
        <v>0</v>
      </c>
      <c r="W57" t="str">
        <f>VLOOKUP($A:$A,[0]!as,23,FALSE)</f>
        <v>KOG1543</v>
      </c>
      <c r="X57" t="str">
        <f>VLOOKUP($A:$A,[0]!as,24,FALSE)</f>
        <v>Cysteine proteinase Cathepsin L</v>
      </c>
      <c r="Y57" t="str">
        <f>VLOOKUP($A:$A,[0]!as,25,FALSE)</f>
        <v>O</v>
      </c>
      <c r="Z57" t="str">
        <f>VLOOKUP($A:$A,[0]!as,26,FALSE)</f>
        <v>Posttranslational modification, protein turnover, chaperones</v>
      </c>
      <c r="AA57" t="str">
        <f>VLOOKUP($A:$A,[0]!as,27,FALSE)</f>
        <v>K01365|1|5e-153|443|bna:106361414|cathepsin L [EC:3.4.22.15]</v>
      </c>
      <c r="AB57">
        <f>VLOOKUP($A:$A,[0]!as,28,FALSE)</f>
        <v>0</v>
      </c>
      <c r="AC57" t="str">
        <f>VLOOKUP($A:$A,[0]!as,29,FALSE)</f>
        <v>GO:0008234//cysteine-type peptidase activity</v>
      </c>
      <c r="AD57" t="str">
        <f>VLOOKUP($A:$A,[0]!as,30,FALSE)</f>
        <v>-</v>
      </c>
      <c r="AE57" t="str">
        <f>VLOOKUP($A:$A,[0]!as,31,FALSE)</f>
        <v>MGLQRSAMAMLLLMMFTLSSALDMSIISYDEGHPDKSKSSWRTDDEVMVMYEEWLVKHGKAYNGLGEKERRFKIFKDNLRFIDEHNANESHSFKVGLNRFADLTNDEYRAMYLGTKKSSNKVSKKSNRYAPRVGEELPASIDWREKGAVVPVKDQGSCGSCWAFSTVGAVEGINQIVTGDLISLSEQELVDCDTSYNEGCNGGLMDYAFEFIIKNGGIDTEEDYPYTGHDGRCDSYRQKTAKVVTIDSYEDVPQNNEGALKKALASQPVSVAIEAGGRAFQLYASGIFNGLCGTQLDHGVVAVGYGTENGKDYWIVRNSWGNQWGEEGYIRMERNLANTATGKCGIAIEASYPIKNGQNPPNPGPSPPSPIKPPTVCDNYYSCPESNTCCCVYEYYGYCFAWGCCPLEAATCCDDHYSCCPHDYPICNLNEGTCLMSKGNPMAVKALRRTPATPFWAMEVLA</v>
      </c>
    </row>
    <row r="58" spans="1:31" x14ac:dyDescent="0.25">
      <c r="A58" s="2" t="s">
        <v>919</v>
      </c>
      <c r="B58" t="str">
        <f>VLOOKUP($A:$A,[0]!as,2,FALSE)</f>
        <v>MSPms-VS-MPms</v>
      </c>
      <c r="C58">
        <f>VLOOKUP($A:$A,[0]!as,3,FALSE)</f>
        <v>-2.4915446303446198</v>
      </c>
      <c r="D58">
        <f>VLOOKUP($A:$A,[0]!as,4,FALSE)</f>
        <v>0.410077766040087</v>
      </c>
      <c r="E58">
        <f>VLOOKUP($A:$A,[0]!as,5,FALSE)</f>
        <v>5.5364600735075E-5</v>
      </c>
      <c r="F58">
        <f>VLOOKUP($A:$A,[0]!as,6,FALSE)</f>
        <v>1.77061599692616E-3</v>
      </c>
      <c r="G58" t="str">
        <f>VLOOKUP($A:$A,[0]!as,7,FALSE)</f>
        <v>Down</v>
      </c>
      <c r="H58" t="str">
        <f>VLOOKUP($A:$A,[0]!as,8,FALSE)</f>
        <v>Ghir_D01G015540.1</v>
      </c>
      <c r="I58">
        <f>VLOOKUP($A:$A,[0]!as,9,FALSE)</f>
        <v>0</v>
      </c>
      <c r="J58">
        <f>VLOOKUP($A:$A,[0]!as,10,FALSE)</f>
        <v>0</v>
      </c>
      <c r="K58">
        <f>VLOOKUP($A:$A,[0]!as,11,FALSE)</f>
        <v>0</v>
      </c>
      <c r="L58">
        <f>VLOOKUP($A:$A,[0]!as,12,FALSE)</f>
        <v>100</v>
      </c>
      <c r="M58">
        <f>VLOOKUP($A:$A,[0]!as,13,FALSE)</f>
        <v>8.0000000000000003E-166</v>
      </c>
      <c r="N58" t="str">
        <f>VLOOKUP($A:$A,[0]!as,14,FALSE)</f>
        <v>XP_016706531.1</v>
      </c>
      <c r="O58" t="str">
        <f>VLOOKUP($A:$A,[0]!as,15,FALSE)</f>
        <v>PREDICTED: 21 kDa protein-like [Gossypium hirsutum]</v>
      </c>
      <c r="P58">
        <f>VLOOKUP($A:$A,[0]!as,16,FALSE)</f>
        <v>43.79</v>
      </c>
      <c r="Q58">
        <f>VLOOKUP($A:$A,[0]!as,17,FALSE)</f>
        <v>1.0000000000000001E-43</v>
      </c>
      <c r="R58" t="str">
        <f>VLOOKUP($A:$A,[0]!as,18,FALSE)</f>
        <v>sp|P17407|21KD_DAUCA</v>
      </c>
      <c r="S58" t="str">
        <f>VLOOKUP($A:$A,[0]!as,19,FALSE)</f>
        <v>21 kDa protein OS=Daucus carota PE=2 SV=1</v>
      </c>
      <c r="T58" t="str">
        <f>VLOOKUP($A:$A,[0]!as,20,FALSE)</f>
        <v>-</v>
      </c>
      <c r="U58" t="str">
        <f>VLOOKUP($A:$A,[0]!as,21,FALSE)</f>
        <v>-</v>
      </c>
      <c r="V58" t="str">
        <f>VLOOKUP($A:$A,[0]!as,22,FALSE)</f>
        <v>-</v>
      </c>
      <c r="W58" t="str">
        <f>VLOOKUP($A:$A,[0]!as,23,FALSE)</f>
        <v>-</v>
      </c>
      <c r="X58" t="str">
        <f>VLOOKUP($A:$A,[0]!as,24,FALSE)</f>
        <v>-</v>
      </c>
      <c r="Y58" t="str">
        <f>VLOOKUP($A:$A,[0]!as,25,FALSE)</f>
        <v>-</v>
      </c>
      <c r="Z58" t="str">
        <f>VLOOKUP($A:$A,[0]!as,26,FALSE)</f>
        <v>-</v>
      </c>
      <c r="AA58" t="str">
        <f>VLOOKUP($A:$A,[0]!as,27,FALSE)</f>
        <v>K01051|1|1e-19|91.3|atr:18423933|pectinesterase [EC:3.1.1.11]</v>
      </c>
      <c r="AB58">
        <f>VLOOKUP($A:$A,[0]!as,28,FALSE)</f>
        <v>0</v>
      </c>
      <c r="AC58" t="str">
        <f>VLOOKUP($A:$A,[0]!as,29,FALSE)</f>
        <v>GO:0004857//enzyme inhibitor activity</v>
      </c>
      <c r="AD58" t="str">
        <f>VLOOKUP($A:$A,[0]!as,30,FALSE)</f>
        <v>-</v>
      </c>
      <c r="AE58" t="str">
        <f>VLOOKUP($A:$A,[0]!as,31,FALSE)</f>
        <v>MPIGMNIKHPLSPLFLTFLFFYLHPIPTLCSANYDANTTTPSNATDFIRISCSATLYPDLCFASLSGYANAIQQDPARLARTAIGVSLSRARHMVAFVSNLSREADYGADPRASSALHDCFSNMGDAVDEIRGSLNEMRRLVNPGSESFRFQMGNVQTWMSAALTDEETCTDGFEDVGDGPMKTAVCERAANVKKFTSNALALANSYAEKGTHKLLNEKNV</v>
      </c>
    </row>
    <row r="59" spans="1:31" x14ac:dyDescent="0.25">
      <c r="A59" s="2" t="s">
        <v>652</v>
      </c>
      <c r="B59" t="str">
        <f>VLOOKUP($A:$A,[0]!as,2,FALSE)</f>
        <v>MSPms-VS-MPms</v>
      </c>
      <c r="C59">
        <f>VLOOKUP($A:$A,[0]!as,3,FALSE)</f>
        <v>2.2869423342982902</v>
      </c>
      <c r="D59">
        <f>VLOOKUP($A:$A,[0]!as,4,FALSE)</f>
        <v>0.28732348985901202</v>
      </c>
      <c r="E59">
        <f>VLOOKUP($A:$A,[0]!as,5,FALSE)</f>
        <v>1.2310292721196001E-5</v>
      </c>
      <c r="F59">
        <f>VLOOKUP($A:$A,[0]!as,6,FALSE)</f>
        <v>6.8733601237793796E-4</v>
      </c>
      <c r="G59" t="str">
        <f>VLOOKUP($A:$A,[0]!as,7,FALSE)</f>
        <v>Up</v>
      </c>
      <c r="H59" t="str">
        <f>VLOOKUP($A:$A,[0]!as,8,FALSE)</f>
        <v>Ghir_A10G023200.1</v>
      </c>
      <c r="I59">
        <f>VLOOKUP($A:$A,[0]!as,9,FALSE)</f>
        <v>0</v>
      </c>
      <c r="J59">
        <f>VLOOKUP($A:$A,[0]!as,10,FALSE)</f>
        <v>0</v>
      </c>
      <c r="K59">
        <f>VLOOKUP($A:$A,[0]!as,11,FALSE)</f>
        <v>0</v>
      </c>
      <c r="L59">
        <f>VLOOKUP($A:$A,[0]!as,12,FALSE)</f>
        <v>89.343999999999994</v>
      </c>
      <c r="M59">
        <f>VLOOKUP($A:$A,[0]!as,13,FALSE)</f>
        <v>0</v>
      </c>
      <c r="N59" t="str">
        <f>VLOOKUP($A:$A,[0]!as,14,FALSE)</f>
        <v>XP_016742255.1</v>
      </c>
      <c r="O59" t="str">
        <f>VLOOKUP($A:$A,[0]!as,15,FALSE)</f>
        <v>PREDICTED: 7-deoxyloganetic acid glucosyltransferase-like [Gossypium hirsutum]</v>
      </c>
      <c r="P59">
        <f>VLOOKUP($A:$A,[0]!as,16,FALSE)</f>
        <v>50.21</v>
      </c>
      <c r="Q59">
        <f>VLOOKUP($A:$A,[0]!as,17,FALSE)</f>
        <v>2.0000000000000001E-161</v>
      </c>
      <c r="R59" t="str">
        <f>VLOOKUP($A:$A,[0]!as,18,FALSE)</f>
        <v>sp|U3U992|UGT8_CATRO</v>
      </c>
      <c r="S59" t="str">
        <f>VLOOKUP($A:$A,[0]!as,19,FALSE)</f>
        <v>7-deoxyloganetic acid glucosyltransferase OS=Catharanthus roseus GN=UGT709C2 PE=1 SV=1</v>
      </c>
      <c r="T59" t="str">
        <f>VLOOKUP($A:$A,[0]!as,20,FALSE)</f>
        <v>At1g22360</v>
      </c>
      <c r="U59">
        <f>VLOOKUP($A:$A,[0]!as,21,FALSE)</f>
        <v>269</v>
      </c>
      <c r="V59">
        <f>VLOOKUP($A:$A,[0]!as,22,FALSE)</f>
        <v>6.9999999999999996E-85</v>
      </c>
      <c r="W59" t="str">
        <f>VLOOKUP($A:$A,[0]!as,23,FALSE)</f>
        <v>KOG1192</v>
      </c>
      <c r="X59" t="str">
        <f>VLOOKUP($A:$A,[0]!as,24,FALSE)</f>
        <v>UDP-glucuronosyl and UDP-glucosyl transferase</v>
      </c>
      <c r="Y59" t="str">
        <f>VLOOKUP($A:$A,[0]!as,25,FALSE)</f>
        <v>GC</v>
      </c>
      <c r="Z59" t="str">
        <f>VLOOKUP($A:$A,[0]!as,26,FALSE)</f>
        <v>Carbohydrate transport and metabolism;Energy production and conversion</v>
      </c>
      <c r="AA59" t="str">
        <f>VLOOKUP($A:$A,[0]!as,27,FALSE)</f>
        <v>K22706|1|1e-83|269|pmum:103319663|(R)-mandelonitrile beta-glucosyltransferase [EC:2.4.1.354]!K00699|3|5e-72|238|spen:107013955|glucuronosyltransferase [EC:2.4.1.17]!K13030|5|7e-67|225|bdi:100843904|cyanohydrin beta-glucosyltransferase [EC:2.4.1.85]</v>
      </c>
      <c r="AB59" t="str">
        <f>VLOOKUP($A:$A,[0]!as,28,FALSE)</f>
        <v>GO:0008152//metabolic process</v>
      </c>
      <c r="AC59" t="str">
        <f>VLOOKUP($A:$A,[0]!as,29,FALSE)</f>
        <v>GO:0016758//transferase activity, transferring hexosyl groups</v>
      </c>
      <c r="AD59" t="str">
        <f>VLOOKUP($A:$A,[0]!as,30,FALSE)</f>
        <v>-</v>
      </c>
      <c r="AE59" t="str">
        <f>VLOOKUP($A:$A,[0]!as,31,FALSE)</f>
        <v>MEQDRSSQSRPPHVLVFVFPFPLQGHINSMIKLAELLAIAGFKLTFLNSHHNHERLTITDGLPLDHPRSGNWFLDMLEDTMELKMKGSLREVIMGFLSLVLDFAKELGIPIIIFRTSSPRSFWVSYSIPDIIQAGELPINGSEDMDRLITTVPGMETYLRCRDLPTFCRKLDIEDSIMKLVVKQTRKSLQADALILNTAEELDGPILSQIRTKCPRVYAVGPLHAQLNTRLNAKHGESYDHFSNTLWEVDKSCIFWLNKQPNRSVIYVSFGSITSTSREQLVELWYGLLNSKTKFLLVVRPNSVIGKDGEGEDVVMELMEKSKDRGYIVNWAPQEAVLNHPAVGGFFTHNGWNSTLESIVAGVPMICWPQFADQHVNSRVVSEVWKIGLDMKDVCDSKIVEKMVNDVMVDRKEEFAKSASEMAKVTNQCVNVGGSSYSNLDCLIEDIRIMSLKTHKK</v>
      </c>
    </row>
    <row r="60" spans="1:31" x14ac:dyDescent="0.25">
      <c r="A60" s="2" t="s">
        <v>674</v>
      </c>
      <c r="B60" t="str">
        <f>VLOOKUP($A:$A,[0]!as,2,FALSE)</f>
        <v>MSPms-VS-MPms</v>
      </c>
      <c r="C60">
        <f>VLOOKUP($A:$A,[0]!as,3,FALSE)</f>
        <v>-5.24839511668086</v>
      </c>
      <c r="D60">
        <f>VLOOKUP($A:$A,[0]!as,4,FALSE)</f>
        <v>0.60488776546571699</v>
      </c>
      <c r="E60">
        <f>VLOOKUP($A:$A,[0]!as,5,FALSE)</f>
        <v>1.2932739039550601E-4</v>
      </c>
      <c r="F60">
        <f>VLOOKUP($A:$A,[0]!as,6,FALSE)</f>
        <v>3.1343247473370099E-3</v>
      </c>
      <c r="G60" t="str">
        <f>VLOOKUP($A:$A,[0]!as,7,FALSE)</f>
        <v>Down</v>
      </c>
      <c r="H60" t="str">
        <f>VLOOKUP($A:$A,[0]!as,8,FALSE)</f>
        <v>Ghir_A11G007540.1</v>
      </c>
      <c r="I60">
        <f>VLOOKUP($A:$A,[0]!as,9,FALSE)</f>
        <v>0</v>
      </c>
      <c r="J60">
        <f>VLOOKUP($A:$A,[0]!as,10,FALSE)</f>
        <v>0</v>
      </c>
      <c r="K60">
        <f>VLOOKUP($A:$A,[0]!as,11,FALSE)</f>
        <v>0</v>
      </c>
      <c r="L60">
        <f>VLOOKUP($A:$A,[0]!as,12,FALSE)</f>
        <v>99.537999999999997</v>
      </c>
      <c r="M60">
        <f>VLOOKUP($A:$A,[0]!as,13,FALSE)</f>
        <v>0</v>
      </c>
      <c r="N60" t="str">
        <f>VLOOKUP($A:$A,[0]!as,14,FALSE)</f>
        <v>XP_017627122.1</v>
      </c>
      <c r="O60" t="str">
        <f>VLOOKUP($A:$A,[0]!as,15,FALSE)</f>
        <v>PREDICTED: beta-glucuronosyltransferase GlcAT14B-like [Gossypium arboreum]</v>
      </c>
      <c r="P60">
        <f>VLOOKUP($A:$A,[0]!as,16,FALSE)</f>
        <v>74.72</v>
      </c>
      <c r="Q60">
        <f>VLOOKUP($A:$A,[0]!as,17,FALSE)</f>
        <v>0</v>
      </c>
      <c r="R60" t="str">
        <f>VLOOKUP($A:$A,[0]!as,18,FALSE)</f>
        <v>sp|Q9LFQ0|GT14B_ARATH</v>
      </c>
      <c r="S60" t="str">
        <f>VLOOKUP($A:$A,[0]!as,19,FALSE)</f>
        <v>Beta-glucuronosyltransferase GlcAT14B OS=Arabidopsis thaliana GN=GLCAT14B PE=2 SV=1</v>
      </c>
      <c r="T60" t="str">
        <f>VLOOKUP($A:$A,[0]!as,20,FALSE)</f>
        <v>At5g15050</v>
      </c>
      <c r="U60">
        <f>VLOOKUP($A:$A,[0]!as,21,FALSE)</f>
        <v>645</v>
      </c>
      <c r="V60">
        <f>VLOOKUP($A:$A,[0]!as,22,FALSE)</f>
        <v>0</v>
      </c>
      <c r="W60" t="str">
        <f>VLOOKUP($A:$A,[0]!as,23,FALSE)</f>
        <v>KOG0799</v>
      </c>
      <c r="X60" t="str">
        <f>VLOOKUP($A:$A,[0]!as,24,FALSE)</f>
        <v>Branching enzyme</v>
      </c>
      <c r="Y60" t="str">
        <f>VLOOKUP($A:$A,[0]!as,25,FALSE)</f>
        <v>G</v>
      </c>
      <c r="Z60" t="str">
        <f>VLOOKUP($A:$A,[0]!as,26,FALSE)</f>
        <v>Carbohydrate transport and metabolism</v>
      </c>
      <c r="AA60" t="str">
        <f>VLOOKUP($A:$A,[0]!as,27,FALSE)</f>
        <v>K20891|1|0.0|894|gab:108470363|beta-glucuronosyltransferase [EC:2.4.1.-]</v>
      </c>
      <c r="AB60">
        <f>VLOOKUP($A:$A,[0]!as,28,FALSE)</f>
        <v>0</v>
      </c>
      <c r="AC60" t="str">
        <f>VLOOKUP($A:$A,[0]!as,29,FALSE)</f>
        <v>GO:0008375//acetylglucosaminyltransferase activity</v>
      </c>
      <c r="AD60" t="str">
        <f>VLOOKUP($A:$A,[0]!as,30,FALSE)</f>
        <v>GO:0016020//membrane</v>
      </c>
      <c r="AE60" t="str">
        <f>VLOOKUP($A:$A,[0]!as,31,FALSE)</f>
        <v>MKKLRTYYAQFRHNSNQAMERKWILPLALGSIVSLFLLFLTTLTSFDGSPFLFFYHPSAVLGGSSPFVESQLKPIPVSTLPPPPRFAYLISGSAGDGLMLRRTLLALYHPLNQYVVHLDREASSEERLDLEKFVKDHKVFNKFRNVRMIVKANLVTYRGPTMVANTLHAAAILLKEGGDWDWFINLSASDYPLVTQDDLLHTFSYLPRDLNFIDHTSNIGWKEFHRAKPIIIDPGLYSLKKADVFWVTQRRSVPTAFKLFTGSAWMALSRSFIDYCIWGWDNLPRTVLMYYANFLSSPEGYFHTVICNAQKFRNTTVNSDLHFISWDNPPKQHPHYLRLNDMQRMINSNAPFARKFPRDDPAALDKIDSDLLSRGPDMFTPGGWCVGSGKNGSDPCSVIGNTTVIKPGPGATRLETLISALLSDNNFRPRQCK</v>
      </c>
    </row>
    <row r="61" spans="1:31" x14ac:dyDescent="0.25">
      <c r="A61" s="2" t="s">
        <v>115</v>
      </c>
      <c r="B61" t="str">
        <f>VLOOKUP($A:$A,[0]!as,2,FALSE)</f>
        <v>MSPms-VS-MPms</v>
      </c>
      <c r="C61">
        <f>VLOOKUP($A:$A,[0]!as,3,FALSE)</f>
        <v>-4.1056049193078898</v>
      </c>
      <c r="D61">
        <f>VLOOKUP($A:$A,[0]!as,4,FALSE)</f>
        <v>0.64605824735226502</v>
      </c>
      <c r="E61">
        <f>VLOOKUP($A:$A,[0]!as,5,FALSE)</f>
        <v>2.1946645051729201E-4</v>
      </c>
      <c r="F61">
        <f>VLOOKUP($A:$A,[0]!as,6,FALSE)</f>
        <v>4.4181831651947199E-3</v>
      </c>
      <c r="G61" t="str">
        <f>VLOOKUP($A:$A,[0]!as,7,FALSE)</f>
        <v>Down</v>
      </c>
      <c r="H61" t="str">
        <f>VLOOKUP($A:$A,[0]!as,8,FALSE)</f>
        <v>Ghir_A02G011160.1</v>
      </c>
      <c r="I61">
        <f>VLOOKUP($A:$A,[0]!as,9,FALSE)</f>
        <v>0</v>
      </c>
      <c r="J61">
        <f>VLOOKUP($A:$A,[0]!as,10,FALSE)</f>
        <v>0</v>
      </c>
      <c r="K61">
        <f>VLOOKUP($A:$A,[0]!as,11,FALSE)</f>
        <v>0</v>
      </c>
      <c r="L61">
        <f>VLOOKUP($A:$A,[0]!as,12,FALSE)</f>
        <v>100</v>
      </c>
      <c r="M61">
        <f>VLOOKUP($A:$A,[0]!as,13,FALSE)</f>
        <v>0</v>
      </c>
      <c r="N61" t="str">
        <f>VLOOKUP($A:$A,[0]!as,14,FALSE)</f>
        <v>XP_016742653.1</v>
      </c>
      <c r="O61" t="str">
        <f>VLOOKUP($A:$A,[0]!as,15,FALSE)</f>
        <v>PREDICTED: protein kinase 2B, chloroplastic-like [Gossypium hirsutum]</v>
      </c>
      <c r="P61">
        <f>VLOOKUP($A:$A,[0]!as,16,FALSE)</f>
        <v>54.8</v>
      </c>
      <c r="Q61">
        <f>VLOOKUP($A:$A,[0]!as,17,FALSE)</f>
        <v>5.0000000000000001E-120</v>
      </c>
      <c r="R61" t="str">
        <f>VLOOKUP($A:$A,[0]!as,18,FALSE)</f>
        <v>sp|Q5PP29|PBL4_ARATH</v>
      </c>
      <c r="S61" t="str">
        <f>VLOOKUP($A:$A,[0]!as,19,FALSE)</f>
        <v>Probable serine/threonine-protein kinase PBL4 OS=Arabidopsis thaliana GN=PBL4 PE=2 SV=1</v>
      </c>
      <c r="T61" t="str">
        <f>VLOOKUP($A:$A,[0]!as,20,FALSE)</f>
        <v>At2g02800</v>
      </c>
      <c r="U61">
        <f>VLOOKUP($A:$A,[0]!as,21,FALSE)</f>
        <v>357</v>
      </c>
      <c r="V61">
        <f>VLOOKUP($A:$A,[0]!as,22,FALSE)</f>
        <v>3.0000000000000002E-119</v>
      </c>
      <c r="W61" t="str">
        <f>VLOOKUP($A:$A,[0]!as,23,FALSE)</f>
        <v>KOG1187</v>
      </c>
      <c r="X61" t="str">
        <f>VLOOKUP($A:$A,[0]!as,24,FALSE)</f>
        <v>Serine/threonine protein kinase</v>
      </c>
      <c r="Y61" t="str">
        <f>VLOOKUP($A:$A,[0]!as,25,FALSE)</f>
        <v>T</v>
      </c>
      <c r="Z61" t="str">
        <f>VLOOKUP($A:$A,[0]!as,26,FALSE)</f>
        <v>Signal transduction mechanisms</v>
      </c>
      <c r="AA61" t="str">
        <f>VLOOKUP($A:$A,[0]!as,27,FALSE)</f>
        <v>K04733|1|0.0|940|gab:108466354|interleukin-1 receptor-associated kinase 4 [EC:2.7.11.1]</v>
      </c>
      <c r="AB61">
        <f>VLOOKUP($A:$A,[0]!as,28,FALSE)</f>
        <v>0</v>
      </c>
      <c r="AC61" t="str">
        <f>VLOOKUP($A:$A,[0]!as,29,FALSE)</f>
        <v>GO:0005524//ATP binding;GO:0004672//protein kinase activity</v>
      </c>
      <c r="AD61" t="str">
        <f>VLOOKUP($A:$A,[0]!as,30,FALSE)</f>
        <v>-</v>
      </c>
      <c r="AE61" t="str">
        <f>VLOOKUP($A:$A,[0]!as,31,FALSE)</f>
        <v>MGNCFPSLFHARPRRPIQFNAAALVSGLPNLRPNETTTGSGCILSPPLLKSFTYSELEQATMNFSSQNLIGEGGFGYVYMGFFDEQTLSAASPESGMAVAVKKLSPTGTQGHEQWLTELGNLGRLRHRNLVKLFGYCSEGEDRLLVYEYLSKGSLQDLLFKDCSPPLSWETRVGIAIDTARVLSFLHELGLILRDIKSANILLDSDFNAKLSDLGYAIEGPTGDQSYVLTRVFGTEGYTDPQYLATGMLNTKCDVYSFGVVLLELLSGRQAVCETAAGIMEFLVDRAKPYLGDKRLLSRIMDTKLNGTYSKREAYGVAVIALQCVSEDKVRPSMAEVLSALRRLRLLSGSHASPSGVPSSSVGFKVDRPWLPSPSLDSVSSQRSIFPLCLSGFSSPRHVPSSPSDGPPFSLSSQSDGPPLSLRELRRQLFPRQERGSSERPIFPALASTLSPSDLPLSFLGSQSNASGPVSPSSDVPQVKSSKYNNKYPLKGALWNSY</v>
      </c>
    </row>
    <row r="62" spans="1:31" x14ac:dyDescent="0.25">
      <c r="A62" s="2" t="s">
        <v>1455</v>
      </c>
      <c r="B62" t="str">
        <f>VLOOKUP($A:$A,[0]!as,2,FALSE)</f>
        <v>MSPms-VS-MPms</v>
      </c>
      <c r="C62">
        <f>VLOOKUP($A:$A,[0]!as,3,FALSE)</f>
        <v>3.2171430635396598</v>
      </c>
      <c r="D62">
        <f>VLOOKUP($A:$A,[0]!as,4,FALSE)</f>
        <v>0.37759489754725201</v>
      </c>
      <c r="E62">
        <f>VLOOKUP($A:$A,[0]!as,5,FALSE)</f>
        <v>6.0836519176099598E-5</v>
      </c>
      <c r="F62">
        <f>VLOOKUP($A:$A,[0]!as,6,FALSE)</f>
        <v>1.88593209445909E-3</v>
      </c>
      <c r="G62" t="str">
        <f>VLOOKUP($A:$A,[0]!as,7,FALSE)</f>
        <v>Up</v>
      </c>
      <c r="H62" t="str">
        <f>VLOOKUP($A:$A,[0]!as,8,FALSE)</f>
        <v>Ghir_D13G016740.1</v>
      </c>
      <c r="I62">
        <f>VLOOKUP($A:$A,[0]!as,9,FALSE)</f>
        <v>0</v>
      </c>
      <c r="J62">
        <f>VLOOKUP($A:$A,[0]!as,10,FALSE)</f>
        <v>0</v>
      </c>
      <c r="K62">
        <f>VLOOKUP($A:$A,[0]!as,11,FALSE)</f>
        <v>0</v>
      </c>
      <c r="L62">
        <f>VLOOKUP($A:$A,[0]!as,12,FALSE)</f>
        <v>100</v>
      </c>
      <c r="M62">
        <f>VLOOKUP($A:$A,[0]!as,13,FALSE)</f>
        <v>1E-161</v>
      </c>
      <c r="N62" t="str">
        <f>VLOOKUP($A:$A,[0]!as,14,FALSE)</f>
        <v>XP_016703939.1</v>
      </c>
      <c r="O62" t="str">
        <f>VLOOKUP($A:$A,[0]!as,15,FALSE)</f>
        <v>PREDICTED: probable glutathione S-transferase [Gossypium hirsutum]</v>
      </c>
      <c r="P62">
        <f>VLOOKUP($A:$A,[0]!as,16,FALSE)</f>
        <v>73.39</v>
      </c>
      <c r="Q62">
        <f>VLOOKUP($A:$A,[0]!as,17,FALSE)</f>
        <v>5.0000000000000001E-120</v>
      </c>
      <c r="R62" t="str">
        <f>VLOOKUP($A:$A,[0]!as,18,FALSE)</f>
        <v>sp|Q03666|GSTX4_TOBAC</v>
      </c>
      <c r="S62" t="str">
        <f>VLOOKUP($A:$A,[0]!as,19,FALSE)</f>
        <v>Probable glutathione S-transferase OS=Nicotiana tabacum PE=2 SV=1</v>
      </c>
      <c r="T62" t="str">
        <f>VLOOKUP($A:$A,[0]!as,20,FALSE)</f>
        <v>At1g17180</v>
      </c>
      <c r="U62">
        <f>VLOOKUP($A:$A,[0]!as,21,FALSE)</f>
        <v>323</v>
      </c>
      <c r="V62">
        <f>VLOOKUP($A:$A,[0]!as,22,FALSE)</f>
        <v>6.0000000000000002E-113</v>
      </c>
      <c r="W62" t="str">
        <f>VLOOKUP($A:$A,[0]!as,23,FALSE)</f>
        <v>KOG0406</v>
      </c>
      <c r="X62" t="str">
        <f>VLOOKUP($A:$A,[0]!as,24,FALSE)</f>
        <v>Glutathione S-transferase</v>
      </c>
      <c r="Y62" t="str">
        <f>VLOOKUP($A:$A,[0]!as,25,FALSE)</f>
        <v>O</v>
      </c>
      <c r="Z62" t="str">
        <f>VLOOKUP($A:$A,[0]!as,26,FALSE)</f>
        <v>Posttranslational modification, protein turnover, chaperones</v>
      </c>
      <c r="AA62" t="str">
        <f>VLOOKUP($A:$A,[0]!as,27,FALSE)</f>
        <v>K00799|1|3e-162|450|ghi:107918871|glutathione S-transferase [EC:2.5.1.18]</v>
      </c>
      <c r="AB62">
        <f>VLOOKUP($A:$A,[0]!as,28,FALSE)</f>
        <v>0</v>
      </c>
      <c r="AC62" t="str">
        <f>VLOOKUP($A:$A,[0]!as,29,FALSE)</f>
        <v>GO:0016740//transferase activity</v>
      </c>
      <c r="AD62" t="str">
        <f>VLOOKUP($A:$A,[0]!as,30,FALSE)</f>
        <v>-</v>
      </c>
      <c r="AE62" t="str">
        <f>VLOOKUP($A:$A,[0]!as,31,FALSE)</f>
        <v>MAEEVVLLDFWPSPFGMRSRIALAEKGIKYEHKEEDLRNKSALLLQMNPVHKKIPVLIHNGKPVCESLIQVQYIDEVWHDKAPLLPSDPYQKATARFWADYVDKKIYEVGGRVWKTKGEKQATAKKELIETLKLLEKELGDKPYFGGESLGYVDVAFIPFYSWFYALEKCGNFSIEAECPKLIAWAKRCMQKESVAKSLPDQQKVYDFILEMKKHFGIE</v>
      </c>
    </row>
    <row r="63" spans="1:31" x14ac:dyDescent="0.25">
      <c r="A63" s="2" t="s">
        <v>219</v>
      </c>
      <c r="B63" t="str">
        <f>VLOOKUP($A:$A,[0]!as,2,FALSE)</f>
        <v>MSPms-VS-MPms</v>
      </c>
      <c r="C63">
        <f>VLOOKUP($A:$A,[0]!as,3,FALSE)</f>
        <v>-4.54165472031075</v>
      </c>
      <c r="D63">
        <f>VLOOKUP($A:$A,[0]!as,4,FALSE)</f>
        <v>0.29085874835945602</v>
      </c>
      <c r="E63">
        <f>VLOOKUP($A:$A,[0]!as,5,FALSE)</f>
        <v>2.4532420539458099E-9</v>
      </c>
      <c r="F63">
        <f>VLOOKUP($A:$A,[0]!as,6,FALSE)</f>
        <v>2.47924641971764E-6</v>
      </c>
      <c r="G63" t="str">
        <f>VLOOKUP($A:$A,[0]!as,7,FALSE)</f>
        <v>Down</v>
      </c>
      <c r="H63" t="str">
        <f>VLOOKUP($A:$A,[0]!as,8,FALSE)</f>
        <v>Ghir_A05G019420.1</v>
      </c>
      <c r="I63">
        <f>VLOOKUP($A:$A,[0]!as,9,FALSE)</f>
        <v>0</v>
      </c>
      <c r="J63">
        <f>VLOOKUP($A:$A,[0]!as,10,FALSE)</f>
        <v>0</v>
      </c>
      <c r="K63">
        <f>VLOOKUP($A:$A,[0]!as,11,FALSE)</f>
        <v>0</v>
      </c>
      <c r="L63">
        <f>VLOOKUP($A:$A,[0]!as,12,FALSE)</f>
        <v>100</v>
      </c>
      <c r="M63">
        <f>VLOOKUP($A:$A,[0]!as,13,FALSE)</f>
        <v>0</v>
      </c>
      <c r="N63" t="str">
        <f>VLOOKUP($A:$A,[0]!as,14,FALSE)</f>
        <v>XP_016749069.1</v>
      </c>
      <c r="O63" t="str">
        <f>VLOOKUP($A:$A,[0]!as,15,FALSE)</f>
        <v>PREDICTED: peroxidase 9-like [Gossypium hirsutum]</v>
      </c>
      <c r="P63">
        <f>VLOOKUP($A:$A,[0]!as,16,FALSE)</f>
        <v>75.069999999999993</v>
      </c>
      <c r="Q63">
        <f>VLOOKUP($A:$A,[0]!as,17,FALSE)</f>
        <v>0</v>
      </c>
      <c r="R63" t="str">
        <f>VLOOKUP($A:$A,[0]!as,18,FALSE)</f>
        <v>sp|Q96512|PER9_ARATH</v>
      </c>
      <c r="S63" t="str">
        <f>VLOOKUP($A:$A,[0]!as,19,FALSE)</f>
        <v>Peroxidase 9 OS=Arabidopsis thaliana GN=PER9 PE=1 SV=1</v>
      </c>
      <c r="T63" t="str">
        <f>VLOOKUP($A:$A,[0]!as,20,FALSE)</f>
        <v>-</v>
      </c>
      <c r="U63" t="str">
        <f>VLOOKUP($A:$A,[0]!as,21,FALSE)</f>
        <v>-</v>
      </c>
      <c r="V63" t="str">
        <f>VLOOKUP($A:$A,[0]!as,22,FALSE)</f>
        <v>-</v>
      </c>
      <c r="W63" t="str">
        <f>VLOOKUP($A:$A,[0]!as,23,FALSE)</f>
        <v>-</v>
      </c>
      <c r="X63" t="str">
        <f>VLOOKUP($A:$A,[0]!as,24,FALSE)</f>
        <v>-</v>
      </c>
      <c r="Y63" t="str">
        <f>VLOOKUP($A:$A,[0]!as,25,FALSE)</f>
        <v>-</v>
      </c>
      <c r="Z63" t="str">
        <f>VLOOKUP($A:$A,[0]!as,26,FALSE)</f>
        <v>-</v>
      </c>
      <c r="AA63" t="str">
        <f>VLOOKUP($A:$A,[0]!as,27,FALSE)</f>
        <v>K00430|1|0.0|719|ghi:107957949|peroxidase [EC:1.11.1.7]</v>
      </c>
      <c r="AB63" t="str">
        <f>VLOOKUP($A:$A,[0]!as,28,FALSE)</f>
        <v>GO:0006979//response to oxidative stress;GO:0042744//hydrogen peroxide catabolic process</v>
      </c>
      <c r="AC63" t="str">
        <f>VLOOKUP($A:$A,[0]!as,29,FALSE)</f>
        <v>GO:0020037//heme binding;GO:0046872//metal ion binding;GO:0004601//peroxidase activity</v>
      </c>
      <c r="AD63" t="str">
        <f>VLOOKUP($A:$A,[0]!as,30,FALSE)</f>
        <v>GO:0005576//extracellular region</v>
      </c>
      <c r="AE63" t="str">
        <f>VLOOKUP($A:$A,[0]!as,31,FALSE)</f>
        <v>MAYLKVALGFLVTAFLSATVSLAHPGLGFGWGGVGAPGGQSGAPSYGLFPQFYQFSCPQAEDIVISVLEMAIAKEPRMAASLLRLHFHDCFVQGCDASILLDNSATIVSEKNSLPNRNSVRGFEVIDEIKAKLEEACPQTVSCADILAMAARGSTVLSGGPSWELPLGRRDSKTASLSTSNNNIPPPNSTLQNLITLFQRQGLDEVDLVALSGGHTIGVARCATFKQRLYNQNGNNLPDQTLERTYYYGLKSVCPKSGGDNNISPLDFGSPVKFDNLYFKLILWGKGLLNSDEVLLTGNVGNTMELVKAYAKDENLFFKQFAKSMIKMGNISPLTAFNGEVRKNCRLVN</v>
      </c>
    </row>
    <row r="64" spans="1:31" x14ac:dyDescent="0.25">
      <c r="A64" s="2" t="s">
        <v>776</v>
      </c>
      <c r="B64" t="str">
        <f>VLOOKUP($A:$A,[0]!as,2,FALSE)</f>
        <v>MSPms-VS-MPms</v>
      </c>
      <c r="C64">
        <f>VLOOKUP($A:$A,[0]!as,3,FALSE)</f>
        <v>-2.9015853229049702</v>
      </c>
      <c r="D64">
        <f>VLOOKUP($A:$A,[0]!as,4,FALSE)</f>
        <v>0.31283832713951698</v>
      </c>
      <c r="E64">
        <f>VLOOKUP($A:$A,[0]!as,5,FALSE)</f>
        <v>8.02533482779921E-7</v>
      </c>
      <c r="F64">
        <f>VLOOKUP($A:$A,[0]!as,6,FALSE)</f>
        <v>1.03979530474024E-4</v>
      </c>
      <c r="G64" t="str">
        <f>VLOOKUP($A:$A,[0]!as,7,FALSE)</f>
        <v>Down</v>
      </c>
      <c r="H64" t="str">
        <f>VLOOKUP($A:$A,[0]!as,8,FALSE)</f>
        <v>Ghir_A12G020810.1</v>
      </c>
      <c r="I64">
        <f>VLOOKUP($A:$A,[0]!as,9,FALSE)</f>
        <v>0</v>
      </c>
      <c r="J64">
        <f>VLOOKUP($A:$A,[0]!as,10,FALSE)</f>
        <v>0</v>
      </c>
      <c r="K64">
        <f>VLOOKUP($A:$A,[0]!as,11,FALSE)</f>
        <v>0</v>
      </c>
      <c r="L64">
        <f>VLOOKUP($A:$A,[0]!as,12,FALSE)</f>
        <v>100</v>
      </c>
      <c r="M64">
        <f>VLOOKUP($A:$A,[0]!as,13,FALSE)</f>
        <v>0</v>
      </c>
      <c r="N64" t="str">
        <f>VLOOKUP($A:$A,[0]!as,14,FALSE)</f>
        <v>XP_016721204.1</v>
      </c>
      <c r="O64" t="str">
        <f>VLOOKUP($A:$A,[0]!as,15,FALSE)</f>
        <v xml:space="preserve">PREDICTED: glutamate dehydrogenase 2-like [Gossypium hirsutum] </v>
      </c>
      <c r="P64">
        <f>VLOOKUP($A:$A,[0]!as,16,FALSE)</f>
        <v>86.62</v>
      </c>
      <c r="Q64">
        <f>VLOOKUP($A:$A,[0]!as,17,FALSE)</f>
        <v>0</v>
      </c>
      <c r="R64" t="str">
        <f>VLOOKUP($A:$A,[0]!as,18,FALSE)</f>
        <v>sp|Q38946|DHE2_ARATH</v>
      </c>
      <c r="S64" t="str">
        <f>VLOOKUP($A:$A,[0]!as,19,FALSE)</f>
        <v>Glutamate dehydrogenase 2 OS=Arabidopsis thaliana GN=GDH2 PE=1 SV=1</v>
      </c>
      <c r="T64" t="str">
        <f>VLOOKUP($A:$A,[0]!as,20,FALSE)</f>
        <v>At5g07440</v>
      </c>
      <c r="U64">
        <f>VLOOKUP($A:$A,[0]!as,21,FALSE)</f>
        <v>764</v>
      </c>
      <c r="V64">
        <f>VLOOKUP($A:$A,[0]!as,22,FALSE)</f>
        <v>0</v>
      </c>
      <c r="W64" t="str">
        <f>VLOOKUP($A:$A,[0]!as,23,FALSE)</f>
        <v>KOG2250</v>
      </c>
      <c r="X64" t="str">
        <f>VLOOKUP($A:$A,[0]!as,24,FALSE)</f>
        <v>Glutamate/leucine/phenylalanine/valine dehydrogenases</v>
      </c>
      <c r="Y64" t="str">
        <f>VLOOKUP($A:$A,[0]!as,25,FALSE)</f>
        <v>E</v>
      </c>
      <c r="Z64" t="str">
        <f>VLOOKUP($A:$A,[0]!as,26,FALSE)</f>
        <v>Amino acid transport and metabolism</v>
      </c>
      <c r="AA64" t="str">
        <f>VLOOKUP($A:$A,[0]!as,27,FALSE)</f>
        <v>K00261|1|0.0|851|gab:108476560|glutamate dehydrogenase (NAD(P)+) [EC:1.4.1.3]</v>
      </c>
      <c r="AB64" t="str">
        <f>VLOOKUP($A:$A,[0]!as,28,FALSE)</f>
        <v>GO:0006520//cellular amino acid metabolic process</v>
      </c>
      <c r="AC64" t="str">
        <f>VLOOKUP($A:$A,[0]!as,29,FALSE)</f>
        <v>GO:0016639//oxidoreductase activity, acting on the CH-NH2 group of donors, NAD or NADP as acceptor</v>
      </c>
      <c r="AD64" t="str">
        <f>VLOOKUP($A:$A,[0]!as,30,FALSE)</f>
        <v>-</v>
      </c>
      <c r="AE64" t="str">
        <f>VLOOKUP($A:$A,[0]!as,31,FALSE)</f>
        <v>MNALAGTSRNFRLASRLLGLDSKLEKSLLIPFREIKVECTIPKDDGTLVSYVGFRIQHDNARGPMKGGIRYHPEVDPDEVNALAQLMTWKTAVADIPYGGAKGGIGCSPRDLSKSELERLTRVFTQKIHDLIGIHTDVPAPDMGTNAQTMAWILDEYSKFHGHSPAVVTGKPIDLGGSLGREAATGRGVVYATEALLAEYWKAVKGLTFIIQGFGNVGSWVARLIHERGGKVIAVSDVTGAVKNQNGIDIPQLLKHKEATGSLTGFSGGDSLDPSELLVHECDVLVPCALGGVLNRENAAHVKAKFIIEAANHPSDPEADEILSKKGVIILPDIYANAGGVTVSYFEWVQNIQGFMWDEDKVNKELKRYMTQAFHNIKTMCQTHHCNLRMGAFTLGVNRVARATLLRGWEA</v>
      </c>
    </row>
    <row r="65" spans="1:31" x14ac:dyDescent="0.25">
      <c r="A65" s="2" t="s">
        <v>172</v>
      </c>
      <c r="B65" t="str">
        <f>VLOOKUP($A:$A,[0]!as,2,FALSE)</f>
        <v>MSPms-VS-MPms</v>
      </c>
      <c r="C65">
        <f>VLOOKUP($A:$A,[0]!as,3,FALSE)</f>
        <v>-2.95302196569983</v>
      </c>
      <c r="D65">
        <f>VLOOKUP($A:$A,[0]!as,4,FALSE)</f>
        <v>0.28824911770838202</v>
      </c>
      <c r="E65">
        <f>VLOOKUP($A:$A,[0]!as,5,FALSE)</f>
        <v>7.0844764414879097E-6</v>
      </c>
      <c r="F65">
        <f>VLOOKUP($A:$A,[0]!as,6,FALSE)</f>
        <v>4.7102446656366298E-4</v>
      </c>
      <c r="G65" t="str">
        <f>VLOOKUP($A:$A,[0]!as,7,FALSE)</f>
        <v>Down</v>
      </c>
      <c r="H65" t="str">
        <f>VLOOKUP($A:$A,[0]!as,8,FALSE)</f>
        <v>Ghir_A04G002030.1</v>
      </c>
      <c r="I65">
        <f>VLOOKUP($A:$A,[0]!as,9,FALSE)</f>
        <v>0</v>
      </c>
      <c r="J65">
        <f>VLOOKUP($A:$A,[0]!as,10,FALSE)</f>
        <v>0</v>
      </c>
      <c r="K65" t="str">
        <f>VLOOKUP($A:$A,[0]!as,11,FALSE)</f>
        <v>&gt;Ghir_D05G037390.1</v>
      </c>
      <c r="L65">
        <f>VLOOKUP($A:$A,[0]!as,12,FALSE)</f>
        <v>100</v>
      </c>
      <c r="M65">
        <f>VLOOKUP($A:$A,[0]!as,13,FALSE)</f>
        <v>9.0000000000000006E-79</v>
      </c>
      <c r="N65" t="str">
        <f>VLOOKUP($A:$A,[0]!as,14,FALSE)</f>
        <v>XP_016731104.1</v>
      </c>
      <c r="O65" t="str">
        <f>VLOOKUP($A:$A,[0]!as,15,FALSE)</f>
        <v xml:space="preserve">PREDICTED: protein translation factor SUI1 homolog 2-like [Gossypium hirsutum] </v>
      </c>
      <c r="P65">
        <f>VLOOKUP($A:$A,[0]!as,16,FALSE)</f>
        <v>89.38</v>
      </c>
      <c r="Q65">
        <f>VLOOKUP($A:$A,[0]!as,17,FALSE)</f>
        <v>2.9999999999999999E-75</v>
      </c>
      <c r="R65" t="str">
        <f>VLOOKUP($A:$A,[0]!as,18,FALSE)</f>
        <v>sp|Q94JV4|SUI12_ARATH</v>
      </c>
      <c r="S65" t="str">
        <f>VLOOKUP($A:$A,[0]!as,19,FALSE)</f>
        <v>Protein translation factor SUI1 homolog 2 OS=Arabidopsis thaliana GN=At1g54290 PE=3 SV=1</v>
      </c>
      <c r="T65" t="str">
        <f>VLOOKUP($A:$A,[0]!as,20,FALSE)</f>
        <v>At1g54290</v>
      </c>
      <c r="U65">
        <f>VLOOKUP($A:$A,[0]!as,21,FALSE)</f>
        <v>218</v>
      </c>
      <c r="V65">
        <f>VLOOKUP($A:$A,[0]!as,22,FALSE)</f>
        <v>6.9999999999999997E-75</v>
      </c>
      <c r="W65" t="str">
        <f>VLOOKUP($A:$A,[0]!as,23,FALSE)</f>
        <v>KOG1770</v>
      </c>
      <c r="X65" t="str">
        <f>VLOOKUP($A:$A,[0]!as,24,FALSE)</f>
        <v>Translation initiation factor 1 (eIF-1/SUI1)</v>
      </c>
      <c r="Y65" t="str">
        <f>VLOOKUP($A:$A,[0]!as,25,FALSE)</f>
        <v>J</v>
      </c>
      <c r="Z65" t="str">
        <f>VLOOKUP($A:$A,[0]!as,26,FALSE)</f>
        <v>Translation, ribosomal structure and biogenesis</v>
      </c>
      <c r="AA65" t="str">
        <f>VLOOKUP($A:$A,[0]!as,27,FALSE)</f>
        <v>K03113|1|2e-79|232|gab:108450413|translation initiation factor 1</v>
      </c>
      <c r="AB65">
        <f>VLOOKUP($A:$A,[0]!as,28,FALSE)</f>
        <v>0</v>
      </c>
      <c r="AC65" t="str">
        <f>VLOOKUP($A:$A,[0]!as,29,FALSE)</f>
        <v>GO:0003743//translation initiation factor activity</v>
      </c>
      <c r="AD65" t="str">
        <f>VLOOKUP($A:$A,[0]!as,30,FALSE)</f>
        <v>-</v>
      </c>
      <c r="AE65" t="str">
        <f>VLOOKUP($A:$A,[0]!as,31,FALSE)</f>
        <v>MSDLDIQIPTAFDPFADANAEDAGAGAKEYVHIRIQQRNGRKSLTTVQGLKKEFSYNKILKDLKKEFCCNGTVVQDPELGKVIQLQGDQRKNVSTFLVQAGIVKKDSIKIHGF</v>
      </c>
    </row>
    <row r="66" spans="1:31" x14ac:dyDescent="0.25">
      <c r="A66" s="2" t="s">
        <v>1036</v>
      </c>
      <c r="B66" t="str">
        <f>VLOOKUP($A:$A,[0]!as,2,FALSE)</f>
        <v>MSPms-VS-MPms</v>
      </c>
      <c r="C66">
        <f>VLOOKUP($A:$A,[0]!as,3,FALSE)</f>
        <v>2.0309848710069001</v>
      </c>
      <c r="D66">
        <f>VLOOKUP($A:$A,[0]!as,4,FALSE)</f>
        <v>0.235330934280125</v>
      </c>
      <c r="E66">
        <f>VLOOKUP($A:$A,[0]!as,5,FALSE)</f>
        <v>1.71546070193429E-6</v>
      </c>
      <c r="F66">
        <f>VLOOKUP($A:$A,[0]!as,6,FALSE)</f>
        <v>1.76902508711714E-4</v>
      </c>
      <c r="G66" t="str">
        <f>VLOOKUP($A:$A,[0]!as,7,FALSE)</f>
        <v>Up</v>
      </c>
      <c r="H66" t="str">
        <f>VLOOKUP($A:$A,[0]!as,8,FALSE)</f>
        <v>Ghir_D04G007500.1</v>
      </c>
      <c r="I66">
        <f>VLOOKUP($A:$A,[0]!as,9,FALSE)</f>
        <v>0</v>
      </c>
      <c r="J66">
        <f>VLOOKUP($A:$A,[0]!as,10,FALSE)</f>
        <v>0</v>
      </c>
      <c r="K66">
        <f>VLOOKUP($A:$A,[0]!as,11,FALSE)</f>
        <v>0</v>
      </c>
      <c r="L66">
        <f>VLOOKUP($A:$A,[0]!as,12,FALSE)</f>
        <v>100</v>
      </c>
      <c r="M66">
        <f>VLOOKUP($A:$A,[0]!as,13,FALSE)</f>
        <v>0</v>
      </c>
      <c r="N66" t="str">
        <f>VLOOKUP($A:$A,[0]!as,14,FALSE)</f>
        <v>XP_016746424.1</v>
      </c>
      <c r="O66" t="str">
        <f>VLOOKUP($A:$A,[0]!as,15,FALSE)</f>
        <v>PREDICTED: ferritin-3, chloroplastic-like [Gossypium hirsutum]</v>
      </c>
      <c r="P66">
        <f>VLOOKUP($A:$A,[0]!as,16,FALSE)</f>
        <v>63.64</v>
      </c>
      <c r="Q66">
        <f>VLOOKUP($A:$A,[0]!as,17,FALSE)</f>
        <v>4.0000000000000001E-117</v>
      </c>
      <c r="R66" t="str">
        <f>VLOOKUP($A:$A,[0]!as,18,FALSE)</f>
        <v>sp|Q948P6|FRI3_SOYBN</v>
      </c>
      <c r="S66" t="str">
        <f>VLOOKUP($A:$A,[0]!as,19,FALSE)</f>
        <v>Ferritin-3, chloroplastic OS=Glycine max PE=2 SV=1</v>
      </c>
      <c r="T66" t="str">
        <f>VLOOKUP($A:$A,[0]!as,20,FALSE)</f>
        <v>At3g11050</v>
      </c>
      <c r="U66">
        <f>VLOOKUP($A:$A,[0]!as,21,FALSE)</f>
        <v>311</v>
      </c>
      <c r="V66">
        <f>VLOOKUP($A:$A,[0]!as,22,FALSE)</f>
        <v>2E-107</v>
      </c>
      <c r="W66" t="str">
        <f>VLOOKUP($A:$A,[0]!as,23,FALSE)</f>
        <v>KOG2332</v>
      </c>
      <c r="X66" t="str">
        <f>VLOOKUP($A:$A,[0]!as,24,FALSE)</f>
        <v>Ferritin</v>
      </c>
      <c r="Y66" t="str">
        <f>VLOOKUP($A:$A,[0]!as,25,FALSE)</f>
        <v>P</v>
      </c>
      <c r="Z66" t="str">
        <f>VLOOKUP($A:$A,[0]!as,26,FALSE)</f>
        <v>Inorganic ion transport and metabolism</v>
      </c>
      <c r="AA66" t="str">
        <f>VLOOKUP($A:$A,[0]!as,27,FALSE)</f>
        <v>K00522|1|0.0|536|ghi:107955205|ferritin heavy chain [EC:1.16.3.2]</v>
      </c>
      <c r="AB66" t="str">
        <f>VLOOKUP($A:$A,[0]!as,28,FALSE)</f>
        <v>GO:0006879//cellular iron ion homeostasis;GO:0006826//iron ion transport</v>
      </c>
      <c r="AC66" t="str">
        <f>VLOOKUP($A:$A,[0]!as,29,FALSE)</f>
        <v>GO:0004322//ferroxidase activity;GO:0008199//ferric iron binding</v>
      </c>
      <c r="AD66" t="str">
        <f>VLOOKUP($A:$A,[0]!as,30,FALSE)</f>
        <v>GO:0005623//cell</v>
      </c>
      <c r="AE66" t="str">
        <f>VLOOKUP($A:$A,[0]!as,31,FALSE)</f>
        <v>MLLTAAPAFSLVNPQVEHQGLPLFSSVPSAQSSSSFLRLSSPSSGVGSAVVFASKGSENKPLTGVVFEPFEEVKKELNLVPTLPQVSLARQKFSEECEAAINQQINVEYSICYGYHAMFAYFDRDNVALEGFAKFFNELSLRDRGQAEKLMRYQNKRGGRVQLLEISLPLSEFDHGVKGHALHAMEFALSMEKIANARLLHLHRIALRNHDAQLADFVESEFLSMQVEAIKKIAEHVSQLRRVGAGHGVWHFNQMLLREGGIA</v>
      </c>
    </row>
    <row r="67" spans="1:31" x14ac:dyDescent="0.25">
      <c r="A67" s="2" t="s">
        <v>60</v>
      </c>
      <c r="B67" t="str">
        <f>VLOOKUP($A:$A,[0]!as,2,FALSE)</f>
        <v>MSPms-VS-MPms</v>
      </c>
      <c r="C67">
        <f>VLOOKUP($A:$A,[0]!as,3,FALSE)</f>
        <v>-2.6204280885954701</v>
      </c>
      <c r="D67">
        <f>VLOOKUP($A:$A,[0]!as,4,FALSE)</f>
        <v>0.47386118344739198</v>
      </c>
      <c r="E67">
        <f>VLOOKUP($A:$A,[0]!as,5,FALSE)</f>
        <v>3.6575744629185902E-4</v>
      </c>
      <c r="F67">
        <f>VLOOKUP($A:$A,[0]!as,6,FALSE)</f>
        <v>6.1516275921443099E-3</v>
      </c>
      <c r="G67" t="str">
        <f>VLOOKUP($A:$A,[0]!as,7,FALSE)</f>
        <v>Down</v>
      </c>
      <c r="H67" t="str">
        <f>VLOOKUP($A:$A,[0]!as,8,FALSE)</f>
        <v>Ghir_A01G006850.1</v>
      </c>
      <c r="I67">
        <f>VLOOKUP($A:$A,[0]!as,9,FALSE)</f>
        <v>0</v>
      </c>
      <c r="J67">
        <f>VLOOKUP($A:$A,[0]!as,10,FALSE)</f>
        <v>0</v>
      </c>
      <c r="K67">
        <f>VLOOKUP($A:$A,[0]!as,11,FALSE)</f>
        <v>0</v>
      </c>
      <c r="L67">
        <f>VLOOKUP($A:$A,[0]!as,12,FALSE)</f>
        <v>99.703000000000003</v>
      </c>
      <c r="M67">
        <f>VLOOKUP($A:$A,[0]!as,13,FALSE)</f>
        <v>0</v>
      </c>
      <c r="N67" t="str">
        <f>VLOOKUP($A:$A,[0]!as,14,FALSE)</f>
        <v>XP_017638554.1</v>
      </c>
      <c r="O67" t="str">
        <f>VLOOKUP($A:$A,[0]!as,15,FALSE)</f>
        <v xml:space="preserve">PREDICTED: chloroplastic lipocalin [Gossypium arboreum] </v>
      </c>
      <c r="P67">
        <f>VLOOKUP($A:$A,[0]!as,16,FALSE)</f>
        <v>68.099999999999994</v>
      </c>
      <c r="Q67">
        <f>VLOOKUP($A:$A,[0]!as,17,FALSE)</f>
        <v>9.9999999999999997E-155</v>
      </c>
      <c r="R67" t="str">
        <f>VLOOKUP($A:$A,[0]!as,18,FALSE)</f>
        <v>sp|Q9STS7|CHL_ARATH</v>
      </c>
      <c r="S67" t="str">
        <f>VLOOKUP($A:$A,[0]!as,19,FALSE)</f>
        <v>Chloroplastic lipocalin OS=Arabidopsis thaliana GN=CHL PE=1 SV=1</v>
      </c>
      <c r="T67" t="str">
        <f>VLOOKUP($A:$A,[0]!as,20,FALSE)</f>
        <v>At3g47860</v>
      </c>
      <c r="U67">
        <f>VLOOKUP($A:$A,[0]!as,21,FALSE)</f>
        <v>437</v>
      </c>
      <c r="V67">
        <f>VLOOKUP($A:$A,[0]!as,22,FALSE)</f>
        <v>1.9999999999999999E-154</v>
      </c>
      <c r="W67" t="str">
        <f>VLOOKUP($A:$A,[0]!as,23,FALSE)</f>
        <v>KOG4824</v>
      </c>
      <c r="X67" t="str">
        <f>VLOOKUP($A:$A,[0]!as,24,FALSE)</f>
        <v>Apolipoprotein D/Lipocalin</v>
      </c>
      <c r="Y67" t="str">
        <f>VLOOKUP($A:$A,[0]!as,25,FALSE)</f>
        <v>M</v>
      </c>
      <c r="Z67" t="str">
        <f>VLOOKUP($A:$A,[0]!as,26,FALSE)</f>
        <v>Cell wall/membrane/envelope biogenesis</v>
      </c>
      <c r="AA67" t="str">
        <f>VLOOKUP($A:$A,[0]!as,27,FALSE)</f>
        <v>K03098|1|6e-08|56.6|pxb:103955959|apolipoprotein D and lipocalin family protein</v>
      </c>
      <c r="AB67" t="str">
        <f>VLOOKUP($A:$A,[0]!as,28,FALSE)</f>
        <v>-</v>
      </c>
      <c r="AC67" t="str">
        <f>VLOOKUP($A:$A,[0]!as,29,FALSE)</f>
        <v>-</v>
      </c>
      <c r="AD67" t="str">
        <f>VLOOKUP($A:$A,[0]!as,30,FALSE)</f>
        <v>-</v>
      </c>
      <c r="AE67" t="str">
        <f>VLOOKUP($A:$A,[0]!as,31,FALSE)</f>
        <v>MVNAILYHQTSPLLLCQCCSSSHPPHIPRGLPGKLTLNCSIKSPPNKVIASHIVSGLASLIFLSQTNQVLAADLSHHPSICQLASATDNELTLPLEEDSGEGNGKLMMMRGMTAKNFDPVRYSGRWFEVASLKRGFAGQGQEDCHCTQGVYTFDMKTPAIQVDTFCVHGGPDGYITGIRGKVQCLSDEDLVKNETDLEKQEMIKEKCYLRFPTLPFIPKEPYDVIATDYDNFSLVSGAKDTSFIQIYSRTPNPGHEFIEKYKSYLSNYGYDPSKIKDTPQDCQVMSNSQLAAMMSMPGMQQALTNEFPDLELKAPVAFNPFTSVFDTLKKLLELYFK</v>
      </c>
    </row>
    <row r="68" spans="1:31" x14ac:dyDescent="0.25">
      <c r="A68" s="2" t="s">
        <v>343</v>
      </c>
      <c r="B68" t="str">
        <f>VLOOKUP($A:$A,[0]!as,2,FALSE)</f>
        <v>MSPms-VS-MPms</v>
      </c>
      <c r="C68">
        <f>VLOOKUP($A:$A,[0]!as,3,FALSE)</f>
        <v>-2.5889997655807</v>
      </c>
      <c r="D68">
        <f>VLOOKUP($A:$A,[0]!as,4,FALSE)</f>
        <v>0.43928244792108201</v>
      </c>
      <c r="E68">
        <f>VLOOKUP($A:$A,[0]!as,5,FALSE)</f>
        <v>7.3238792307916994E-5</v>
      </c>
      <c r="F68">
        <f>VLOOKUP($A:$A,[0]!as,6,FALSE)</f>
        <v>2.1330006774173201E-3</v>
      </c>
      <c r="G68" t="str">
        <f>VLOOKUP($A:$A,[0]!as,7,FALSE)</f>
        <v>Down</v>
      </c>
      <c r="H68" t="str">
        <f>VLOOKUP($A:$A,[0]!as,8,FALSE)</f>
        <v>Ghir_A06G016200.1</v>
      </c>
      <c r="I68">
        <f>VLOOKUP($A:$A,[0]!as,9,FALSE)</f>
        <v>0</v>
      </c>
      <c r="J68">
        <f>VLOOKUP($A:$A,[0]!as,10,FALSE)</f>
        <v>0</v>
      </c>
      <c r="K68" t="str">
        <f>VLOOKUP($A:$A,[0]!as,11,FALSE)</f>
        <v>&gt;Ghir_A06G016200.2</v>
      </c>
      <c r="L68">
        <f>VLOOKUP($A:$A,[0]!as,12,FALSE)</f>
        <v>100</v>
      </c>
      <c r="M68">
        <f>VLOOKUP($A:$A,[0]!as,13,FALSE)</f>
        <v>0</v>
      </c>
      <c r="N68" t="str">
        <f>VLOOKUP($A:$A,[0]!as,14,FALSE)</f>
        <v>XP_016753703.1</v>
      </c>
      <c r="O68" t="str">
        <f>VLOOKUP($A:$A,[0]!as,15,FALSE)</f>
        <v xml:space="preserve">PREDICTED: aspartic proteinase-like [Gossypium hirsutum] </v>
      </c>
      <c r="P68">
        <f>VLOOKUP($A:$A,[0]!as,16,FALSE)</f>
        <v>72.55</v>
      </c>
      <c r="Q68">
        <f>VLOOKUP($A:$A,[0]!as,17,FALSE)</f>
        <v>0</v>
      </c>
      <c r="R68" t="str">
        <f>VLOOKUP($A:$A,[0]!as,18,FALSE)</f>
        <v>sp|O65390|APA1_ARATH</v>
      </c>
      <c r="S68" t="str">
        <f>VLOOKUP($A:$A,[0]!as,19,FALSE)</f>
        <v>Aspartic proteinase A1 OS=Arabidopsis thaliana GN=APA1 PE=1 SV=1</v>
      </c>
      <c r="T68" t="str">
        <f>VLOOKUP($A:$A,[0]!as,20,FALSE)</f>
        <v>At1g11910</v>
      </c>
      <c r="U68">
        <f>VLOOKUP($A:$A,[0]!as,21,FALSE)</f>
        <v>788</v>
      </c>
      <c r="V68">
        <f>VLOOKUP($A:$A,[0]!as,22,FALSE)</f>
        <v>0</v>
      </c>
      <c r="W68" t="str">
        <f>VLOOKUP($A:$A,[0]!as,23,FALSE)</f>
        <v>KOG1339</v>
      </c>
      <c r="X68" t="str">
        <f>VLOOKUP($A:$A,[0]!as,24,FALSE)</f>
        <v>Aspartyl protease</v>
      </c>
      <c r="Y68" t="str">
        <f>VLOOKUP($A:$A,[0]!as,25,FALSE)</f>
        <v>O</v>
      </c>
      <c r="Z68" t="str">
        <f>VLOOKUP($A:$A,[0]!as,26,FALSE)</f>
        <v>Posttranslational modification, protein turnover, chaperones</v>
      </c>
      <c r="AA68" t="str">
        <f>VLOOKUP($A:$A,[0]!as,27,FALSE)</f>
        <v>K08245|1|0.0|1063|ghi:107962007|phytepsin [EC:3.4.23.40]</v>
      </c>
      <c r="AB68" t="str">
        <f>VLOOKUP($A:$A,[0]!as,28,FALSE)</f>
        <v>GO:0006629//lipid metabolic process</v>
      </c>
      <c r="AC68" t="str">
        <f>VLOOKUP($A:$A,[0]!as,29,FALSE)</f>
        <v>GO:0004190//aspartic-type endopeptidase activity</v>
      </c>
      <c r="AD68" t="str">
        <f>VLOOKUP($A:$A,[0]!as,30,FALSE)</f>
        <v>-</v>
      </c>
      <c r="AE68" t="str">
        <f>VLOOKUP($A:$A,[0]!as,31,FALSE)</f>
        <v>MGTTVKGVVLSLFISSLLCSVVLASNDGLVRIGLKKMKLDPNNRLAAQLDSKDREALRASIAKKYRFRNDLGDSEETDIVALKNYMDAQYYGEIGIGTPPQKFTVIFDTGSSNLWVPSTKCYFSVACFFHSKYKSSESSTYKKNGKSASIQYGTGAISGFFSNDSVKVGNLVAKDQEFIEATKEPGVTFIAAKFDGILGLGFKEISVGDAVPVWYNMVEQGLIKDQVFSFWLNRNVGEEMGGEIVFGGIDPNHYKGKHTYVPITQKGYWQFDMGDVLIGDKPTGYCAGGCAAIADSGTSLLAGPTTVITMINQAIGASGVASQECKAVVQQYGQTIIDLLVSQAEPMKICSRIGLCAFDGSHGVSMGIENVVDESNGKSSGILHSAMCPACEMAVVWMQNQLIENQTQDRILDYANQLCDRVPNPMGESTVDCGSLSSMPTISFTIGGKAFDLTPEEYILKVGEGAEAQCISGFTALDVPPPRGPLWILGDAFMGRYHTVFDFGKLRVGFAEAA</v>
      </c>
    </row>
    <row r="69" spans="1:31" x14ac:dyDescent="0.25">
      <c r="A69" s="2" t="s">
        <v>825</v>
      </c>
      <c r="B69" t="str">
        <f>VLOOKUP($A:$A,[0]!as,2,FALSE)</f>
        <v>MSPms-VS-MPms</v>
      </c>
      <c r="C69">
        <f>VLOOKUP($A:$A,[0]!as,3,FALSE)</f>
        <v>-7.0355789493654797</v>
      </c>
      <c r="D69">
        <f>VLOOKUP($A:$A,[0]!as,4,FALSE)</f>
        <v>0.34295578723457898</v>
      </c>
      <c r="E69">
        <f>VLOOKUP($A:$A,[0]!as,5,FALSE)</f>
        <v>8.7255368885763605E-7</v>
      </c>
      <c r="F69">
        <f>VLOOKUP($A:$A,[0]!as,6,FALSE)</f>
        <v>1.07536921702381E-4</v>
      </c>
      <c r="G69" t="str">
        <f>VLOOKUP($A:$A,[0]!as,7,FALSE)</f>
        <v>Down</v>
      </c>
      <c r="H69" t="str">
        <f>VLOOKUP($A:$A,[0]!as,8,FALSE)</f>
        <v>Ghir_A12G026830.1;Ghir_D12G026920.1</v>
      </c>
      <c r="I69">
        <f>VLOOKUP($A:$A,[0]!as,9,FALSE)</f>
        <v>0</v>
      </c>
      <c r="J69">
        <f>VLOOKUP($A:$A,[0]!as,10,FALSE)</f>
        <v>0</v>
      </c>
      <c r="K69">
        <f>VLOOKUP($A:$A,[0]!as,11,FALSE)</f>
        <v>0</v>
      </c>
      <c r="L69">
        <f>VLOOKUP($A:$A,[0]!as,12,FALSE)</f>
        <v>99.789000000000001</v>
      </c>
      <c r="M69">
        <f>VLOOKUP($A:$A,[0]!as,13,FALSE)</f>
        <v>0</v>
      </c>
      <c r="N69" t="str">
        <f>VLOOKUP($A:$A,[0]!as,14,FALSE)</f>
        <v>XP_017635100.1</v>
      </c>
      <c r="O69" t="str">
        <f>VLOOKUP($A:$A,[0]!as,15,FALSE)</f>
        <v xml:space="preserve">PREDICTED: probable polygalacturonase isoform X2 [Gossypium arboreum] </v>
      </c>
      <c r="P69">
        <f>VLOOKUP($A:$A,[0]!as,16,FALSE)</f>
        <v>65.39</v>
      </c>
      <c r="Q69">
        <f>VLOOKUP($A:$A,[0]!as,17,FALSE)</f>
        <v>0</v>
      </c>
      <c r="R69" t="str">
        <f>VLOOKUP($A:$A,[0]!as,18,FALSE)</f>
        <v>sp|A7PZL3|PGLR_VITVI</v>
      </c>
      <c r="S69" t="str">
        <f>VLOOKUP($A:$A,[0]!as,19,FALSE)</f>
        <v>Probable polygalacturonase OS=Vitis vinifera GN=GSVIVT00026920001 PE=1 SV=1</v>
      </c>
      <c r="T69" t="str">
        <f>VLOOKUP($A:$A,[0]!as,20,FALSE)</f>
        <v>-</v>
      </c>
      <c r="U69" t="str">
        <f>VLOOKUP($A:$A,[0]!as,21,FALSE)</f>
        <v>-</v>
      </c>
      <c r="V69" t="str">
        <f>VLOOKUP($A:$A,[0]!as,22,FALSE)</f>
        <v>-</v>
      </c>
      <c r="W69" t="str">
        <f>VLOOKUP($A:$A,[0]!as,23,FALSE)</f>
        <v>-</v>
      </c>
      <c r="X69" t="str">
        <f>VLOOKUP($A:$A,[0]!as,24,FALSE)</f>
        <v>-</v>
      </c>
      <c r="Y69" t="str">
        <f>VLOOKUP($A:$A,[0]!as,25,FALSE)</f>
        <v>-</v>
      </c>
      <c r="Z69" t="str">
        <f>VLOOKUP($A:$A,[0]!as,26,FALSE)</f>
        <v>-</v>
      </c>
      <c r="AA69" t="str">
        <f>VLOOKUP($A:$A,[0]!as,27,FALSE)</f>
        <v>K01184|1|2e-33|134|gmx:100820332|polygalacturonase [EC:3.2.1.15]</v>
      </c>
      <c r="AB69" t="str">
        <f>VLOOKUP($A:$A,[0]!as,28,FALSE)</f>
        <v>GO:0005975//carbohydrate metabolic process</v>
      </c>
      <c r="AC69" t="str">
        <f>VLOOKUP($A:$A,[0]!as,29,FALSE)</f>
        <v>GO:0004650//polygalacturonase activity</v>
      </c>
      <c r="AD69" t="str">
        <f>VLOOKUP($A:$A,[0]!as,30,FALSE)</f>
        <v>-</v>
      </c>
      <c r="AE69" t="str">
        <f>VLOOKUP($A:$A,[0]!as,31,FALSE)</f>
        <v>MEFSKKSQVFETLISAIFLLELLRPNVAEFRAVGLATSTITFRALNCRKHSAVLTDFGGIGDGKTSNTKAFEAAIMNLSQVAPDGGAQLIVPPGKWLTGSFNLTSHFTLFVHKDAVILGSQDESEWPPVALLPSYGRGRDAPSGRLSSLIFGTNLTDVVITGNNGTIDGQGSYWWKLFRDNKMTVTRPYMIEIMYSKQVQISNLTLVNSPSWNVHPIYSSDIIIQHLTVFAPVDSPNTDGIDPDSCTNTRIEDSFIVSGDDCIAVKSGWDEYGIKFNMPTKQLVIRRFACISPSSATIALGSEMSGGIEDVRVEDVTAINTESGVRIKTGVGRGAYVKDVYVRNMTLNTMKYVFWMTGDYGSHPDAEFDQNAFPVIKGINYRDIVADNVTQSAQLDGIGKHPFTDICISNVNIKLAAKPKGVQWNCSDVQGVTNRVSPEPCNLLPRKEIDCPVAKDRLPIEDVQLKTCSISGNF</v>
      </c>
    </row>
    <row r="70" spans="1:31" x14ac:dyDescent="0.25">
      <c r="A70" s="2" t="s">
        <v>944</v>
      </c>
      <c r="B70" t="str">
        <f>VLOOKUP($A:$A,[0]!as,2,FALSE)</f>
        <v>MSPms-VS-MPms</v>
      </c>
      <c r="C70">
        <f>VLOOKUP($A:$A,[0]!as,3,FALSE)</f>
        <v>2.5324113987758898</v>
      </c>
      <c r="D70">
        <f>VLOOKUP($A:$A,[0]!as,4,FALSE)</f>
        <v>0.25410719884463401</v>
      </c>
      <c r="E70">
        <f>VLOOKUP($A:$A,[0]!as,5,FALSE)</f>
        <v>3.7158541088544402E-7</v>
      </c>
      <c r="F70">
        <f>VLOOKUP($A:$A,[0]!as,6,FALSE)</f>
        <v>6.4415615495077999E-5</v>
      </c>
      <c r="G70" t="str">
        <f>VLOOKUP($A:$A,[0]!as,7,FALSE)</f>
        <v>Up</v>
      </c>
      <c r="H70" t="str">
        <f>VLOOKUP($A:$A,[0]!as,8,FALSE)</f>
        <v>Ghir_D02G007330.1</v>
      </c>
      <c r="I70">
        <f>VLOOKUP($A:$A,[0]!as,9,FALSE)</f>
        <v>0</v>
      </c>
      <c r="J70">
        <f>VLOOKUP($A:$A,[0]!as,10,FALSE)</f>
        <v>0</v>
      </c>
      <c r="K70">
        <f>VLOOKUP($A:$A,[0]!as,11,FALSE)</f>
        <v>0</v>
      </c>
      <c r="L70">
        <f>VLOOKUP($A:$A,[0]!as,12,FALSE)</f>
        <v>100</v>
      </c>
      <c r="M70">
        <f>VLOOKUP($A:$A,[0]!as,13,FALSE)</f>
        <v>0</v>
      </c>
      <c r="N70" t="str">
        <f>VLOOKUP($A:$A,[0]!as,14,FALSE)</f>
        <v>XP_012482459.1</v>
      </c>
      <c r="O70" t="str">
        <f>VLOOKUP($A:$A,[0]!as,15,FALSE)</f>
        <v xml:space="preserve">PREDICTED: alcohol dehydrogenase class-P-like [Gossypium raimondii] </v>
      </c>
      <c r="P70">
        <f>VLOOKUP($A:$A,[0]!as,16,FALSE)</f>
        <v>85.22</v>
      </c>
      <c r="Q70">
        <f>VLOOKUP($A:$A,[0]!as,17,FALSE)</f>
        <v>0</v>
      </c>
      <c r="R70" t="str">
        <f>VLOOKUP($A:$A,[0]!as,18,FALSE)</f>
        <v>sp|P06525|ADH1_ARATH</v>
      </c>
      <c r="S70" t="str">
        <f>VLOOKUP($A:$A,[0]!as,19,FALSE)</f>
        <v>Alcohol dehydrogenase class-P OS=Arabidopsis thaliana GN=ADH1 PE=1 SV=2</v>
      </c>
      <c r="T70" t="str">
        <f>VLOOKUP($A:$A,[0]!as,20,FALSE)</f>
        <v>At1g77120</v>
      </c>
      <c r="U70">
        <f>VLOOKUP($A:$A,[0]!as,21,FALSE)</f>
        <v>684</v>
      </c>
      <c r="V70">
        <f>VLOOKUP($A:$A,[0]!as,22,FALSE)</f>
        <v>0</v>
      </c>
      <c r="W70" t="str">
        <f>VLOOKUP($A:$A,[0]!as,23,FALSE)</f>
        <v>KOG0022</v>
      </c>
      <c r="X70" t="str">
        <f>VLOOKUP($A:$A,[0]!as,24,FALSE)</f>
        <v>Alcohol dehydrogenase, class III</v>
      </c>
      <c r="Y70" t="str">
        <f>VLOOKUP($A:$A,[0]!as,25,FALSE)</f>
        <v>Q</v>
      </c>
      <c r="Z70" t="str">
        <f>VLOOKUP($A:$A,[0]!as,26,FALSE)</f>
        <v>Secondary metabolites biosynthesis, transport and catabolism</v>
      </c>
      <c r="AA70" t="str">
        <f>VLOOKUP($A:$A,[0]!as,27,FALSE)</f>
        <v>K18857|1|0.0|781|gra:105797077|alcohol dehydrogenase class-P [EC:1.1.1.1]</v>
      </c>
      <c r="AB70">
        <f>VLOOKUP($A:$A,[0]!as,28,FALSE)</f>
        <v>0</v>
      </c>
      <c r="AC70" t="str">
        <f>VLOOKUP($A:$A,[0]!as,29,FALSE)</f>
        <v>GO:0008270//zinc ion binding;GO:0016491//oxidoreductase activity</v>
      </c>
      <c r="AD70" t="str">
        <f>VLOOKUP($A:$A,[0]!as,30,FALSE)</f>
        <v>-</v>
      </c>
      <c r="AE70" t="str">
        <f>VLOOKUP($A:$A,[0]!as,31,FALSE)</f>
        <v>MSTAGQVIRCKAAVAWESGKPLSIEEVEVAPPQKDEVRIKILFTSLCHTDVYFWDAKGQNPLFPRILGHEAGGIVESVGEGVTDLKPGDHVLPIFTGECKECPHCLSEESNMCDLLRINTDRVGMINDGKSRFSINGKPIYHFLGTSTFSEYTVVHVGQVAKINPHAPLDKVCVLSCGMSTGFGATVNVAKPKKGQSVAIFGLGAVGLAAAEGARVSGASRIIGIDLNPSRFEQAKKFGVTEFVNPKDYNKPVQEVIVEMTGGGVDRSVECTGSIQAMISAFECVHDGWGVAVLVGVPNKDDAFKTHPVNLLNERTLKGTFFGNYKPRSDIPAVVEKYMNKELELDKFITHTVPFSEINKAFELMLAGEGLRCVIRMDA</v>
      </c>
    </row>
    <row r="71" spans="1:31" x14ac:dyDescent="0.25">
      <c r="A71" s="2" t="s">
        <v>1476</v>
      </c>
      <c r="B71" t="str">
        <f>VLOOKUP($A:$A,[0]!as,2,FALSE)</f>
        <v>MSPms-VS-MPms</v>
      </c>
      <c r="C71">
        <f>VLOOKUP($A:$A,[0]!as,3,FALSE)</f>
        <v>-2.9826439482090898</v>
      </c>
      <c r="D71">
        <f>VLOOKUP($A:$A,[0]!as,4,FALSE)</f>
        <v>0.65121614456436805</v>
      </c>
      <c r="E71">
        <f>VLOOKUP($A:$A,[0]!as,5,FALSE)</f>
        <v>6.3230845503836597E-4</v>
      </c>
      <c r="F71">
        <f>VLOOKUP($A:$A,[0]!as,6,FALSE)</f>
        <v>8.8385246857014908E-3</v>
      </c>
      <c r="G71" t="str">
        <f>VLOOKUP($A:$A,[0]!as,7,FALSE)</f>
        <v>Down</v>
      </c>
      <c r="H71" t="str">
        <f>VLOOKUP($A:$A,[0]!as,8,FALSE)</f>
        <v>Ghir_D13G019430.1</v>
      </c>
      <c r="I71">
        <f>VLOOKUP($A:$A,[0]!as,9,FALSE)</f>
        <v>0</v>
      </c>
      <c r="J71">
        <f>VLOOKUP($A:$A,[0]!as,10,FALSE)</f>
        <v>0</v>
      </c>
      <c r="K71">
        <f>VLOOKUP($A:$A,[0]!as,11,FALSE)</f>
        <v>0</v>
      </c>
      <c r="L71">
        <f>VLOOKUP($A:$A,[0]!as,12,FALSE)</f>
        <v>99.762</v>
      </c>
      <c r="M71">
        <f>VLOOKUP($A:$A,[0]!as,13,FALSE)</f>
        <v>0</v>
      </c>
      <c r="N71" t="str">
        <f>VLOOKUP($A:$A,[0]!as,14,FALSE)</f>
        <v>XP_016667890.1</v>
      </c>
      <c r="O71" t="str">
        <f>VLOOKUP($A:$A,[0]!as,15,FALSE)</f>
        <v>PREDICTED: calreticulin-like [Gossypium hirsutum]</v>
      </c>
      <c r="P71">
        <f>VLOOKUP($A:$A,[0]!as,16,FALSE)</f>
        <v>86.13</v>
      </c>
      <c r="Q71">
        <f>VLOOKUP($A:$A,[0]!as,17,FALSE)</f>
        <v>0</v>
      </c>
      <c r="R71" t="str">
        <f>VLOOKUP($A:$A,[0]!as,18,FALSE)</f>
        <v>sp|Q9XF98|CALR_PRUAR</v>
      </c>
      <c r="S71" t="str">
        <f>VLOOKUP($A:$A,[0]!as,19,FALSE)</f>
        <v>Calreticulin OS=Prunus armeniaca PE=2 SV=1</v>
      </c>
      <c r="T71" t="str">
        <f>VLOOKUP($A:$A,[0]!as,20,FALSE)</f>
        <v>At1g56340</v>
      </c>
      <c r="U71">
        <f>VLOOKUP($A:$A,[0]!as,21,FALSE)</f>
        <v>621</v>
      </c>
      <c r="V71">
        <f>VLOOKUP($A:$A,[0]!as,22,FALSE)</f>
        <v>0</v>
      </c>
      <c r="W71" t="str">
        <f>VLOOKUP($A:$A,[0]!as,23,FALSE)</f>
        <v>KOG0674</v>
      </c>
      <c r="X71" t="str">
        <f>VLOOKUP($A:$A,[0]!as,24,FALSE)</f>
        <v>Calreticulin</v>
      </c>
      <c r="Y71" t="str">
        <f>VLOOKUP($A:$A,[0]!as,25,FALSE)</f>
        <v>O</v>
      </c>
      <c r="Z71" t="str">
        <f>VLOOKUP($A:$A,[0]!as,26,FALSE)</f>
        <v>Posttranslational modification, protein turnover, chaperones</v>
      </c>
      <c r="AA71" t="str">
        <f>VLOOKUP($A:$A,[0]!as,27,FALSE)</f>
        <v>K08057|1|0.0|850|ghi:107888331|calreticulin</v>
      </c>
      <c r="AB71" t="str">
        <f>VLOOKUP($A:$A,[0]!as,28,FALSE)</f>
        <v>GO:0006457//protein folding</v>
      </c>
      <c r="AC71" t="str">
        <f>VLOOKUP($A:$A,[0]!as,29,FALSE)</f>
        <v>GO:0005509//calcium ion binding;GO:0051082//unfolded protein binding</v>
      </c>
      <c r="AD71" t="str">
        <f>VLOOKUP($A:$A,[0]!as,30,FALSE)</f>
        <v>GO:0005783//endoplasmic reticulum</v>
      </c>
      <c r="AE71" t="str">
        <f>VLOOKUP($A:$A,[0]!as,31,FALSE)</f>
        <v>MSTTMANHKRFPNFVSLILLSLVATASAEVFFEERFEDGWESRWVKSDWKKDENMAGEWNYTSGKWNGDLNDKGIQTSEDYRFYAISAEFPEVNNKGKTLVFQFSVKHEQKLDCGGGYMKLLSGDVDQKKFGGDTPYSIMFGPDICGYSTKKVHAILTYNGTNHLIKKEVPCETDQLTHVYTFILRPDATYSILIDNVEKQTGSLYTDWDLLPPKKIKDPEAKKPEDWDDKEYIPDPEDKKPEGYDDIPKEIPDPDAKKPEDWDDEEDGEWTPSTIPNPEYKGQWKPKKIKNPNYKGKWKAPMIDNPDFKDDPDLYVFPTLKYVGIELWQVKSGTMFDNILVADDVVYAKKLAEETWGKQKDAEKASFEEAEKKREEEESKDDPVDSDAEDEDDADDTEGHESDSDTKSDDEDKEDAHDEL</v>
      </c>
    </row>
    <row r="72" spans="1:31" x14ac:dyDescent="0.25">
      <c r="A72" s="2" t="s">
        <v>1328</v>
      </c>
      <c r="B72" t="str">
        <f>VLOOKUP($A:$A,[0]!as,2,FALSE)</f>
        <v>MSPms-VS-MPms</v>
      </c>
      <c r="C72">
        <f>VLOOKUP($A:$A,[0]!as,3,FALSE)</f>
        <v>-3.80935609643661</v>
      </c>
      <c r="D72">
        <f>VLOOKUP($A:$A,[0]!as,4,FALSE)</f>
        <v>0.31968667254872701</v>
      </c>
      <c r="E72">
        <f>VLOOKUP($A:$A,[0]!as,5,FALSE)</f>
        <v>6.6655100390278196E-6</v>
      </c>
      <c r="F72">
        <f>VLOOKUP($A:$A,[0]!as,6,FALSE)</f>
        <v>4.4907762969610102E-4</v>
      </c>
      <c r="G72" t="str">
        <f>VLOOKUP($A:$A,[0]!as,7,FALSE)</f>
        <v>Down</v>
      </c>
      <c r="H72" t="str">
        <f>VLOOKUP($A:$A,[0]!as,8,FALSE)</f>
        <v>Ghir_D10G006780.1</v>
      </c>
      <c r="I72">
        <f>VLOOKUP($A:$A,[0]!as,9,FALSE)</f>
        <v>0</v>
      </c>
      <c r="J72">
        <f>VLOOKUP($A:$A,[0]!as,10,FALSE)</f>
        <v>0</v>
      </c>
      <c r="K72">
        <f>VLOOKUP($A:$A,[0]!as,11,FALSE)</f>
        <v>0</v>
      </c>
      <c r="L72">
        <f>VLOOKUP($A:$A,[0]!as,12,FALSE)</f>
        <v>99.558000000000007</v>
      </c>
      <c r="M72">
        <f>VLOOKUP($A:$A,[0]!as,13,FALSE)</f>
        <v>0</v>
      </c>
      <c r="N72" t="str">
        <f>VLOOKUP($A:$A,[0]!as,14,FALSE)</f>
        <v>XP_016701087.1</v>
      </c>
      <c r="O72" t="str">
        <f>VLOOKUP($A:$A,[0]!as,15,FALSE)</f>
        <v>PREDICTED: IAA-amino acid hydrolase ILR1-like 4 [Gossypium hirsutum]</v>
      </c>
      <c r="P72">
        <f>VLOOKUP($A:$A,[0]!as,16,FALSE)</f>
        <v>68.599999999999994</v>
      </c>
      <c r="Q72">
        <f>VLOOKUP($A:$A,[0]!as,17,FALSE)</f>
        <v>0</v>
      </c>
      <c r="R72" t="str">
        <f>VLOOKUP($A:$A,[0]!as,18,FALSE)</f>
        <v>sp|O04373|ILL4_ARATH</v>
      </c>
      <c r="S72" t="str">
        <f>VLOOKUP($A:$A,[0]!as,19,FALSE)</f>
        <v>IAA-amino acid hydrolase ILR1-like 4 OS=Arabidopsis thaliana GN=ILL4 PE=1 SV=2</v>
      </c>
      <c r="T72" t="str">
        <f>VLOOKUP($A:$A,[0]!as,20,FALSE)</f>
        <v>-</v>
      </c>
      <c r="U72" t="str">
        <f>VLOOKUP($A:$A,[0]!as,21,FALSE)</f>
        <v>-</v>
      </c>
      <c r="V72" t="str">
        <f>VLOOKUP($A:$A,[0]!as,22,FALSE)</f>
        <v>-</v>
      </c>
      <c r="W72" t="str">
        <f>VLOOKUP($A:$A,[0]!as,23,FALSE)</f>
        <v>-</v>
      </c>
      <c r="X72" t="str">
        <f>VLOOKUP($A:$A,[0]!as,24,FALSE)</f>
        <v>-</v>
      </c>
      <c r="Y72" t="str">
        <f>VLOOKUP($A:$A,[0]!as,25,FALSE)</f>
        <v>-</v>
      </c>
      <c r="Z72" t="str">
        <f>VLOOKUP($A:$A,[0]!as,26,FALSE)</f>
        <v>-</v>
      </c>
      <c r="AA72" t="str">
        <f>VLOOKUP($A:$A,[0]!as,27,FALSE)</f>
        <v>K21604|1|0.0|918|ghi:107916342|jasmonoyl-L-amino acid hydrolase [EC:3.5.1.127]</v>
      </c>
      <c r="AB72" t="str">
        <f>VLOOKUP($A:$A,[0]!as,28,FALSE)</f>
        <v>GO:0008152//metabolic process</v>
      </c>
      <c r="AC72" t="str">
        <f>VLOOKUP($A:$A,[0]!as,29,FALSE)</f>
        <v>GO:0016787//hydrolase activity</v>
      </c>
      <c r="AD72" t="str">
        <f>VLOOKUP($A:$A,[0]!as,30,FALSE)</f>
        <v>-</v>
      </c>
      <c r="AE72" t="str">
        <f>VLOOKUP($A:$A,[0]!as,31,FALSE)</f>
        <v>MKTSMIFSKLVSFVLILQLLNPIVVLSSSSSLSSSNGLTEIPKKFLDFAKRKEVVDWMVGIRRKIHENPELGYEEFETSKLIRLELDKLGIPYKYPVSVTGIVGFVGTGEPPFVAIRADMDALPIQETVDWEHKSKNPGKMHACGHDAHVSMVLGAAKILKQHLQELKGTVVLVFQPAEEGGGGAKKMLDAGVLDNVDAIFGLHVLHSAPIGTVASKPGPLLAGSGLFDAVISGKGGHAAIPQHSIDPILAASNVVVSLQHLVSREADPLDSQVVTVAKFQGGGAFNVIPDSVTIGGTFRAFSKASLIQLKKRIEEVIKGQAAVQRCSATVDFSNTKKPMLLFPPTVNDKDLHEHFLKVAGDMLGNDKVKDMKPVMGSEDFAFYQEAFPGYFFFIGMQDENRPKLSSVHTPNFTINEDILPYGAALHASLATTYLLEAESKLRPTGGNLHDEL</v>
      </c>
    </row>
    <row r="73" spans="1:31" x14ac:dyDescent="0.25">
      <c r="A73" s="2" t="s">
        <v>299</v>
      </c>
      <c r="B73" t="str">
        <f>VLOOKUP($A:$A,[0]!as,2,FALSE)</f>
        <v>MSPms-VS-MPms</v>
      </c>
      <c r="C73">
        <f>VLOOKUP($A:$A,[0]!as,3,FALSE)</f>
        <v>2.0569328081340399</v>
      </c>
      <c r="D73">
        <f>VLOOKUP($A:$A,[0]!as,4,FALSE)</f>
        <v>0.37878408744547898</v>
      </c>
      <c r="E73">
        <f>VLOOKUP($A:$A,[0]!as,5,FALSE)</f>
        <v>1.5241745697514001E-4</v>
      </c>
      <c r="F73">
        <f>VLOOKUP($A:$A,[0]!as,6,FALSE)</f>
        <v>3.50872624189241E-3</v>
      </c>
      <c r="G73" t="str">
        <f>VLOOKUP($A:$A,[0]!as,7,FALSE)</f>
        <v>Up</v>
      </c>
      <c r="H73" t="str">
        <f>VLOOKUP($A:$A,[0]!as,8,FALSE)</f>
        <v>Ghir_A05G042850.1</v>
      </c>
      <c r="I73">
        <f>VLOOKUP($A:$A,[0]!as,9,FALSE)</f>
        <v>0</v>
      </c>
      <c r="J73">
        <f>VLOOKUP($A:$A,[0]!as,10,FALSE)</f>
        <v>0</v>
      </c>
      <c r="K73" t="str">
        <f>VLOOKUP($A:$A,[0]!as,11,FALSE)</f>
        <v>&gt;Ghir_A05G042850.2 &gt;Ghir_A05G042850.3</v>
      </c>
      <c r="L73">
        <f>VLOOKUP($A:$A,[0]!as,12,FALSE)</f>
        <v>100</v>
      </c>
      <c r="M73">
        <f>VLOOKUP($A:$A,[0]!as,13,FALSE)</f>
        <v>0</v>
      </c>
      <c r="N73" t="str">
        <f>VLOOKUP($A:$A,[0]!as,14,FALSE)</f>
        <v>XP_012460128.1</v>
      </c>
      <c r="O73" t="str">
        <f>VLOOKUP($A:$A,[0]!as,15,FALSE)</f>
        <v xml:space="preserve">PREDICTED: protein TRANSPARENT TESTA GLABRA 1-like [Gossypium raimondii] </v>
      </c>
      <c r="P73">
        <f>VLOOKUP($A:$A,[0]!as,16,FALSE)</f>
        <v>78.39</v>
      </c>
      <c r="Q73">
        <f>VLOOKUP($A:$A,[0]!as,17,FALSE)</f>
        <v>0</v>
      </c>
      <c r="R73" t="str">
        <f>VLOOKUP($A:$A,[0]!as,18,FALSE)</f>
        <v>sp|Q9XGN1|TTG1_ARATH</v>
      </c>
      <c r="S73" t="str">
        <f>VLOOKUP($A:$A,[0]!as,19,FALSE)</f>
        <v>Protein TRANSPARENT TESTA GLABRA 1 OS=Arabidopsis thaliana GN=TTG1 PE=1 SV=1</v>
      </c>
      <c r="T73" t="str">
        <f>VLOOKUP($A:$A,[0]!as,20,FALSE)</f>
        <v>At5g24520</v>
      </c>
      <c r="U73">
        <f>VLOOKUP($A:$A,[0]!as,21,FALSE)</f>
        <v>561</v>
      </c>
      <c r="V73">
        <f>VLOOKUP($A:$A,[0]!as,22,FALSE)</f>
        <v>0</v>
      </c>
      <c r="W73" t="str">
        <f>VLOOKUP($A:$A,[0]!as,23,FALSE)</f>
        <v>KOG0290</v>
      </c>
      <c r="X73" t="str">
        <f>VLOOKUP($A:$A,[0]!as,24,FALSE)</f>
        <v>Conserved WD40 repeat-containing protein AN11</v>
      </c>
      <c r="Y73" t="str">
        <f>VLOOKUP($A:$A,[0]!as,25,FALSE)</f>
        <v>S</v>
      </c>
      <c r="Z73" t="str">
        <f>VLOOKUP($A:$A,[0]!as,26,FALSE)</f>
        <v>Function unknown</v>
      </c>
      <c r="AA73" t="str">
        <f>VLOOKUP($A:$A,[0]!as,27,FALSE)</f>
        <v>K11805|1|0.0|715|ghi:107938089|WD repeat-containing protein 68</v>
      </c>
      <c r="AB73" t="str">
        <f>VLOOKUP($A:$A,[0]!as,28,FALSE)</f>
        <v>GO:0009718//anthocyanin-containing compound biosynthetic process;GO:0090376//seed trichome differentiation;GO:0045165//cell fate commitment;GO:0010090//trichome morphogenesis;GO:0048359//mucilage metabolic process involved in seed coat development;GO:0009723//response to ethylene;GO:0009733//response to auxin;GO:0010026//trichome differentiation;GO:0032880//regulation of protein localization</v>
      </c>
      <c r="AC73" t="str">
        <f>VLOOKUP($A:$A,[0]!as,29,FALSE)</f>
        <v>GO:0003677//DNA binding</v>
      </c>
      <c r="AD73" t="str">
        <f>VLOOKUP($A:$A,[0]!as,30,FALSE)</f>
        <v>GO:0005737//cytoplasm;GO:0005634//nucleus;GO:0005829//cytosol</v>
      </c>
      <c r="AE73" t="str">
        <f>VLOOKUP($A:$A,[0]!as,31,FALSE)</f>
        <v>MENSTQESHLRSDNSVTYESAYTVYAMALSSTPSSTNINHQRIALGSFLEDYTNRVDIISFDPETLSFKTHPKLAFDHPYPPTKLMFQPNRKSASSSSSCSDLLASTGDFLRLWEVRESSIEPVTVLNNSKTSEFCAPLTSFDWNDVEPKRIGTSSIDTTCTIWDIEKCVVETQLIAHDKEVYDIAWGEARVFASVSADGSVRIFDLRDKEHSTIIYESPQPDTPLLRLAWNKQDLKYMATIQMDSNKVVILDIRSPTTPVAELERHHASVNAIAWAPQSCKHICSAGDDTQALIWELPTVAGPNGIDPLCVYSAGYEINQLQWSAAQPDWIAIAFSNKLQLLKV</v>
      </c>
    </row>
    <row r="74" spans="1:31" x14ac:dyDescent="0.25">
      <c r="A74" s="2" t="s">
        <v>857</v>
      </c>
      <c r="B74" t="str">
        <f>VLOOKUP($A:$A,[0]!as,2,FALSE)</f>
        <v>MSPms-VS-MPms</v>
      </c>
      <c r="C74">
        <f>VLOOKUP($A:$A,[0]!as,3,FALSE)</f>
        <v>2.1442806669370098</v>
      </c>
      <c r="D74">
        <f>VLOOKUP($A:$A,[0]!as,4,FALSE)</f>
        <v>0.435120284559396</v>
      </c>
      <c r="E74">
        <f>VLOOKUP($A:$A,[0]!as,5,FALSE)</f>
        <v>3.4905676906538103E-4</v>
      </c>
      <c r="F74">
        <f>VLOOKUP($A:$A,[0]!as,6,FALSE)</f>
        <v>5.9845271938033604E-3</v>
      </c>
      <c r="G74" t="str">
        <f>VLOOKUP($A:$A,[0]!as,7,FALSE)</f>
        <v>Up</v>
      </c>
      <c r="H74" t="str">
        <f>VLOOKUP($A:$A,[0]!as,8,FALSE)</f>
        <v>Ghir_A13G023570.1;Ghir_D13G024300.1</v>
      </c>
      <c r="I74">
        <f>VLOOKUP($A:$A,[0]!as,9,FALSE)</f>
        <v>0</v>
      </c>
      <c r="J74">
        <f>VLOOKUP($A:$A,[0]!as,10,FALSE)</f>
        <v>0</v>
      </c>
      <c r="K74">
        <f>VLOOKUP($A:$A,[0]!as,11,FALSE)</f>
        <v>0</v>
      </c>
      <c r="L74">
        <f>VLOOKUP($A:$A,[0]!as,12,FALSE)</f>
        <v>100</v>
      </c>
      <c r="M74">
        <f>VLOOKUP($A:$A,[0]!as,13,FALSE)</f>
        <v>1.9999999999999999E-112</v>
      </c>
      <c r="N74" t="str">
        <f>VLOOKUP($A:$A,[0]!as,14,FALSE)</f>
        <v>XP_016730313.1</v>
      </c>
      <c r="O74" t="str">
        <f>VLOOKUP($A:$A,[0]!as,15,FALSE)</f>
        <v>PREDICTED: histidine-containing phosphotransfer protein 1-like [Gossypium hirsutum]</v>
      </c>
      <c r="P74">
        <f>VLOOKUP($A:$A,[0]!as,16,FALSE)</f>
        <v>33.82</v>
      </c>
      <c r="Q74">
        <f>VLOOKUP($A:$A,[0]!as,17,FALSE)</f>
        <v>1.9999999999999998E-21</v>
      </c>
      <c r="R74" t="str">
        <f>VLOOKUP($A:$A,[0]!as,18,FALSE)</f>
        <v>sp|Q9SAZ5|AHP3_ARATH</v>
      </c>
      <c r="S74" t="str">
        <f>VLOOKUP($A:$A,[0]!as,19,FALSE)</f>
        <v>Histidine-containing phosphotransfer protein 3 OS=Arabidopsis thaliana GN=AHP3 PE=1 SV=2</v>
      </c>
      <c r="T74" t="str">
        <f>VLOOKUP($A:$A,[0]!as,20,FALSE)</f>
        <v>At5g39340</v>
      </c>
      <c r="U74">
        <f>VLOOKUP($A:$A,[0]!as,21,FALSE)</f>
        <v>84.7</v>
      </c>
      <c r="V74">
        <f>VLOOKUP($A:$A,[0]!as,22,FALSE)</f>
        <v>3.9999999999999996E-21</v>
      </c>
      <c r="W74" t="str">
        <f>VLOOKUP($A:$A,[0]!as,23,FALSE)</f>
        <v>KOG4747</v>
      </c>
      <c r="X74" t="str">
        <f>VLOOKUP($A:$A,[0]!as,24,FALSE)</f>
        <v>Two-component phosphorelay intermediate involved in MAP kinase cascade regulation</v>
      </c>
      <c r="Y74" t="str">
        <f>VLOOKUP($A:$A,[0]!as,25,FALSE)</f>
        <v>T</v>
      </c>
      <c r="Z74" t="str">
        <f>VLOOKUP($A:$A,[0]!as,26,FALSE)</f>
        <v>Signal transduction mechanisms</v>
      </c>
      <c r="AA74" t="str">
        <f>VLOOKUP($A:$A,[0]!as,27,FALSE)</f>
        <v>K14490|1|3e-113|321|ghi:107941268|histidine-containing phosphotransfer peotein</v>
      </c>
      <c r="AB74" t="str">
        <f>VLOOKUP($A:$A,[0]!as,28,FALSE)</f>
        <v>GO:0009736//cytokinin-activated signaling pathway;GO:0000160//phosphorelay signal transduction system;GO:0016310//phosphorylation</v>
      </c>
      <c r="AC74" t="str">
        <f>VLOOKUP($A:$A,[0]!as,29,FALSE)</f>
        <v>GO:0009927//histidine phosphotransfer kinase activity;GO:0004871//signal transducer activity;GO:0043424//protein histidine kinase binding</v>
      </c>
      <c r="AD74" t="str">
        <f>VLOOKUP($A:$A,[0]!as,30,FALSE)</f>
        <v>GO:0005737//cytoplasm;GO:0005634//nucleus;GO:0005622//intracellular</v>
      </c>
      <c r="AE74" t="str">
        <f>VLOOKUP($A:$A,[0]!as,31,FALSE)</f>
        <v>MAASSTDPTQQLNDYIRTMHDQGILDDNFDQLLALRREQNPRFINELISMFTNDAEAYIAEITNALSLTEVDFSTIISKLHQLKGSTSGIGGHRMYQACCELRVAADDGDKGRCDELFLRVKEEFNTLKQCLDSISQMRSNIISNGTRSRRRRPL</v>
      </c>
    </row>
    <row r="75" spans="1:31" x14ac:dyDescent="0.25">
      <c r="A75" s="2" t="s">
        <v>1443</v>
      </c>
      <c r="B75" t="str">
        <f>VLOOKUP($A:$A,[0]!as,2,FALSE)</f>
        <v>MSPms-VS-MPms</v>
      </c>
      <c r="C75">
        <f>VLOOKUP($A:$A,[0]!as,3,FALSE)</f>
        <v>-3.8948416740405398</v>
      </c>
      <c r="D75">
        <f>VLOOKUP($A:$A,[0]!as,4,FALSE)</f>
        <v>0.29810952791602602</v>
      </c>
      <c r="E75">
        <f>VLOOKUP($A:$A,[0]!as,5,FALSE)</f>
        <v>1.1185884192244099E-6</v>
      </c>
      <c r="F75">
        <f>VLOOKUP($A:$A,[0]!as,6,FALSE)</f>
        <v>1.2862953863886201E-4</v>
      </c>
      <c r="G75" t="str">
        <f>VLOOKUP($A:$A,[0]!as,7,FALSE)</f>
        <v>Down</v>
      </c>
      <c r="H75" t="str">
        <f>VLOOKUP($A:$A,[0]!as,8,FALSE)</f>
        <v>Ghir_D13G011370.1</v>
      </c>
      <c r="I75">
        <f>VLOOKUP($A:$A,[0]!as,9,FALSE)</f>
        <v>0</v>
      </c>
      <c r="J75">
        <f>VLOOKUP($A:$A,[0]!as,10,FALSE)</f>
        <v>0</v>
      </c>
      <c r="K75" t="str">
        <f>VLOOKUP($A:$A,[0]!as,11,FALSE)</f>
        <v>&gt;Ghir_D13G011370.2</v>
      </c>
      <c r="L75">
        <f>VLOOKUP($A:$A,[0]!as,12,FALSE)</f>
        <v>99.77</v>
      </c>
      <c r="M75">
        <f>VLOOKUP($A:$A,[0]!as,13,FALSE)</f>
        <v>0</v>
      </c>
      <c r="N75" t="str">
        <f>VLOOKUP($A:$A,[0]!as,14,FALSE)</f>
        <v>XP_016704000.1</v>
      </c>
      <c r="O75" t="str">
        <f>VLOOKUP($A:$A,[0]!as,15,FALSE)</f>
        <v>PREDICTED: U-box domain-containing protein 9-like [Gossypium hirsutum]</v>
      </c>
      <c r="P75">
        <f>VLOOKUP($A:$A,[0]!as,16,FALSE)</f>
        <v>42.6</v>
      </c>
      <c r="Q75">
        <f>VLOOKUP($A:$A,[0]!as,17,FALSE)</f>
        <v>2.0000000000000001E-114</v>
      </c>
      <c r="R75" t="str">
        <f>VLOOKUP($A:$A,[0]!as,18,FALSE)</f>
        <v>sp|Q9SRT0|PUB9_ARATH</v>
      </c>
      <c r="S75" t="str">
        <f>VLOOKUP($A:$A,[0]!as,19,FALSE)</f>
        <v>U-box domain-containing protein 9 OS=Arabidopsis thaliana GN=PUB9 PE=1 SV=1</v>
      </c>
      <c r="T75" t="str">
        <f>VLOOKUP($A:$A,[0]!as,20,FALSE)</f>
        <v>At3g07360</v>
      </c>
      <c r="U75">
        <f>VLOOKUP($A:$A,[0]!as,21,FALSE)</f>
        <v>343</v>
      </c>
      <c r="V75">
        <f>VLOOKUP($A:$A,[0]!as,22,FALSE)</f>
        <v>4.0000000000000002E-114</v>
      </c>
      <c r="W75" t="str">
        <f>VLOOKUP($A:$A,[0]!as,23,FALSE)</f>
        <v>KOG0167</v>
      </c>
      <c r="X75" t="str">
        <f>VLOOKUP($A:$A,[0]!as,24,FALSE)</f>
        <v>FOG: Armadillo/beta-catenin-like repeats</v>
      </c>
      <c r="Y75" t="str">
        <f>VLOOKUP($A:$A,[0]!as,25,FALSE)</f>
        <v>S</v>
      </c>
      <c r="Z75" t="str">
        <f>VLOOKUP($A:$A,[0]!as,26,FALSE)</f>
        <v>Function unknown</v>
      </c>
      <c r="AA75" t="str">
        <f>VLOOKUP($A:$A,[0]!as,27,FALSE)</f>
        <v>K08332|1|1e-50|179|smo:SELMODRAFT_51906|vacuolar protein 8</v>
      </c>
      <c r="AB75">
        <f>VLOOKUP($A:$A,[0]!as,28,FALSE)</f>
        <v>0</v>
      </c>
      <c r="AC75" t="str">
        <f>VLOOKUP($A:$A,[0]!as,29,FALSE)</f>
        <v>GO:0004842//ubiquitin-protein transferase activity</v>
      </c>
      <c r="AD75" t="str">
        <f>VLOOKUP($A:$A,[0]!as,30,FALSE)</f>
        <v>-</v>
      </c>
      <c r="AE75" t="str">
        <f>VLOOKUP($A:$A,[0]!as,31,FALSE)</f>
        <v>MAEKEESSAAGGGREEELKKELQSVVKKIVDEDNYGTEITLKAISILSDLSDTVLTKKFRCPISGEIMGDPVVLSSGLTYDRPSIQKWLNEGNLTCPQSKEVLSHTILTPNCLVRKLISSWCKGHGVAVPRSHQDTNGEIITEFDRLYFNSLVTEMFSSLTDRKEAAKELRRLTTAAPSYRAVFFEFTDPISRLIGPLLEGSVDSDPELQEDLITTFMNLLVDCDNMKVVADHPDAIPLLIKSVEFGTIETRKNAAVALSMLSSDNDRRLMIGNAGAPMPLFQLLREGHPIAMKEAASAILNQCVEYSNKEKFIELGAVKVLLEKIREGKLVDELINLVAQLSTHPKAVNELSELDTVHCLLGIIRETESERTKENCVAILYNVCLNDVGLLKVIWTEGIEHQTLAKLVDTGTARAKRKATALATKIGKLFPTVL</v>
      </c>
    </row>
    <row r="76" spans="1:31" x14ac:dyDescent="0.25">
      <c r="A76" s="2" t="s">
        <v>1267</v>
      </c>
      <c r="B76" t="str">
        <f>VLOOKUP($A:$A,[0]!as,2,FALSE)</f>
        <v>MSPms-VS-MPms</v>
      </c>
      <c r="C76">
        <f>VLOOKUP($A:$A,[0]!as,3,FALSE)</f>
        <v>-2.3061852881590701</v>
      </c>
      <c r="D76">
        <f>VLOOKUP($A:$A,[0]!as,4,FALSE)</f>
        <v>0.28267275409381398</v>
      </c>
      <c r="E76">
        <f>VLOOKUP($A:$A,[0]!as,5,FALSE)</f>
        <v>3.0739809191437898E-6</v>
      </c>
      <c r="F76">
        <f>VLOOKUP($A:$A,[0]!as,6,FALSE)</f>
        <v>2.6780733766264801E-4</v>
      </c>
      <c r="G76" t="str">
        <f>VLOOKUP($A:$A,[0]!as,7,FALSE)</f>
        <v>Down</v>
      </c>
      <c r="H76" t="str">
        <f>VLOOKUP($A:$A,[0]!as,8,FALSE)</f>
        <v>Ghir_D09G004500.1;Ghir_D09G004500.2;Ghir_D09G004500.4</v>
      </c>
      <c r="I76">
        <f>VLOOKUP($A:$A,[0]!as,9,FALSE)</f>
        <v>0</v>
      </c>
      <c r="J76">
        <f>VLOOKUP($A:$A,[0]!as,10,FALSE)</f>
        <v>0</v>
      </c>
      <c r="K76">
        <f>VLOOKUP($A:$A,[0]!as,11,FALSE)</f>
        <v>0</v>
      </c>
      <c r="L76">
        <f>VLOOKUP($A:$A,[0]!as,12,FALSE)</f>
        <v>100</v>
      </c>
      <c r="M76">
        <f>VLOOKUP($A:$A,[0]!as,13,FALSE)</f>
        <v>0</v>
      </c>
      <c r="N76" t="str">
        <f>VLOOKUP($A:$A,[0]!as,14,FALSE)</f>
        <v>XP_016672546.1</v>
      </c>
      <c r="O76" t="str">
        <f>VLOOKUP($A:$A,[0]!as,15,FALSE)</f>
        <v>PREDICTED: uncharacterized protein LOC107892077 isoform X3 [Gossypium hirsutum]</v>
      </c>
      <c r="P76" t="str">
        <f>VLOOKUP($A:$A,[0]!as,16,FALSE)</f>
        <v>-</v>
      </c>
      <c r="Q76" t="str">
        <f>VLOOKUP($A:$A,[0]!as,17,FALSE)</f>
        <v>-</v>
      </c>
      <c r="R76" t="str">
        <f>VLOOKUP($A:$A,[0]!as,18,FALSE)</f>
        <v>-</v>
      </c>
      <c r="S76" t="str">
        <f>VLOOKUP($A:$A,[0]!as,19,FALSE)</f>
        <v>-</v>
      </c>
      <c r="T76" t="str">
        <f>VLOOKUP($A:$A,[0]!as,20,FALSE)</f>
        <v>-</v>
      </c>
      <c r="U76" t="str">
        <f>VLOOKUP($A:$A,[0]!as,21,FALSE)</f>
        <v>-</v>
      </c>
      <c r="V76" t="str">
        <f>VLOOKUP($A:$A,[0]!as,22,FALSE)</f>
        <v>-</v>
      </c>
      <c r="W76" t="str">
        <f>VLOOKUP($A:$A,[0]!as,23,FALSE)</f>
        <v>-</v>
      </c>
      <c r="X76" t="str">
        <f>VLOOKUP($A:$A,[0]!as,24,FALSE)</f>
        <v>-</v>
      </c>
      <c r="Y76" t="str">
        <f>VLOOKUP($A:$A,[0]!as,25,FALSE)</f>
        <v>-</v>
      </c>
      <c r="Z76" t="str">
        <f>VLOOKUP($A:$A,[0]!as,26,FALSE)</f>
        <v>-</v>
      </c>
      <c r="AA76" t="str">
        <f>VLOOKUP($A:$A,[0]!as,27,FALSE)</f>
        <v>-</v>
      </c>
      <c r="AB76">
        <f>VLOOKUP($A:$A,[0]!as,28,FALSE)</f>
        <v>0</v>
      </c>
      <c r="AC76">
        <f>VLOOKUP($A:$A,[0]!as,29,FALSE)</f>
        <v>0</v>
      </c>
      <c r="AD76" t="str">
        <f>VLOOKUP($A:$A,[0]!as,30,FALSE)</f>
        <v>GO:0016021//integral component of membrane</v>
      </c>
      <c r="AE76" t="str">
        <f>VLOOKUP($A:$A,[0]!as,31,FALSE)</f>
        <v>MVRSLLSGIIRAGSVGLVLVAGLSFAAMSIGNQSTARTKQQLEPLTALQEVLLASDNETDKSEENESKKGIHKDLLSPSEFNSTSTDNKLENDNVSYLVDGYTYNGNVASNTAPIQEDLQNVSALDGMPIGSGLTPISPKLPESEVAGGPFFAPSLRESDSNLDIDSPEATSETKDNLFNVKETIDTNLSDPINLDNDIDEGKLGSQGKENCNTSVDSSSSSSLTNEAVTMNFSVSSKFEPILEPHSLPIDNVKTIESFPSEGNLEVNNLNESVPSKITSMSAPAHPKDEQREIDYKEINDSKPVLESPIPRSSFSPAGIPAPSVVSAALQVHPGKVLIPAVVDQVQGQALAALQVLKVIEADAQPSDLCTRREYARWLVSGSGVLSRNSVSKVYPAMYIENVTELAFDDITPEDPDFSSIQGLAEAGLISSKLSNKDLLNDDLGPFYFSPESPLSRQDLVSWKMALEKRQLPEGDKKILYQISGFIDIDKINPDAWPAVVADMSAGEQGIIALAFGCTRLFQPNKPVTKAQVAVALATGEAFDLVNEELARIEAESMAEKAVSAHNALVAEVEKDVNASFEKELLIEKEKIDAVEKMAEEALHELERLKAEREAENMALMKDRAAIDSEMEALSRLRCEVEEQLESLMNNKVEISYEKEAINKLRKETEDESQEVVRLQHELEVERKALSMARAWAEDEAKRAREQAKALEEARERWERQGIKVVVDKDLQEETIAEVTWVNVGKKVEDEVEGTVTRSEALVKKLKALASEVKWKTREFISKIIQKIQYFISMLKEWASIASAKAGVLKDRAASSTRGSVQELQQSTAGFSSALKEGAKRVAGDCRKGVEKLTQRFRT</v>
      </c>
    </row>
    <row r="77" spans="1:31" x14ac:dyDescent="0.25">
      <c r="A77" s="2" t="s">
        <v>1465</v>
      </c>
      <c r="B77" t="str">
        <f>VLOOKUP($A:$A,[0]!as,2,FALSE)</f>
        <v>MSPms-VS-MPms</v>
      </c>
      <c r="C77">
        <f>VLOOKUP($A:$A,[0]!as,3,FALSE)</f>
        <v>-2.5766617783401902</v>
      </c>
      <c r="D77">
        <f>VLOOKUP($A:$A,[0]!as,4,FALSE)</f>
        <v>0.48542322164235302</v>
      </c>
      <c r="E77">
        <f>VLOOKUP($A:$A,[0]!as,5,FALSE)</f>
        <v>1.85876782885952E-4</v>
      </c>
      <c r="F77">
        <f>VLOOKUP($A:$A,[0]!as,6,FALSE)</f>
        <v>3.9967463145647499E-3</v>
      </c>
      <c r="G77" t="str">
        <f>VLOOKUP($A:$A,[0]!as,7,FALSE)</f>
        <v>Down</v>
      </c>
      <c r="H77" t="str">
        <f>VLOOKUP($A:$A,[0]!as,8,FALSE)</f>
        <v>Ghir_D13G019420.1</v>
      </c>
      <c r="I77">
        <f>VLOOKUP($A:$A,[0]!as,9,FALSE)</f>
        <v>0</v>
      </c>
      <c r="J77">
        <f>VLOOKUP($A:$A,[0]!as,10,FALSE)</f>
        <v>0</v>
      </c>
      <c r="K77">
        <f>VLOOKUP($A:$A,[0]!as,11,FALSE)</f>
        <v>0</v>
      </c>
      <c r="L77">
        <f>VLOOKUP($A:$A,[0]!as,12,FALSE)</f>
        <v>100</v>
      </c>
      <c r="M77">
        <f>VLOOKUP($A:$A,[0]!as,13,FALSE)</f>
        <v>0</v>
      </c>
      <c r="N77" t="str">
        <f>VLOOKUP($A:$A,[0]!as,14,FALSE)</f>
        <v>XP_016667891.1</v>
      </c>
      <c r="O77" t="str">
        <f>VLOOKUP($A:$A,[0]!as,15,FALSE)</f>
        <v>PREDICTED: calreticulin-like [Gossypium hirsutum]</v>
      </c>
      <c r="P77">
        <f>VLOOKUP($A:$A,[0]!as,16,FALSE)</f>
        <v>85.83</v>
      </c>
      <c r="Q77">
        <f>VLOOKUP($A:$A,[0]!as,17,FALSE)</f>
        <v>0</v>
      </c>
      <c r="R77" t="str">
        <f>VLOOKUP($A:$A,[0]!as,18,FALSE)</f>
        <v>sp|Q9XF98|CALR_PRUAR</v>
      </c>
      <c r="S77" t="str">
        <f>VLOOKUP($A:$A,[0]!as,19,FALSE)</f>
        <v>Calreticulin OS=Prunus armeniaca PE=2 SV=1</v>
      </c>
      <c r="T77" t="str">
        <f>VLOOKUP($A:$A,[0]!as,20,FALSE)</f>
        <v>At1g56340</v>
      </c>
      <c r="U77">
        <f>VLOOKUP($A:$A,[0]!as,21,FALSE)</f>
        <v>624</v>
      </c>
      <c r="V77">
        <f>VLOOKUP($A:$A,[0]!as,22,FALSE)</f>
        <v>0</v>
      </c>
      <c r="W77" t="str">
        <f>VLOOKUP($A:$A,[0]!as,23,FALSE)</f>
        <v>KOG0674</v>
      </c>
      <c r="X77" t="str">
        <f>VLOOKUP($A:$A,[0]!as,24,FALSE)</f>
        <v>Calreticulin</v>
      </c>
      <c r="Y77" t="str">
        <f>VLOOKUP($A:$A,[0]!as,25,FALSE)</f>
        <v>O</v>
      </c>
      <c r="Z77" t="str">
        <f>VLOOKUP($A:$A,[0]!as,26,FALSE)</f>
        <v>Posttranslational modification, protein turnover, chaperones</v>
      </c>
      <c r="AA77" t="str">
        <f>VLOOKUP($A:$A,[0]!as,27,FALSE)</f>
        <v>K08057|1|0.0|851|ghi:107888332|calreticulin</v>
      </c>
      <c r="AB77" t="str">
        <f>VLOOKUP($A:$A,[0]!as,28,FALSE)</f>
        <v>GO:0006457//protein folding</v>
      </c>
      <c r="AC77" t="str">
        <f>VLOOKUP($A:$A,[0]!as,29,FALSE)</f>
        <v>GO:0005509//calcium ion binding;GO:0051082//unfolded protein binding</v>
      </c>
      <c r="AD77" t="str">
        <f>VLOOKUP($A:$A,[0]!as,30,FALSE)</f>
        <v>GO:0005783//endoplasmic reticulum</v>
      </c>
      <c r="AE77" t="str">
        <f>VLOOKUP($A:$A,[0]!as,31,FALSE)</f>
        <v>MSTTMASHKRFPNFVSLILLSLVAIASAEVFFEERFEDGWESRWVKSDWKKDENMAGEWNYTSGKWNGDPNDKGIQTSEDYRFYAISAEFPEVNNKGKTLVFQFSVKHEQKLDCGGGYMKLLSADVDQKKFGGDTPYSIMFGPDICGYSTKKVHAILSYNGTNHLIKKEVPCETDQLTHVYTFILRPDATYSILIDNVEKQTGSLYTDWDILPPKKIKDPEAKKPEDWDDKEYIPDPEDKKPEGYDDIPKEIPDPDAKKPEDWDEEEDGEWTPSTIPNPEYKGPWKPKKIKNPNYKGKWKAPMIDNPDFKDDPDLYVFPNLKYVGIELWQVKSGTMLDNILVADDVEYAKKLAEETWGKQKDAEKAAFEEAEKKREEEESKDAPVDSDAEDEDGADDTEGHESDSNTKSDDEDKEDAHDEL</v>
      </c>
    </row>
    <row r="78" spans="1:31" x14ac:dyDescent="0.25">
      <c r="A78" s="2" t="s">
        <v>1230</v>
      </c>
      <c r="B78" t="str">
        <f>VLOOKUP($A:$A,[0]!as,2,FALSE)</f>
        <v>MSPms-VS-MPms</v>
      </c>
      <c r="C78">
        <f>VLOOKUP($A:$A,[0]!as,3,FALSE)</f>
        <v>3.1261430586469099</v>
      </c>
      <c r="D78">
        <f>VLOOKUP($A:$A,[0]!as,4,FALSE)</f>
        <v>0.54226992514987904</v>
      </c>
      <c r="E78">
        <f>VLOOKUP($A:$A,[0]!as,5,FALSE)</f>
        <v>4.21726773155218E-4</v>
      </c>
      <c r="F78">
        <f>VLOOKUP($A:$A,[0]!as,6,FALSE)</f>
        <v>6.8082600151863097E-3</v>
      </c>
      <c r="G78" t="str">
        <f>VLOOKUP($A:$A,[0]!as,7,FALSE)</f>
        <v>Up</v>
      </c>
      <c r="H78" t="str">
        <f>VLOOKUP($A:$A,[0]!as,8,FALSE)</f>
        <v>Ghir_D08G024980.1</v>
      </c>
      <c r="I78">
        <f>VLOOKUP($A:$A,[0]!as,9,FALSE)</f>
        <v>0</v>
      </c>
      <c r="J78">
        <f>VLOOKUP($A:$A,[0]!as,10,FALSE)</f>
        <v>0</v>
      </c>
      <c r="K78">
        <f>VLOOKUP($A:$A,[0]!as,11,FALSE)</f>
        <v>0</v>
      </c>
      <c r="L78">
        <f>VLOOKUP($A:$A,[0]!as,12,FALSE)</f>
        <v>100</v>
      </c>
      <c r="M78">
        <f>VLOOKUP($A:$A,[0]!as,13,FALSE)</f>
        <v>0</v>
      </c>
      <c r="N78" t="str">
        <f>VLOOKUP($A:$A,[0]!as,14,FALSE)</f>
        <v>NP_001313940.1</v>
      </c>
      <c r="O78" t="str">
        <f>VLOOKUP($A:$A,[0]!as,15,FALSE)</f>
        <v xml:space="preserve">peroxidase 53-like precursor [Gossypium hirsutum] </v>
      </c>
      <c r="P78">
        <f>VLOOKUP($A:$A,[0]!as,16,FALSE)</f>
        <v>58.39</v>
      </c>
      <c r="Q78">
        <f>VLOOKUP($A:$A,[0]!as,17,FALSE)</f>
        <v>3.9999999999999999E-132</v>
      </c>
      <c r="R78" t="str">
        <f>VLOOKUP($A:$A,[0]!as,18,FALSE)</f>
        <v>sp|Q42578|PER53_ARATH</v>
      </c>
      <c r="S78" t="str">
        <f>VLOOKUP($A:$A,[0]!as,19,FALSE)</f>
        <v>Peroxidase 53 OS=Arabidopsis thaliana GN=PER53 PE=1 SV=1</v>
      </c>
      <c r="T78" t="str">
        <f>VLOOKUP($A:$A,[0]!as,20,FALSE)</f>
        <v>-</v>
      </c>
      <c r="U78" t="str">
        <f>VLOOKUP($A:$A,[0]!as,21,FALSE)</f>
        <v>-</v>
      </c>
      <c r="V78" t="str">
        <f>VLOOKUP($A:$A,[0]!as,22,FALSE)</f>
        <v>-</v>
      </c>
      <c r="W78" t="str">
        <f>VLOOKUP($A:$A,[0]!as,23,FALSE)</f>
        <v>-</v>
      </c>
      <c r="X78" t="str">
        <f>VLOOKUP($A:$A,[0]!as,24,FALSE)</f>
        <v>-</v>
      </c>
      <c r="Y78" t="str">
        <f>VLOOKUP($A:$A,[0]!as,25,FALSE)</f>
        <v>-</v>
      </c>
      <c r="Z78" t="str">
        <f>VLOOKUP($A:$A,[0]!as,26,FALSE)</f>
        <v>-</v>
      </c>
      <c r="AA78" t="str">
        <f>VLOOKUP($A:$A,[0]!as,27,FALSE)</f>
        <v>K00430|1|0.0|667|ghi:107909128|peroxidase [EC:1.11.1.7]</v>
      </c>
      <c r="AB78" t="str">
        <f>VLOOKUP($A:$A,[0]!as,28,FALSE)</f>
        <v>GO:0006979//response to oxidative stress;GO:0042744//hydrogen peroxide catabolic process</v>
      </c>
      <c r="AC78" t="str">
        <f>VLOOKUP($A:$A,[0]!as,29,FALSE)</f>
        <v>GO:0020037//heme binding;GO:0046872//metal ion binding;GO:0004601//peroxidase activity</v>
      </c>
      <c r="AD78" t="str">
        <f>VLOOKUP($A:$A,[0]!as,30,FALSE)</f>
        <v>GO:0005576//extracellular region</v>
      </c>
      <c r="AE78" t="str">
        <f>VLOOKUP($A:$A,[0]!as,31,FALSE)</f>
        <v>MASFHMITTLLFLLTIMLGASNAQLSATFYAKTCPNVSTIVSNVLQQAQGNDIWIFPKIVRLHFHDCFVHGCDASLLLNGTDGEKTATPNLSTEGYEVIDDIKTALEKACPRVVSCADVLALAAQISVSLGGGPKWQVPLGRRDSLTAHREGTGSIPTGHESLANIATLFKSVGLDSTDLVALSGVHTFGRARCAAFMDRLYNFNNITGKTDPTLNATYANTLKQRCPKGGDTKSLIDLDEQSSLTFDNKYFSNLQNRRGLLQTDQELFSTNGAETVAIVNRFASSQSQFFSSFAKAMIKMGNLNPLTGTNGEIRLDCKKVN</v>
      </c>
    </row>
    <row r="79" spans="1:31" x14ac:dyDescent="0.25">
      <c r="A79" s="2" t="s">
        <v>927</v>
      </c>
      <c r="B79" t="str">
        <f>VLOOKUP($A:$A,[0]!as,2,FALSE)</f>
        <v>MSPms-VS-MPms</v>
      </c>
      <c r="C79">
        <f>VLOOKUP($A:$A,[0]!as,3,FALSE)</f>
        <v>-2.4691251469281701</v>
      </c>
      <c r="D79">
        <f>VLOOKUP($A:$A,[0]!as,4,FALSE)</f>
        <v>0.15433732280693099</v>
      </c>
      <c r="E79">
        <f>VLOOKUP($A:$A,[0]!as,5,FALSE)</f>
        <v>1.8562842374336701E-9</v>
      </c>
      <c r="F79">
        <f>VLOOKUP($A:$A,[0]!as,6,FALSE)</f>
        <v>2.0844009448338501E-6</v>
      </c>
      <c r="G79" t="str">
        <f>VLOOKUP($A:$A,[0]!as,7,FALSE)</f>
        <v>Down</v>
      </c>
      <c r="H79" t="str">
        <f>VLOOKUP($A:$A,[0]!as,8,FALSE)</f>
        <v>Ghir_D01G019830.1</v>
      </c>
      <c r="I79">
        <f>VLOOKUP($A:$A,[0]!as,9,FALSE)</f>
        <v>0</v>
      </c>
      <c r="J79">
        <f>VLOOKUP($A:$A,[0]!as,10,FALSE)</f>
        <v>0</v>
      </c>
      <c r="K79">
        <f>VLOOKUP($A:$A,[0]!as,11,FALSE)</f>
        <v>0</v>
      </c>
      <c r="L79">
        <f>VLOOKUP($A:$A,[0]!as,12,FALSE)</f>
        <v>100</v>
      </c>
      <c r="M79">
        <f>VLOOKUP($A:$A,[0]!as,13,FALSE)</f>
        <v>0</v>
      </c>
      <c r="N79" t="str">
        <f>VLOOKUP($A:$A,[0]!as,14,FALSE)</f>
        <v>ABO41851.1</v>
      </c>
      <c r="O79" t="str">
        <f>VLOOKUP($A:$A,[0]!as,15,FALSE)</f>
        <v>putative protein disulfide isomerase [Gossypium hirsutum]</v>
      </c>
      <c r="P79">
        <f>VLOOKUP($A:$A,[0]!as,16,FALSE)</f>
        <v>73.73</v>
      </c>
      <c r="Q79">
        <f>VLOOKUP($A:$A,[0]!as,17,FALSE)</f>
        <v>0</v>
      </c>
      <c r="R79" t="str">
        <f>VLOOKUP($A:$A,[0]!as,18,FALSE)</f>
        <v>sp|Q43116|PDI_RICCO</v>
      </c>
      <c r="S79" t="str">
        <f>VLOOKUP($A:$A,[0]!as,19,FALSE)</f>
        <v>Protein disulfide-isomerase OS=Ricinus communis PE=2 SV=1</v>
      </c>
      <c r="T79" t="str">
        <f>VLOOKUP($A:$A,[0]!as,20,FALSE)</f>
        <v>At1g21750</v>
      </c>
      <c r="U79">
        <f>VLOOKUP($A:$A,[0]!as,21,FALSE)</f>
        <v>684</v>
      </c>
      <c r="V79">
        <f>VLOOKUP($A:$A,[0]!as,22,FALSE)</f>
        <v>0</v>
      </c>
      <c r="W79" t="str">
        <f>VLOOKUP($A:$A,[0]!as,23,FALSE)</f>
        <v>KOG0190</v>
      </c>
      <c r="X79" t="str">
        <f>VLOOKUP($A:$A,[0]!as,24,FALSE)</f>
        <v>Protein disulfide isomerase (prolyl 4-hydroxylase beta subunit)</v>
      </c>
      <c r="Y79" t="str">
        <f>VLOOKUP($A:$A,[0]!as,25,FALSE)</f>
        <v>O</v>
      </c>
      <c r="Z79" t="str">
        <f>VLOOKUP($A:$A,[0]!as,26,FALSE)</f>
        <v>Posttranslational modification, protein turnover, chaperones</v>
      </c>
      <c r="AA79" t="str">
        <f>VLOOKUP($A:$A,[0]!as,27,FALSE)</f>
        <v>K09580|1|0.0|1006|ghi:107922505|protein disulfide-isomerase A1 [EC:5.3.4.1]</v>
      </c>
      <c r="AB79" t="str">
        <f>VLOOKUP($A:$A,[0]!as,28,FALSE)</f>
        <v>GO:0045454//cell redox homeostasis</v>
      </c>
      <c r="AC79" t="str">
        <f>VLOOKUP($A:$A,[0]!as,29,FALSE)</f>
        <v>GO:0003756//protein disulfide isomerase activity</v>
      </c>
      <c r="AD79" t="str">
        <f>VLOOKUP($A:$A,[0]!as,30,FALSE)</f>
        <v>GO:0005783//endoplasmic reticulum</v>
      </c>
      <c r="AE79" t="str">
        <f>VLOOKUP($A:$A,[0]!as,31,FALSE)</f>
        <v>MARSVCVWFALAAIVCSLSAISAEESSESKEFVLTLDHSNFTDTVSKHDFIVVEFYAPWCGHCKHLAPEYEKAASILSKHDPPIFLAKVDADDEANKDLASQYDVKGYPTLQILRNGGKNVQEYKGPREADGIVEYLKKQSGPASVEIKLTEDASNLIDDKKIVIVGVFPKFSGEEFESYMALAEKLRSDYDFGHTLDAKHLPRGESSVVGPLVRLFKPFDELVVDFKDFKPEALEKFIEESSIPLVTLFNKDPSNHPFVAKFYNCPNAKAMLFADLSTEGFDSLQSKYREVAEQYKGKGISFLLGDVEASQAAFQYFGVEESQVPLIIIQSDDGKKYFKPNLKADDIAPWVKDFKEGKVAPYVKSEPIPKENNEPVKVVVADTLQDMVFKSGKNVLLEFYAPWCGHCKKLAPILDEVAVHYEKDADVLIAKLDATSNDILDENFDVRGYPTVYFRSANGNITPYEGDRTKEDIVDFIEKNRDKTVHQESLKDEL</v>
      </c>
    </row>
    <row r="80" spans="1:31" x14ac:dyDescent="0.25">
      <c r="A80" s="2" t="s">
        <v>1299</v>
      </c>
      <c r="B80" t="str">
        <f>VLOOKUP($A:$A,[0]!as,2,FALSE)</f>
        <v>MSPms-VS-MPms</v>
      </c>
      <c r="C80">
        <f>VLOOKUP($A:$A,[0]!as,3,FALSE)</f>
        <v>-2.1354395747176298</v>
      </c>
      <c r="D80">
        <f>VLOOKUP($A:$A,[0]!as,4,FALSE)</f>
        <v>0.27987956605203301</v>
      </c>
      <c r="E80">
        <f>VLOOKUP($A:$A,[0]!as,5,FALSE)</f>
        <v>6.0859259414236499E-6</v>
      </c>
      <c r="F80">
        <f>VLOOKUP($A:$A,[0]!as,6,FALSE)</f>
        <v>4.14298151576227E-4</v>
      </c>
      <c r="G80" t="str">
        <f>VLOOKUP($A:$A,[0]!as,7,FALSE)</f>
        <v>Down</v>
      </c>
      <c r="H80" t="str">
        <f>VLOOKUP($A:$A,[0]!as,8,FALSE)</f>
        <v>Ghir_D09G020720.1</v>
      </c>
      <c r="I80">
        <f>VLOOKUP($A:$A,[0]!as,9,FALSE)</f>
        <v>0</v>
      </c>
      <c r="J80">
        <f>VLOOKUP($A:$A,[0]!as,10,FALSE)</f>
        <v>0</v>
      </c>
      <c r="K80">
        <f>VLOOKUP($A:$A,[0]!as,11,FALSE)</f>
        <v>0</v>
      </c>
      <c r="L80">
        <f>VLOOKUP($A:$A,[0]!as,12,FALSE)</f>
        <v>97.760999999999996</v>
      </c>
      <c r="M80">
        <f>VLOOKUP($A:$A,[0]!as,13,FALSE)</f>
        <v>9.9999999999999996E-95</v>
      </c>
      <c r="N80" t="str">
        <f>VLOOKUP($A:$A,[0]!as,14,FALSE)</f>
        <v>KJB37820.1</v>
      </c>
      <c r="O80" t="str">
        <f>VLOOKUP($A:$A,[0]!as,15,FALSE)</f>
        <v>hypothetical protein B456_006G222000 [Gossypium raimondii]</v>
      </c>
      <c r="P80">
        <f>VLOOKUP($A:$A,[0]!as,16,FALSE)</f>
        <v>79.7</v>
      </c>
      <c r="Q80">
        <f>VLOOKUP($A:$A,[0]!as,17,FALSE)</f>
        <v>9.9999999999999993E-78</v>
      </c>
      <c r="R80" t="str">
        <f>VLOOKUP($A:$A,[0]!as,18,FALSE)</f>
        <v>sp|O48845|CYB5B_ARATH</v>
      </c>
      <c r="S80" t="str">
        <f>VLOOKUP($A:$A,[0]!as,19,FALSE)</f>
        <v>Cytochrome b5 isoform B OS=Arabidopsis thaliana GN=CYTB5-B PE=1 SV=1</v>
      </c>
      <c r="T80" t="str">
        <f>VLOOKUP($A:$A,[0]!as,20,FALSE)</f>
        <v>At2g32720</v>
      </c>
      <c r="U80">
        <f>VLOOKUP($A:$A,[0]!as,21,FALSE)</f>
        <v>225</v>
      </c>
      <c r="V80">
        <f>VLOOKUP($A:$A,[0]!as,22,FALSE)</f>
        <v>3.0000000000000002E-77</v>
      </c>
      <c r="W80" t="str">
        <f>VLOOKUP($A:$A,[0]!as,23,FALSE)</f>
        <v>KOG0537</v>
      </c>
      <c r="X80" t="str">
        <f>VLOOKUP($A:$A,[0]!as,24,FALSE)</f>
        <v>Cytochrome b5</v>
      </c>
      <c r="Y80" t="str">
        <f>VLOOKUP($A:$A,[0]!as,25,FALSE)</f>
        <v>C</v>
      </c>
      <c r="Z80" t="str">
        <f>VLOOKUP($A:$A,[0]!as,26,FALSE)</f>
        <v>Energy production and conversion</v>
      </c>
      <c r="AA80" t="str">
        <f>VLOOKUP($A:$A,[0]!as,27,FALSE)</f>
        <v>K10534|1|1e-20|90.5|fve:101295234|nitrate reductase (NAD(P)H) [EC:1.7.1.1 1.7.1.2 1.7.1.3]</v>
      </c>
      <c r="AB80">
        <f>VLOOKUP($A:$A,[0]!as,28,FALSE)</f>
        <v>0</v>
      </c>
      <c r="AC80" t="str">
        <f>VLOOKUP($A:$A,[0]!as,29,FALSE)</f>
        <v>GO:0046872//metal ion binding;GO:0020037//heme binding</v>
      </c>
      <c r="AD80" t="str">
        <f>VLOOKUP($A:$A,[0]!as,30,FALSE)</f>
        <v>GO:0016021//integral component of membrane</v>
      </c>
      <c r="AE80" t="str">
        <f>VLOOKUP($A:$A,[0]!as,31,FALSE)</f>
        <v>MGGDGKVFTLAQVSEHNTPKDCWLIINDKVYDVTKFLEDHPGGDEVLLSATGKDATDDFEDVGHSDSARDMMDQYYVGEIDISTIPKKTTYKPPNQPHYNQDKTSEFIIKLLQFLVPLAILCLAVGIHHYTKSS</v>
      </c>
    </row>
    <row r="81" spans="1:31" x14ac:dyDescent="0.25">
      <c r="A81" s="2" t="s">
        <v>1048</v>
      </c>
      <c r="B81" t="str">
        <f>VLOOKUP($A:$A,[0]!as,2,FALSE)</f>
        <v>MSPms-VS-MPms</v>
      </c>
      <c r="C81">
        <f>VLOOKUP($A:$A,[0]!as,3,FALSE)</f>
        <v>-3.9347386410525398</v>
      </c>
      <c r="D81">
        <f>VLOOKUP($A:$A,[0]!as,4,FALSE)</f>
        <v>0.49504205072812002</v>
      </c>
      <c r="E81">
        <f>VLOOKUP($A:$A,[0]!as,5,FALSE)</f>
        <v>4.0177268205710001E-6</v>
      </c>
      <c r="F81">
        <f>VLOOKUP($A:$A,[0]!as,6,FALSE)</f>
        <v>3.14753079447213E-4</v>
      </c>
      <c r="G81" t="str">
        <f>VLOOKUP($A:$A,[0]!as,7,FALSE)</f>
        <v>Down</v>
      </c>
      <c r="H81" t="str">
        <f>VLOOKUP($A:$A,[0]!as,8,FALSE)</f>
        <v>Ghir_D04G015570.1</v>
      </c>
      <c r="I81">
        <f>VLOOKUP($A:$A,[0]!as,9,FALSE)</f>
        <v>0</v>
      </c>
      <c r="J81">
        <f>VLOOKUP($A:$A,[0]!as,10,FALSE)</f>
        <v>0</v>
      </c>
      <c r="K81">
        <f>VLOOKUP($A:$A,[0]!as,11,FALSE)</f>
        <v>0</v>
      </c>
      <c r="L81">
        <f>VLOOKUP($A:$A,[0]!as,12,FALSE)</f>
        <v>94.585999999999999</v>
      </c>
      <c r="M81">
        <f>VLOOKUP($A:$A,[0]!as,13,FALSE)</f>
        <v>0</v>
      </c>
      <c r="N81" t="str">
        <f>VLOOKUP($A:$A,[0]!as,14,FALSE)</f>
        <v>XP_016680014.1</v>
      </c>
      <c r="O81" t="str">
        <f>VLOOKUP($A:$A,[0]!as,15,FALSE)</f>
        <v>PREDICTED: bifunctional epoxide hydrolase 2-like [Gossypium hirsutum]</v>
      </c>
      <c r="P81" t="str">
        <f>VLOOKUP($A:$A,[0]!as,16,FALSE)</f>
        <v>-</v>
      </c>
      <c r="Q81" t="str">
        <f>VLOOKUP($A:$A,[0]!as,17,FALSE)</f>
        <v>-</v>
      </c>
      <c r="R81" t="str">
        <f>VLOOKUP($A:$A,[0]!as,18,FALSE)</f>
        <v>-</v>
      </c>
      <c r="S81" t="str">
        <f>VLOOKUP($A:$A,[0]!as,19,FALSE)</f>
        <v>-</v>
      </c>
      <c r="T81" t="str">
        <f>VLOOKUP($A:$A,[0]!as,20,FALSE)</f>
        <v>At3g51000</v>
      </c>
      <c r="U81">
        <f>VLOOKUP($A:$A,[0]!as,21,FALSE)</f>
        <v>201</v>
      </c>
      <c r="V81">
        <f>VLOOKUP($A:$A,[0]!as,22,FALSE)</f>
        <v>1E-62</v>
      </c>
      <c r="W81" t="str">
        <f>VLOOKUP($A:$A,[0]!as,23,FALSE)</f>
        <v>KOG4178</v>
      </c>
      <c r="X81" t="str">
        <f>VLOOKUP($A:$A,[0]!as,24,FALSE)</f>
        <v>Soluble epoxide hydrolase</v>
      </c>
      <c r="Y81" t="str">
        <f>VLOOKUP($A:$A,[0]!as,25,FALSE)</f>
        <v>I</v>
      </c>
      <c r="Z81" t="str">
        <f>VLOOKUP($A:$A,[0]!as,26,FALSE)</f>
        <v>Lipid transport and metabolism</v>
      </c>
      <c r="AA81" t="str">
        <f>VLOOKUP($A:$A,[0]!as,27,FALSE)</f>
        <v>K08726|1|3e-128|374|dzi:111281598|soluble epoxide hydrolase / lipid-phosphate phosphatase [EC:3.3.2.10 3.1.3.76]!K10144|2|6e-78|244|mdm:103405733|RING finger and CHY zinc finger domain-containing protein 1 [EC:2.3.2.27]</v>
      </c>
      <c r="AB81">
        <f>VLOOKUP($A:$A,[0]!as,28,FALSE)</f>
        <v>0</v>
      </c>
      <c r="AC81" t="str">
        <f>VLOOKUP($A:$A,[0]!as,29,FALSE)</f>
        <v>GO:0003824//catalytic activity;GO:0016787//hydrolase activity</v>
      </c>
      <c r="AD81" t="str">
        <f>VLOOKUP($A:$A,[0]!as,30,FALSE)</f>
        <v>-</v>
      </c>
      <c r="AE81" t="str">
        <f>VLOOKUP($A:$A,[0]!as,31,FALSE)</f>
        <v>MEKIQHSHVQVQGLKLHVAQIGTGPKVVLFLHGFPEIWYSWRHQMIAVANAGFRAVAFDCRGYGLSDHPPEPEKANFNDLTDEVVALLDSLAIDKAFLVGKDFGAFSAFMVAVTHPERVLGVITLGIPFLIPGSLEPGRAEADFGRFDVKTVVRNIYILFCRSELQVAGDNEEIMDLVDPSTPLPPWFTEEDLDVYATSYQNSGFRNALQVPYRCIQLDCGITNPKVIAPSLLIMGEKDYVMKFPGMEDYMRKGIVKQFMPNLDITFMPEGNHFVQEQLPEQVNELILTFLNKNSST</v>
      </c>
    </row>
    <row r="82" spans="1:31" x14ac:dyDescent="0.25">
      <c r="A82" s="2" t="s">
        <v>757</v>
      </c>
      <c r="B82" t="str">
        <f>VLOOKUP($A:$A,[0]!as,2,FALSE)</f>
        <v>MSPms-VS-MPms</v>
      </c>
      <c r="C82">
        <f>VLOOKUP($A:$A,[0]!as,3,FALSE)</f>
        <v>-7.4863473913249496</v>
      </c>
      <c r="D82">
        <f>VLOOKUP($A:$A,[0]!as,4,FALSE)</f>
        <v>0.88562833482438297</v>
      </c>
      <c r="E82">
        <f>VLOOKUP($A:$A,[0]!as,5,FALSE)</f>
        <v>2.1295621217554099E-6</v>
      </c>
      <c r="F82">
        <f>VLOOKUP($A:$A,[0]!as,6,FALSE)</f>
        <v>2.0496528383295401E-4</v>
      </c>
      <c r="G82" t="str">
        <f>VLOOKUP($A:$A,[0]!as,7,FALSE)</f>
        <v>Down</v>
      </c>
      <c r="H82" t="str">
        <f>VLOOKUP($A:$A,[0]!as,8,FALSE)</f>
        <v>Ghir_A12G015390.1</v>
      </c>
      <c r="I82">
        <f>VLOOKUP($A:$A,[0]!as,9,FALSE)</f>
        <v>0</v>
      </c>
      <c r="J82">
        <f>VLOOKUP($A:$A,[0]!as,10,FALSE)</f>
        <v>0</v>
      </c>
      <c r="K82">
        <f>VLOOKUP($A:$A,[0]!as,11,FALSE)</f>
        <v>0</v>
      </c>
      <c r="L82">
        <f>VLOOKUP($A:$A,[0]!as,12,FALSE)</f>
        <v>99.811999999999998</v>
      </c>
      <c r="M82">
        <f>VLOOKUP($A:$A,[0]!as,13,FALSE)</f>
        <v>0</v>
      </c>
      <c r="N82" t="str">
        <f>VLOOKUP($A:$A,[0]!as,14,FALSE)</f>
        <v>XP_017635145.1</v>
      </c>
      <c r="O82" t="str">
        <f>VLOOKUP($A:$A,[0]!as,15,FALSE)</f>
        <v xml:space="preserve">PREDICTED: aldehyde dehydrogenase family 2 member B4, mitochondrial-like [Gossypium arboreum] </v>
      </c>
      <c r="P82">
        <f>VLOOKUP($A:$A,[0]!as,16,FALSE)</f>
        <v>76.16</v>
      </c>
      <c r="Q82">
        <f>VLOOKUP($A:$A,[0]!as,17,FALSE)</f>
        <v>0</v>
      </c>
      <c r="R82" t="str">
        <f>VLOOKUP($A:$A,[0]!as,18,FALSE)</f>
        <v>sp|Q9SU63|AL2B4_ARATH</v>
      </c>
      <c r="S82" t="str">
        <f>VLOOKUP($A:$A,[0]!as,19,FALSE)</f>
        <v>Aldehyde dehydrogenase family 2 member B4, mitochondrial OS=Arabidopsis thaliana GN=ALDH2B4 PE=1 SV=1</v>
      </c>
      <c r="T82" t="str">
        <f>VLOOKUP($A:$A,[0]!as,20,FALSE)</f>
        <v>At3g48000</v>
      </c>
      <c r="U82">
        <f>VLOOKUP($A:$A,[0]!as,21,FALSE)</f>
        <v>873</v>
      </c>
      <c r="V82">
        <f>VLOOKUP($A:$A,[0]!as,22,FALSE)</f>
        <v>0</v>
      </c>
      <c r="W82" t="str">
        <f>VLOOKUP($A:$A,[0]!as,23,FALSE)</f>
        <v>KOG2450</v>
      </c>
      <c r="X82" t="str">
        <f>VLOOKUP($A:$A,[0]!as,24,FALSE)</f>
        <v>Aldehyde dehydrogenase</v>
      </c>
      <c r="Y82" t="str">
        <f>VLOOKUP($A:$A,[0]!as,25,FALSE)</f>
        <v>C</v>
      </c>
      <c r="Z82" t="str">
        <f>VLOOKUP($A:$A,[0]!as,26,FALSE)</f>
        <v>Energy production and conversion</v>
      </c>
      <c r="AA82" t="str">
        <f>VLOOKUP($A:$A,[0]!as,27,FALSE)</f>
        <v>K00128|1|0.0|1097|gab:108477187|aldehyde dehydrogenase (NAD+) [EC:1.2.1.3]</v>
      </c>
      <c r="AB82">
        <f>VLOOKUP($A:$A,[0]!as,28,FALSE)</f>
        <v>0</v>
      </c>
      <c r="AC82" t="str">
        <f>VLOOKUP($A:$A,[0]!as,29,FALSE)</f>
        <v>GO:0016491//oxidoreductase activity</v>
      </c>
      <c r="AD82" t="str">
        <f>VLOOKUP($A:$A,[0]!as,30,FALSE)</f>
        <v>-</v>
      </c>
      <c r="AE82" t="str">
        <f>VLOOKUP($A:$A,[0]!as,31,FALSE)</f>
        <v>MTAASRISSFLSRSLLSKGRICGVGRSVACSYTTAAALEKPFTPSIKVNYTKLLINGNFVDSASGKTFPTYDPRTGDVIAHVAEGDAEDINRAVSAARKAFDEGPWPKMTAYERSRILFRFADLIDQHTEELATLETWDNGKPYEQAAKIELPMISRLIRYYAGWADKIHGLTVPADSPHLVQTIHEPIGVAGQIIPWNFPLLMFGWKVGPALACGNTVVIKTAEQTPLSALYAAKLLHEAGLPPGVLNVVSGFGPTAGAALATHMQVDKLAFTGSTETGKIVLELAAKSNLKPVTLELGGKSPFIVCKDADVDKAVELAHFALFFNQGQCCCAGSRTYVHESVYDEFLEKAKARALKRSVGDPFVAGIEQGPQIDSEQFEKIMRYIRSGVESGATLETGGERIGDKGFYIQPTVFSNVKEDMLIAKDEIFGPVQSILKFKDINEVIRRANTTSYGLAAGVFTQDIDTANTLTRALKVGTVWINCYDVFDAAIPFGGYKMSGQGREKGIHCLSNYLQVKAVVTPLKDPAWI</v>
      </c>
    </row>
    <row r="83" spans="1:31" x14ac:dyDescent="0.25">
      <c r="A83" s="2" t="s">
        <v>1409</v>
      </c>
      <c r="B83" t="str">
        <f>VLOOKUP($A:$A,[0]!as,2,FALSE)</f>
        <v>MSPms-VS-MPms</v>
      </c>
      <c r="C83">
        <f>VLOOKUP($A:$A,[0]!as,3,FALSE)</f>
        <v>-3.1958263280087702</v>
      </c>
      <c r="D83">
        <f>VLOOKUP($A:$A,[0]!as,4,FALSE)</f>
        <v>0.50733044747198197</v>
      </c>
      <c r="E83">
        <f>VLOOKUP($A:$A,[0]!as,5,FALSE)</f>
        <v>3.9518227942902899E-5</v>
      </c>
      <c r="F83">
        <f>VLOOKUP($A:$A,[0]!as,6,FALSE)</f>
        <v>1.45535471521086E-3</v>
      </c>
      <c r="G83" t="str">
        <f>VLOOKUP($A:$A,[0]!as,7,FALSE)</f>
        <v>Down</v>
      </c>
      <c r="H83" t="str">
        <f>VLOOKUP($A:$A,[0]!as,8,FALSE)</f>
        <v>Ghir_D12G003570.1</v>
      </c>
      <c r="I83">
        <f>VLOOKUP($A:$A,[0]!as,9,FALSE)</f>
        <v>0</v>
      </c>
      <c r="J83">
        <f>VLOOKUP($A:$A,[0]!as,10,FALSE)</f>
        <v>0</v>
      </c>
      <c r="K83">
        <f>VLOOKUP($A:$A,[0]!as,11,FALSE)</f>
        <v>0</v>
      </c>
      <c r="L83">
        <f>VLOOKUP($A:$A,[0]!as,12,FALSE)</f>
        <v>97.872</v>
      </c>
      <c r="M83">
        <f>VLOOKUP($A:$A,[0]!as,13,FALSE)</f>
        <v>3.0000000000000002E-97</v>
      </c>
      <c r="N83" t="str">
        <f>VLOOKUP($A:$A,[0]!as,14,FALSE)</f>
        <v>XP_012436384.1</v>
      </c>
      <c r="O83" t="str">
        <f>VLOOKUP($A:$A,[0]!as,15,FALSE)</f>
        <v xml:space="preserve">PREDICTED: SKP1-like protein 1A [Gossypium raimondii] </v>
      </c>
      <c r="P83">
        <f>VLOOKUP($A:$A,[0]!as,16,FALSE)</f>
        <v>59.03</v>
      </c>
      <c r="Q83">
        <f>VLOOKUP($A:$A,[0]!as,17,FALSE)</f>
        <v>9.9999999999999999E-56</v>
      </c>
      <c r="R83" t="str">
        <f>VLOOKUP($A:$A,[0]!as,18,FALSE)</f>
        <v>sp|Q39255|SKP1A_ARATH</v>
      </c>
      <c r="S83" t="str">
        <f>VLOOKUP($A:$A,[0]!as,19,FALSE)</f>
        <v>SKP1-like protein 1A OS=Arabidopsis thaliana GN=SKP1A PE=1 SV=1</v>
      </c>
      <c r="T83" t="str">
        <f>VLOOKUP($A:$A,[0]!as,20,FALSE)</f>
        <v>At1g75950</v>
      </c>
      <c r="U83">
        <f>VLOOKUP($A:$A,[0]!as,21,FALSE)</f>
        <v>171</v>
      </c>
      <c r="V83">
        <f>VLOOKUP($A:$A,[0]!as,22,FALSE)</f>
        <v>3.0000000000000002E-55</v>
      </c>
      <c r="W83" t="str">
        <f>VLOOKUP($A:$A,[0]!as,23,FALSE)</f>
        <v>KOG1724</v>
      </c>
      <c r="X83" t="str">
        <f>VLOOKUP($A:$A,[0]!as,24,FALSE)</f>
        <v>SCF ubiquitin ligase, Skp1 component</v>
      </c>
      <c r="Y83" t="str">
        <f>VLOOKUP($A:$A,[0]!as,25,FALSE)</f>
        <v>O</v>
      </c>
      <c r="Z83" t="str">
        <f>VLOOKUP($A:$A,[0]!as,26,FALSE)</f>
        <v>Posttranslational modification, protein turnover, chaperones</v>
      </c>
      <c r="AA83" t="str">
        <f>VLOOKUP($A:$A,[0]!as,27,FALSE)</f>
        <v>K03094|1|6e-98|281|gra:105762943|S-phase kinase-associated protein 1</v>
      </c>
      <c r="AB83" t="str">
        <f>VLOOKUP($A:$A,[0]!as,28,FALSE)</f>
        <v>GO:0006511//ubiquitin-dependent protein catabolic process</v>
      </c>
      <c r="AC83" t="str">
        <f>VLOOKUP($A:$A,[0]!as,29,FALSE)</f>
        <v>GO:0016301//kinase activity</v>
      </c>
      <c r="AD83" t="str">
        <f>VLOOKUP($A:$A,[0]!as,30,FALSE)</f>
        <v>-</v>
      </c>
      <c r="AE83" t="str">
        <f>VLOOKUP($A:$A,[0]!as,31,FALSE)</f>
        <v>MGSTSKKIKLRTSDGEILKVEEAVALQSPTIKNLYENSCPGKVIPVPGVTGNILSKVLDYGKKHVDAATGKENISADELRAWDDDFVKVDQKTLFDLILAARSLNIESLLDLTCRTVANMIKGKTVEEIRTTFNIKNDLDP</v>
      </c>
    </row>
    <row r="84" spans="1:31" x14ac:dyDescent="0.25">
      <c r="A84" s="2" t="s">
        <v>939</v>
      </c>
      <c r="B84" t="str">
        <f>VLOOKUP($A:$A,[0]!as,2,FALSE)</f>
        <v>MSPms-VS-MPms</v>
      </c>
      <c r="C84">
        <f>VLOOKUP($A:$A,[0]!as,3,FALSE)</f>
        <v>-3.13996859104686</v>
      </c>
      <c r="D84">
        <f>VLOOKUP($A:$A,[0]!as,4,FALSE)</f>
        <v>0.29357587490873099</v>
      </c>
      <c r="E84">
        <f>VLOOKUP($A:$A,[0]!as,5,FALSE)</f>
        <v>3.7606583358495998E-7</v>
      </c>
      <c r="F84">
        <f>VLOOKUP($A:$A,[0]!as,6,FALSE)</f>
        <v>6.4415615495077999E-5</v>
      </c>
      <c r="G84" t="str">
        <f>VLOOKUP($A:$A,[0]!as,7,FALSE)</f>
        <v>Down</v>
      </c>
      <c r="H84" t="str">
        <f>VLOOKUP($A:$A,[0]!as,8,FALSE)</f>
        <v>Ghir_D02G006000.1</v>
      </c>
      <c r="I84">
        <f>VLOOKUP($A:$A,[0]!as,9,FALSE)</f>
        <v>0</v>
      </c>
      <c r="J84">
        <f>VLOOKUP($A:$A,[0]!as,10,FALSE)</f>
        <v>0</v>
      </c>
      <c r="K84">
        <f>VLOOKUP($A:$A,[0]!as,11,FALSE)</f>
        <v>0</v>
      </c>
      <c r="L84">
        <f>VLOOKUP($A:$A,[0]!as,12,FALSE)</f>
        <v>99.090999999999994</v>
      </c>
      <c r="M84">
        <f>VLOOKUP($A:$A,[0]!as,13,FALSE)</f>
        <v>0</v>
      </c>
      <c r="N84" t="str">
        <f>VLOOKUP($A:$A,[0]!as,14,FALSE)</f>
        <v>ABW82529.1</v>
      </c>
      <c r="O84" t="str">
        <f>VLOOKUP($A:$A,[0]!as,15,FALSE)</f>
        <v>class III peroxidase [Gossypium hirsutum]</v>
      </c>
      <c r="P84">
        <f>VLOOKUP($A:$A,[0]!as,16,FALSE)</f>
        <v>66.45</v>
      </c>
      <c r="Q84">
        <f>VLOOKUP($A:$A,[0]!as,17,FALSE)</f>
        <v>5.9999999999999997E-144</v>
      </c>
      <c r="R84" t="str">
        <f>VLOOKUP($A:$A,[0]!as,18,FALSE)</f>
        <v>sp|O23474|PER40_ARATH</v>
      </c>
      <c r="S84" t="str">
        <f>VLOOKUP($A:$A,[0]!as,19,FALSE)</f>
        <v>Peroxidase 40 OS=Arabidopsis thaliana GN=PER40 PE=2 SV=2</v>
      </c>
      <c r="T84" t="str">
        <f>VLOOKUP($A:$A,[0]!as,20,FALSE)</f>
        <v>-</v>
      </c>
      <c r="U84" t="str">
        <f>VLOOKUP($A:$A,[0]!as,21,FALSE)</f>
        <v>-</v>
      </c>
      <c r="V84" t="str">
        <f>VLOOKUP($A:$A,[0]!as,22,FALSE)</f>
        <v>-</v>
      </c>
      <c r="W84" t="str">
        <f>VLOOKUP($A:$A,[0]!as,23,FALSE)</f>
        <v>-</v>
      </c>
      <c r="X84" t="str">
        <f>VLOOKUP($A:$A,[0]!as,24,FALSE)</f>
        <v>-</v>
      </c>
      <c r="Y84" t="str">
        <f>VLOOKUP($A:$A,[0]!as,25,FALSE)</f>
        <v>-</v>
      </c>
      <c r="Z84" t="str">
        <f>VLOOKUP($A:$A,[0]!as,26,FALSE)</f>
        <v>-</v>
      </c>
      <c r="AA84" t="str">
        <f>VLOOKUP($A:$A,[0]!as,27,FALSE)</f>
        <v>K00430|1|0.0|668|ghi:107908372|peroxidase [EC:1.11.1.7]</v>
      </c>
      <c r="AB84" t="str">
        <f>VLOOKUP($A:$A,[0]!as,28,FALSE)</f>
        <v>GO:0009555//pollen development;GO:0006979//response to oxidative stress;GO:0042744//hydrogen peroxide catabolic process</v>
      </c>
      <c r="AC84" t="str">
        <f>VLOOKUP($A:$A,[0]!as,29,FALSE)</f>
        <v>GO:0020037//heme binding;GO:0046872//metal ion binding;GO:0004601//peroxidase activity</v>
      </c>
      <c r="AD84" t="str">
        <f>VLOOKUP($A:$A,[0]!as,30,FALSE)</f>
        <v>GO:0005576//extracellular region</v>
      </c>
      <c r="AE84" t="str">
        <f>VLOOKUP($A:$A,[0]!as,31,FALSE)</f>
        <v>MAKCFVLLFLCLVMVSINVANTMNETCVDDISIVLQIDLYKNSCPEAESIIYSWVENAVSQDSRMAASLLRLHFHDCFGCDGSVLLDDTEDFTGEKTALPNLNSLRGFEVIDAIKSELESVCPQTVSCADILATAARDSVVISGGPSWEVEMGRKDSLGASKEAATNNIPGPNSTVPMLVAKFQNVGLSFNDMIALSGAHTLGMARCSTFSSRLQGSNGPDIDLDFLQNLQQLCSQTDGNSRLARLDLVSPATFDNQYYINLLSGEGLLPSDQALVTDDYQTRQLVLSYAEDPLAFFEDFKNSMLKMGSLGVLTGTDGQIRGNCRVVN</v>
      </c>
    </row>
    <row r="85" spans="1:31" x14ac:dyDescent="0.25">
      <c r="A85" s="2" t="s">
        <v>956</v>
      </c>
      <c r="B85" t="str">
        <f>VLOOKUP($A:$A,[0]!as,2,FALSE)</f>
        <v>MSPms-VS-MPms</v>
      </c>
      <c r="C85">
        <f>VLOOKUP($A:$A,[0]!as,3,FALSE)</f>
        <v>-3.6964385525307</v>
      </c>
      <c r="D85">
        <f>VLOOKUP($A:$A,[0]!as,4,FALSE)</f>
        <v>0.38026952313513201</v>
      </c>
      <c r="E85">
        <f>VLOOKUP($A:$A,[0]!as,5,FALSE)</f>
        <v>4.8601777891121898E-7</v>
      </c>
      <c r="F85">
        <f>VLOOKUP($A:$A,[0]!as,6,FALSE)</f>
        <v>7.6745244901199605E-5</v>
      </c>
      <c r="G85" t="str">
        <f>VLOOKUP($A:$A,[0]!as,7,FALSE)</f>
        <v>Down</v>
      </c>
      <c r="H85" t="str">
        <f>VLOOKUP($A:$A,[0]!as,8,FALSE)</f>
        <v>Ghir_D02G013240.1</v>
      </c>
      <c r="I85">
        <f>VLOOKUP($A:$A,[0]!as,9,FALSE)</f>
        <v>0</v>
      </c>
      <c r="J85">
        <f>VLOOKUP($A:$A,[0]!as,10,FALSE)</f>
        <v>0</v>
      </c>
      <c r="K85">
        <f>VLOOKUP($A:$A,[0]!as,11,FALSE)</f>
        <v>0</v>
      </c>
      <c r="L85">
        <f>VLOOKUP($A:$A,[0]!as,12,FALSE)</f>
        <v>100</v>
      </c>
      <c r="M85">
        <f>VLOOKUP($A:$A,[0]!as,13,FALSE)</f>
        <v>0</v>
      </c>
      <c r="N85" t="str">
        <f>VLOOKUP($A:$A,[0]!as,14,FALSE)</f>
        <v>XP_016693391.1</v>
      </c>
      <c r="O85" t="str">
        <f>VLOOKUP($A:$A,[0]!as,15,FALSE)</f>
        <v>PREDICTED: UDP-glucose 6-dehydrogenase 5-like [Gossypium hirsutum]</v>
      </c>
      <c r="P85">
        <f>VLOOKUP($A:$A,[0]!as,16,FALSE)</f>
        <v>88.54</v>
      </c>
      <c r="Q85">
        <f>VLOOKUP($A:$A,[0]!as,17,FALSE)</f>
        <v>0</v>
      </c>
      <c r="R85" t="str">
        <f>VLOOKUP($A:$A,[0]!as,18,FALSE)</f>
        <v>sp|Q2QS13|UGDH5_ORYSJ</v>
      </c>
      <c r="S85" t="str">
        <f>VLOOKUP($A:$A,[0]!as,19,FALSE)</f>
        <v>UDP-glucose 6-dehydrogenase 5 OS=Oryza sativa subsp. japonica GN=UGD5 PE=2 SV=1</v>
      </c>
      <c r="T85" t="str">
        <f>VLOOKUP($A:$A,[0]!as,20,FALSE)</f>
        <v>At5g15490</v>
      </c>
      <c r="U85">
        <f>VLOOKUP($A:$A,[0]!as,21,FALSE)</f>
        <v>899</v>
      </c>
      <c r="V85">
        <f>VLOOKUP($A:$A,[0]!as,22,FALSE)</f>
        <v>0</v>
      </c>
      <c r="W85" t="str">
        <f>VLOOKUP($A:$A,[0]!as,23,FALSE)</f>
        <v>KOG2666</v>
      </c>
      <c r="X85" t="str">
        <f>VLOOKUP($A:$A,[0]!as,24,FALSE)</f>
        <v>UDP-glucose/GDP-mannose dehydrogenase</v>
      </c>
      <c r="Y85" t="str">
        <f>VLOOKUP($A:$A,[0]!as,25,FALSE)</f>
        <v>GT</v>
      </c>
      <c r="Z85" t="str">
        <f>VLOOKUP($A:$A,[0]!as,26,FALSE)</f>
        <v>Carbohydrate transport and metabolism;Signal transduction mechanisms</v>
      </c>
      <c r="AA85" t="str">
        <f>VLOOKUP($A:$A,[0]!as,27,FALSE)</f>
        <v>K00012|1|0.0|992|ghi:107910136|UDPglucose 6-dehydrogenase [EC:1.1.1.22]</v>
      </c>
      <c r="AB85">
        <f>VLOOKUP($A:$A,[0]!as,28,FALSE)</f>
        <v>0</v>
      </c>
      <c r="AC85" t="str">
        <f>VLOOKUP($A:$A,[0]!as,29,FALSE)</f>
        <v>GO:0051287//NAD binding;GO:0003979//UDP-glucose 6-dehydrogenase activity</v>
      </c>
      <c r="AD85" t="str">
        <f>VLOOKUP($A:$A,[0]!as,30,FALSE)</f>
        <v>-</v>
      </c>
      <c r="AE85" t="str">
        <f>VLOOKUP($A:$A,[0]!as,31,FALSE)</f>
        <v>MVKICCIGAGYVGGPTMAVIALKCPEIQVAVVDISVPRISAWNSDTLPIYEPGLDEVVKKCRGKNLFFSSDVEKHVSEADIVFVSVNTPTKTQGLGAGKAADLTYWESAARMIADVSKSNKIVVEKSTVPVKTAEAIEKILTHNSKGINFQILSNPEFLAEGTAIQDLFEPDRVLIGGRETPEGQKAIKALRDVYAHWVPMDRIICTNLWSAELSKLAANAFLAQRISSVNAMSALCEATGADVSQVSHAVGKDTRIGPKFLNASVGFGGSCFQKDILNLVYICECNGLPEVANYWKQVIKVNDYQKARFVNQIVSSMFNTVSGKKIAILGFAFKKDTGDTRETPAIDVCKGLLGDKAMLSIYDPQVSEEQIQRDLSMNKFDWDHPVHLQPMSPSSMKQVSVVWDAYAATKDAHGICILTEWDEFKTLDYQKIYDNMQKPAFVFDGRNIVDVAKLREIGFIVYSIGKPLDEWLKDMPAVA</v>
      </c>
    </row>
    <row r="86" spans="1:31" x14ac:dyDescent="0.25">
      <c r="A86" s="2" t="s">
        <v>510</v>
      </c>
      <c r="B86" t="str">
        <f>VLOOKUP($A:$A,[0]!as,2,FALSE)</f>
        <v>MSPms-VS-MPms</v>
      </c>
      <c r="C86">
        <f>VLOOKUP($A:$A,[0]!as,3,FALSE)</f>
        <v>2.441077353112</v>
      </c>
      <c r="D86">
        <f>VLOOKUP($A:$A,[0]!as,4,FALSE)</f>
        <v>0.37960103858708399</v>
      </c>
      <c r="E86">
        <f>VLOOKUP($A:$A,[0]!as,5,FALSE)</f>
        <v>3.5674868101343E-4</v>
      </c>
      <c r="F86">
        <f>VLOOKUP($A:$A,[0]!as,6,FALSE)</f>
        <v>6.0593313786919704E-3</v>
      </c>
      <c r="G86" t="str">
        <f>VLOOKUP($A:$A,[0]!as,7,FALSE)</f>
        <v>Up</v>
      </c>
      <c r="H86" t="str">
        <f>VLOOKUP($A:$A,[0]!as,8,FALSE)</f>
        <v>Ghir_A08G024260.1</v>
      </c>
      <c r="I86">
        <f>VLOOKUP($A:$A,[0]!as,9,FALSE)</f>
        <v>0</v>
      </c>
      <c r="J86">
        <f>VLOOKUP($A:$A,[0]!as,10,FALSE)</f>
        <v>0</v>
      </c>
      <c r="K86">
        <f>VLOOKUP($A:$A,[0]!as,11,FALSE)</f>
        <v>0</v>
      </c>
      <c r="L86">
        <f>VLOOKUP($A:$A,[0]!as,12,FALSE)</f>
        <v>99.36</v>
      </c>
      <c r="M86">
        <f>VLOOKUP($A:$A,[0]!as,13,FALSE)</f>
        <v>0</v>
      </c>
      <c r="N86" t="str">
        <f>VLOOKUP($A:$A,[0]!as,14,FALSE)</f>
        <v>XP_016692072.1</v>
      </c>
      <c r="O86" t="str">
        <f>VLOOKUP($A:$A,[0]!as,15,FALSE)</f>
        <v>PREDICTED: leucine-rich repeat receptor-like protein kinase PXC2 [Gossypium hirsutum]</v>
      </c>
      <c r="P86">
        <f>VLOOKUP($A:$A,[0]!as,16,FALSE)</f>
        <v>32.54</v>
      </c>
      <c r="Q86">
        <f>VLOOKUP($A:$A,[0]!as,17,FALSE)</f>
        <v>9.9999999999999997E-48</v>
      </c>
      <c r="R86" t="str">
        <f>VLOOKUP($A:$A,[0]!as,18,FALSE)</f>
        <v>sp|Q00874|DR100_ARATH</v>
      </c>
      <c r="S86" t="str">
        <f>VLOOKUP($A:$A,[0]!as,19,FALSE)</f>
        <v>DNA damage-repair/toleration protein DRT100 OS=Arabidopsis thaliana GN=DRT100 PE=2 SV=2</v>
      </c>
      <c r="T86" t="str">
        <f>VLOOKUP($A:$A,[0]!as,20,FALSE)</f>
        <v>At1g33590</v>
      </c>
      <c r="U86">
        <f>VLOOKUP($A:$A,[0]!as,21,FALSE)</f>
        <v>611</v>
      </c>
      <c r="V86">
        <f>VLOOKUP($A:$A,[0]!as,22,FALSE)</f>
        <v>0</v>
      </c>
      <c r="W86" t="str">
        <f>VLOOKUP($A:$A,[0]!as,23,FALSE)</f>
        <v>KOG0619</v>
      </c>
      <c r="X86" t="str">
        <f>VLOOKUP($A:$A,[0]!as,24,FALSE)</f>
        <v>FOG: Leucine rich repeat</v>
      </c>
      <c r="Y86" t="str">
        <f>VLOOKUP($A:$A,[0]!as,25,FALSE)</f>
        <v>R</v>
      </c>
      <c r="Z86" t="str">
        <f>VLOOKUP($A:$A,[0]!as,26,FALSE)</f>
        <v>General function prediction only</v>
      </c>
      <c r="AA86" t="str">
        <f>VLOOKUP($A:$A,[0]!as,27,FALSE)</f>
        <v>K13420|1|3e-58|208|cann:107859916|LRR receptor-like serine/threonine-protein kinase FLS2 [EC:2.7.11.1]</v>
      </c>
      <c r="AB86">
        <f>VLOOKUP($A:$A,[0]!as,28,FALSE)</f>
        <v>0</v>
      </c>
      <c r="AC86" t="str">
        <f>VLOOKUP($A:$A,[0]!as,29,FALSE)</f>
        <v>GO:0016301//kinase activity</v>
      </c>
      <c r="AD86" t="str">
        <f>VLOOKUP($A:$A,[0]!as,30,FALSE)</f>
        <v>-</v>
      </c>
      <c r="AE86" t="str">
        <f>VLOOKUP($A:$A,[0]!as,31,FALSE)</f>
        <v>MKKNNHLSPSLPWTTPFIILSILTVHSIKITSAACHVDDGKGLLAFKSGITQDPSGMLSSWKSGTDCCNWAGINCRENNRVTTISLYGQVDKPDSYLTGTISSSLVKVQNLDGIYFVNLRNISGPFPDLLFGLPKLLYVYIENSKLSGPLPVNIGKLKQLGALSLEGNRFTGSIPSSISELTQLTELVLGKNEFSGHFPAGIKQIRNLSYLSLEQNKLMGTIPDIFKSFTDLRILRLSHNEFSGKIPESILSLAPKLAYLELGHNRLSGQIPSYLGKFKALDTLDLSWNSFTGVVPKTFSNLTKIFNLDLSHNSLNDPFPQMNVKGIESLDLSYNNFHLKEIPKWVTSSPIIYSLKLAKCGIKMNLDTWKPAETYFYDYIDLSENEITGSPVDLLNRTDFLVEFKAAGNKLKFDLGKLRIVKTLKELDISRNLVYGKVPAAITGFNKLNVSYNHLCGQLPKNKFPVSSLWETIVCVDLHYRLVNCSWFNKCLWKCH</v>
      </c>
    </row>
    <row r="87" spans="1:31" x14ac:dyDescent="0.25">
      <c r="A87" s="2" t="s">
        <v>1317</v>
      </c>
      <c r="B87" t="str">
        <f>VLOOKUP($A:$A,[0]!as,2,FALSE)</f>
        <v>MSPms-VS-MPms</v>
      </c>
      <c r="C87">
        <f>VLOOKUP($A:$A,[0]!as,3,FALSE)</f>
        <v>-5.0912568916363599</v>
      </c>
      <c r="D87">
        <f>VLOOKUP($A:$A,[0]!as,4,FALSE)</f>
        <v>0.549972650412068</v>
      </c>
      <c r="E87">
        <f>VLOOKUP($A:$A,[0]!as,5,FALSE)</f>
        <v>8.1903672510819103E-7</v>
      </c>
      <c r="F87">
        <f>VLOOKUP($A:$A,[0]!as,6,FALSE)</f>
        <v>1.04774495492954E-4</v>
      </c>
      <c r="G87" t="str">
        <f>VLOOKUP($A:$A,[0]!as,7,FALSE)</f>
        <v>Down</v>
      </c>
      <c r="H87" t="str">
        <f>VLOOKUP($A:$A,[0]!as,8,FALSE)</f>
        <v>Ghir_D10G006110.1</v>
      </c>
      <c r="I87">
        <f>VLOOKUP($A:$A,[0]!as,9,FALSE)</f>
        <v>0</v>
      </c>
      <c r="J87">
        <f>VLOOKUP($A:$A,[0]!as,10,FALSE)</f>
        <v>0</v>
      </c>
      <c r="K87">
        <f>VLOOKUP($A:$A,[0]!as,11,FALSE)</f>
        <v>0</v>
      </c>
      <c r="L87">
        <f>VLOOKUP($A:$A,[0]!as,12,FALSE)</f>
        <v>100</v>
      </c>
      <c r="M87">
        <f>VLOOKUP($A:$A,[0]!as,13,FALSE)</f>
        <v>0</v>
      </c>
      <c r="N87" t="str">
        <f>VLOOKUP($A:$A,[0]!as,14,FALSE)</f>
        <v>XP_016701189.1</v>
      </c>
      <c r="O87" t="str">
        <f>VLOOKUP($A:$A,[0]!as,15,FALSE)</f>
        <v>PREDICTED: subtilisin-like protease SBT1.4 [Gossypium hirsutum]</v>
      </c>
      <c r="P87">
        <f>VLOOKUP($A:$A,[0]!as,16,FALSE)</f>
        <v>68.010000000000005</v>
      </c>
      <c r="Q87">
        <f>VLOOKUP($A:$A,[0]!as,17,FALSE)</f>
        <v>0</v>
      </c>
      <c r="R87" t="str">
        <f>VLOOKUP($A:$A,[0]!as,18,FALSE)</f>
        <v>sp|Q9LVJ1|SBT14_ARATH</v>
      </c>
      <c r="S87" t="str">
        <f>VLOOKUP($A:$A,[0]!as,19,FALSE)</f>
        <v>Subtilisin-like protease SBT1.4 OS=Arabidopsis thaliana GN=SBT1.4 PE=2 SV=1</v>
      </c>
      <c r="T87" t="str">
        <f>VLOOKUP($A:$A,[0]!as,20,FALSE)</f>
        <v>SPAC4A8.04</v>
      </c>
      <c r="U87">
        <f>VLOOKUP($A:$A,[0]!as,21,FALSE)</f>
        <v>53.9</v>
      </c>
      <c r="V87">
        <f>VLOOKUP($A:$A,[0]!as,22,FALSE)</f>
        <v>4.9999999999999998E-7</v>
      </c>
      <c r="W87" t="str">
        <f>VLOOKUP($A:$A,[0]!as,23,FALSE)</f>
        <v>KOG1153</v>
      </c>
      <c r="X87" t="str">
        <f>VLOOKUP($A:$A,[0]!as,24,FALSE)</f>
        <v>Subtilisin-related protease/Vacuolar protease B</v>
      </c>
      <c r="Y87" t="str">
        <f>VLOOKUP($A:$A,[0]!as,25,FALSE)</f>
        <v>O</v>
      </c>
      <c r="Z87" t="str">
        <f>VLOOKUP($A:$A,[0]!as,26,FALSE)</f>
        <v>Posttranslational modification, protein turnover, chaperones</v>
      </c>
      <c r="AA87" t="str">
        <f>VLOOKUP($A:$A,[0]!as,27,FALSE)</f>
        <v>K15333|1|2e-96|333|nsy:104224633|tRNA guanosine-2'-O-methyltransferase [EC:2.1.1.34]!K12619|2|8e-34|144|ghi:107940264|5'-3' exoribonuclease 2 [EC:3.1.13.-]!K13199|3|2e-21|103|mtr:MTR_7g081660|plasminogen activator inhibitor 1 RNA-binding protein!K14568|4|3e-18|94.4|dct:110101229|rRNA small subunit pseudouridine methyltransferase Nep1 [EC:2.1.1.260]</v>
      </c>
      <c r="AB87">
        <f>VLOOKUP($A:$A,[0]!as,28,FALSE)</f>
        <v>0</v>
      </c>
      <c r="AC87" t="str">
        <f>VLOOKUP($A:$A,[0]!as,29,FALSE)</f>
        <v>GO:0004252//serine-type endopeptidase activity</v>
      </c>
      <c r="AD87" t="str">
        <f>VLOOKUP($A:$A,[0]!as,30,FALSE)</f>
        <v>-</v>
      </c>
      <c r="AE87" t="str">
        <f>VLOOKUP($A:$A,[0]!as,31,FALSE)</f>
        <v>MAMAISFIFFLSLLLIPFSSSSSSDCPQNFIIHVSKSHKPSLFSSHHHWYSSILHSLPPSPHPTKLLYTYQLSINGFSARLTSSQANKLKHFPGILSVIPDQARQIHTTRTPHFLGLSDGVGLWQNSHYGDGIIIGVLDTGIWPERPSFLDSGLPPVPNTWKGTCETGPDFPASACNRKIIGARAFYKGYESYLEGPIDEMKESKSPRDTEGHGTHTASTAAGSMVSNASLFEFAYGEARGMATNARIAAYKICWKMGCFDSDILAAMDQAIADGVDVISLSVGATGYAPQYDHDSIAIGAFGAANHGIVVSCSAGNSGPGPSTTVNIAPWILTVGASTIDREFPADVVLGDGRIFGGVSLYSGEPLGDSKLPLVYGGDCGDRYCHMGSLNSSKVEGKIVVCDRGGNARVEKGGAVKLAGGLGMILENTADNGEELISDAHLIPATMVGEAAGNKILEYIKTTQFPTATISFRGTVIGPSPPAPKVAAFSSRGPNHLTPEILKPDVIAPGVNILAGWTGAAAPTDLDIDPRRVDFNIISGTSMSCPHVSGLAALLKKAYPNWSPAAIKSALMTTAYNLDNSGHTINDLATGEEASPFIFGAGHVDPNRALNPGLVYDTDSSDYIAFLCSIGYDSKRIEVFVREPNSSDVCATKLATPGDLNYPSFSVVFNSNDHVVKYRRKVKNVGTSAGAVYEAKVNAPPGVKISVSPSKLEFSAVNQTLSYEVSFASDSLGVSSVESQGFGSIEWSDGVHLVRSPIAVRWIQGVQEESF</v>
      </c>
    </row>
    <row r="88" spans="1:31" x14ac:dyDescent="0.25">
      <c r="A88" s="2" t="s">
        <v>490</v>
      </c>
      <c r="B88" t="str">
        <f>VLOOKUP($A:$A,[0]!as,2,FALSE)</f>
        <v>MSPms-VS-MPms</v>
      </c>
      <c r="C88">
        <f>VLOOKUP($A:$A,[0]!as,3,FALSE)</f>
        <v>-3.8364021931977099</v>
      </c>
      <c r="D88">
        <f>VLOOKUP($A:$A,[0]!as,4,FALSE)</f>
        <v>0.61970077518143496</v>
      </c>
      <c r="E88">
        <f>VLOOKUP($A:$A,[0]!as,5,FALSE)</f>
        <v>6.8043212066104503E-5</v>
      </c>
      <c r="F88">
        <f>VLOOKUP($A:$A,[0]!as,6,FALSE)</f>
        <v>2.0224844151178001E-3</v>
      </c>
      <c r="G88" t="str">
        <f>VLOOKUP($A:$A,[0]!as,7,FALSE)</f>
        <v>Down</v>
      </c>
      <c r="H88" t="str">
        <f>VLOOKUP($A:$A,[0]!as,8,FALSE)</f>
        <v>Ghir_A08G022610.1</v>
      </c>
      <c r="I88">
        <f>VLOOKUP($A:$A,[0]!as,9,FALSE)</f>
        <v>0</v>
      </c>
      <c r="J88">
        <f>VLOOKUP($A:$A,[0]!as,10,FALSE)</f>
        <v>0</v>
      </c>
      <c r="K88">
        <f>VLOOKUP($A:$A,[0]!as,11,FALSE)</f>
        <v>0</v>
      </c>
      <c r="L88">
        <f>VLOOKUP($A:$A,[0]!as,12,FALSE)</f>
        <v>99.638000000000005</v>
      </c>
      <c r="M88">
        <f>VLOOKUP($A:$A,[0]!as,13,FALSE)</f>
        <v>0</v>
      </c>
      <c r="N88" t="str">
        <f>VLOOKUP($A:$A,[0]!as,14,FALSE)</f>
        <v>XP_017626569.1</v>
      </c>
      <c r="O88" t="str">
        <f>VLOOKUP($A:$A,[0]!as,15,FALSE)</f>
        <v xml:space="preserve">PREDICTED: probable aminopyrimidine aminohydrolase, mitochondrial isoform X1 [Gossypium arboreum] </v>
      </c>
      <c r="P88">
        <f>VLOOKUP($A:$A,[0]!as,16,FALSE)</f>
        <v>67.88</v>
      </c>
      <c r="Q88">
        <f>VLOOKUP($A:$A,[0]!as,17,FALSE)</f>
        <v>0</v>
      </c>
      <c r="R88" t="str">
        <f>VLOOKUP($A:$A,[0]!as,18,FALSE)</f>
        <v>sp|F4KFT7|TENAC_ARATH</v>
      </c>
      <c r="S88" t="str">
        <f>VLOOKUP($A:$A,[0]!as,19,FALSE)</f>
        <v>Bifunctional TH2 protein, mitochondrial OS=Arabidopsis thaliana GN=TH2 PE=1 SV=1</v>
      </c>
      <c r="T88" t="str">
        <f>VLOOKUP($A:$A,[0]!as,20,FALSE)</f>
        <v>SPBP8B7.18c</v>
      </c>
      <c r="U88">
        <f>VLOOKUP($A:$A,[0]!as,21,FALSE)</f>
        <v>55.1</v>
      </c>
      <c r="V88">
        <f>VLOOKUP($A:$A,[0]!as,22,FALSE)</f>
        <v>1.9999999999999999E-7</v>
      </c>
      <c r="W88" t="str">
        <f>VLOOKUP($A:$A,[0]!as,23,FALSE)</f>
        <v>KOG2598</v>
      </c>
      <c r="X88" t="str">
        <f>VLOOKUP($A:$A,[0]!as,24,FALSE)</f>
        <v>Phosphomethylpyrimidine kinase</v>
      </c>
      <c r="Y88" t="str">
        <f>VLOOKUP($A:$A,[0]!as,25,FALSE)</f>
        <v>HK</v>
      </c>
      <c r="Z88" t="str">
        <f>VLOOKUP($A:$A,[0]!as,26,FALSE)</f>
        <v>Coenzyme transport and metabolism;Transcription</v>
      </c>
      <c r="AA88" t="str">
        <f>VLOOKUP($A:$A,[0]!as,27,FALSE)</f>
        <v>K22911|1|0.0|1137|gab:108469949|thiamine phosphate phosphatase / amino-HMP aminohydrolase [EC:3.1.3.100 3.5.99.-]</v>
      </c>
      <c r="AB88">
        <f>VLOOKUP($A:$A,[0]!as,28,FALSE)</f>
        <v>0</v>
      </c>
      <c r="AC88" t="str">
        <f>VLOOKUP($A:$A,[0]!as,29,FALSE)</f>
        <v>GO:0016787//hydrolase activity</v>
      </c>
      <c r="AD88" t="str">
        <f>VLOOKUP($A:$A,[0]!as,30,FALSE)</f>
        <v>-</v>
      </c>
      <c r="AE88" t="str">
        <f>VLOOKUP($A:$A,[0]!as,31,FALSE)</f>
        <v>MRLLFFFFSLPNQNPLPTRPIPPPSPLVTAAAAAAAYSNSEIDGLASRFWIKFRRESVLSLYSPFVVCLASGSLEIDTFRHCIAQDVHFLKAFAQAYELAEDCADDDDAKLAISKLRKGVLEALKLHNSFVQEWGLDFVKECPVNSATLKYTEFVLATASGKVEGLKAPGKLDTPFEKTKIAAYTLGAMTPCMRLYAFLGKELEAVLDPNEHDHPYKKWIGNYSSEGFQATTLQTEDLLDKLSVSLTGEELNIIEKLYHQAMKLEIEFFYAQTLTQPTVIPLTKEHDPARNRLMIFSDFDLTCTVVDSSAILAEIAIVTAPKSDQNQPEGQITRMSSSELRNTWGELSQQYTEEYEQCIESMLPSDKEEFNYETLHTALEKLSDFEKRANSRVIESGVLKGLNFEDIKRAGERLILQDGCTNFLQKIVKDENLNANVHLLSYCWCGDLIRAAFSSARGLDVVNIHANELSFQESVSTGEIIMEVQSPIDKIEAFNKIIQGCSDDKRNLTVYIGDSVGDLLCLLKADIGIVIGSSSSLRTVGDHYGVSFVPLFPGLVKKQKEYGADGSCCIWKGQSGILYTASGWDDIHALFFGH</v>
      </c>
    </row>
    <row r="89" spans="1:31" x14ac:dyDescent="0.25">
      <c r="A89" s="2" t="s">
        <v>541</v>
      </c>
      <c r="B89" t="str">
        <f>VLOOKUP($A:$A,[0]!as,2,FALSE)</f>
        <v>MSPms-VS-MPms</v>
      </c>
      <c r="C89">
        <f>VLOOKUP($A:$A,[0]!as,3,FALSE)</f>
        <v>-2.8499406976222899</v>
      </c>
      <c r="D89">
        <f>VLOOKUP($A:$A,[0]!as,4,FALSE)</f>
        <v>0.434957146953241</v>
      </c>
      <c r="E89">
        <f>VLOOKUP($A:$A,[0]!as,5,FALSE)</f>
        <v>2.7205260381357702E-5</v>
      </c>
      <c r="F89">
        <f>VLOOKUP($A:$A,[0]!as,6,FALSE)</f>
        <v>1.1820931471214699E-3</v>
      </c>
      <c r="G89" t="str">
        <f>VLOOKUP($A:$A,[0]!as,7,FALSE)</f>
        <v>Down</v>
      </c>
      <c r="H89" t="str">
        <f>VLOOKUP($A:$A,[0]!as,8,FALSE)</f>
        <v>Ghir_A09G010930.2</v>
      </c>
      <c r="I89">
        <f>VLOOKUP($A:$A,[0]!as,9,FALSE)</f>
        <v>0</v>
      </c>
      <c r="J89">
        <f>VLOOKUP($A:$A,[0]!as,10,FALSE)</f>
        <v>0</v>
      </c>
      <c r="K89">
        <f>VLOOKUP($A:$A,[0]!as,11,FALSE)</f>
        <v>0</v>
      </c>
      <c r="L89">
        <f>VLOOKUP($A:$A,[0]!as,12,FALSE)</f>
        <v>100</v>
      </c>
      <c r="M89">
        <f>VLOOKUP($A:$A,[0]!as,13,FALSE)</f>
        <v>0</v>
      </c>
      <c r="N89" t="str">
        <f>VLOOKUP($A:$A,[0]!as,14,FALSE)</f>
        <v>XP_016669076.1</v>
      </c>
      <c r="O89" t="str">
        <f>VLOOKUP($A:$A,[0]!as,15,FALSE)</f>
        <v xml:space="preserve">PREDICTED: protein STRICTOSIDINE SYNTHASE-LIKE 3-like [Gossypium hirsutum] </v>
      </c>
      <c r="P89">
        <f>VLOOKUP($A:$A,[0]!as,16,FALSE)</f>
        <v>71.319999999999993</v>
      </c>
      <c r="Q89">
        <f>VLOOKUP($A:$A,[0]!as,17,FALSE)</f>
        <v>0</v>
      </c>
      <c r="R89" t="str">
        <f>VLOOKUP($A:$A,[0]!as,18,FALSE)</f>
        <v>sp|Q8VWF6|SSL3_ARATH</v>
      </c>
      <c r="S89" t="str">
        <f>VLOOKUP($A:$A,[0]!as,19,FALSE)</f>
        <v>Protein STRICTOSIDINE SYNTHASE-LIKE 3 OS=Arabidopsis thaliana GN=SSL3 PE=2 SV=1</v>
      </c>
      <c r="T89" t="str">
        <f>VLOOKUP($A:$A,[0]!as,20,FALSE)</f>
        <v>At1g08470</v>
      </c>
      <c r="U89">
        <f>VLOOKUP($A:$A,[0]!as,21,FALSE)</f>
        <v>597</v>
      </c>
      <c r="V89">
        <f>VLOOKUP($A:$A,[0]!as,22,FALSE)</f>
        <v>0</v>
      </c>
      <c r="W89" t="str">
        <f>VLOOKUP($A:$A,[0]!as,23,FALSE)</f>
        <v>KOG1520</v>
      </c>
      <c r="X89" t="str">
        <f>VLOOKUP($A:$A,[0]!as,24,FALSE)</f>
        <v>Predicted alkaloid synthase/Surface mucin Hemomucin</v>
      </c>
      <c r="Y89" t="str">
        <f>VLOOKUP($A:$A,[0]!as,25,FALSE)</f>
        <v>R</v>
      </c>
      <c r="Z89" t="str">
        <f>VLOOKUP($A:$A,[0]!as,26,FALSE)</f>
        <v>General function prediction only</v>
      </c>
      <c r="AA89" t="str">
        <f>VLOOKUP($A:$A,[0]!as,27,FALSE)</f>
        <v>K21407|1|0.0|800|gab:108457065|adipocyte plasma membrane-associated protein</v>
      </c>
      <c r="AB89" t="str">
        <f>VLOOKUP($A:$A,[0]!as,28,FALSE)</f>
        <v>GO:0009058//biosynthetic process</v>
      </c>
      <c r="AC89" t="str">
        <f>VLOOKUP($A:$A,[0]!as,29,FALSE)</f>
        <v>GO:0016844//strictosidine synthase activity</v>
      </c>
      <c r="AD89" t="str">
        <f>VLOOKUP($A:$A,[0]!as,30,FALSE)</f>
        <v>-</v>
      </c>
      <c r="AE89" t="str">
        <f>VLOOKUP($A:$A,[0]!as,31,FALSE)</f>
        <v>MTPIGFLGLLFLLLALYCGIDPFKHSAISEFPDFESYKVDLPPWELVPTDRDKDNLLQKSEIKFLNQVQGPESMAFDPLGRGPYTGVADGRVLFWDGQNWKDFAYASSNRSEICNPKPSPQSYLPNEHICGRPLGLRFDKNTGDLYIADAYLGLFKVGPEGGLATPLVTEVDGVPLRFTNDLDIDDEGNIYFTDSSSKFQRRNFMQLVFSSENSGRLLKYNLYTKETAVLVRNLQFPNGVSLSKDGSFLIFCEGCPGRLLKYWLKGEKAGSTEVFAILPGFPDNVRTNKEGEFWVAIHCRRFTYAHIMGLYPKLRKFILKLPISAKIQYLLQIGGKLHGIVVKYSPDGKLLQVLEDSEGKVVKAVSEVEERDGKLWLGSVLMPFVAVYNLA</v>
      </c>
    </row>
    <row r="90" spans="1:31" x14ac:dyDescent="0.25">
      <c r="A90" s="2" t="s">
        <v>356</v>
      </c>
      <c r="B90" t="str">
        <f>VLOOKUP($A:$A,[0]!as,2,FALSE)</f>
        <v>MSPms-VS-MPms</v>
      </c>
      <c r="C90">
        <f>VLOOKUP($A:$A,[0]!as,3,FALSE)</f>
        <v>-2.2680830972822599</v>
      </c>
      <c r="D90">
        <f>VLOOKUP($A:$A,[0]!as,4,FALSE)</f>
        <v>0.181084228423223</v>
      </c>
      <c r="E90">
        <f>VLOOKUP($A:$A,[0]!as,5,FALSE)</f>
        <v>2.9967519132867398E-8</v>
      </c>
      <c r="F90">
        <f>VLOOKUP($A:$A,[0]!as,6,FALSE)</f>
        <v>1.2618822848198301E-5</v>
      </c>
      <c r="G90" t="str">
        <f>VLOOKUP($A:$A,[0]!as,7,FALSE)</f>
        <v>Down</v>
      </c>
      <c r="H90" t="str">
        <f>VLOOKUP($A:$A,[0]!as,8,FALSE)</f>
        <v>Ghir_A06G018820.1</v>
      </c>
      <c r="I90">
        <f>VLOOKUP($A:$A,[0]!as,9,FALSE)</f>
        <v>0</v>
      </c>
      <c r="J90">
        <f>VLOOKUP($A:$A,[0]!as,10,FALSE)</f>
        <v>0</v>
      </c>
      <c r="K90">
        <f>VLOOKUP($A:$A,[0]!as,11,FALSE)</f>
        <v>0</v>
      </c>
      <c r="L90">
        <f>VLOOKUP($A:$A,[0]!as,12,FALSE)</f>
        <v>99.096999999999994</v>
      </c>
      <c r="M90">
        <f>VLOOKUP($A:$A,[0]!as,13,FALSE)</f>
        <v>0</v>
      </c>
      <c r="N90" t="str">
        <f>VLOOKUP($A:$A,[0]!as,14,FALSE)</f>
        <v>XP_016746614.1</v>
      </c>
      <c r="O90" t="str">
        <f>VLOOKUP($A:$A,[0]!as,15,FALSE)</f>
        <v>PREDICTED: heat shock 70 kDa protein 17-like [Gossypium hirsutum]</v>
      </c>
      <c r="P90">
        <f>VLOOKUP($A:$A,[0]!as,16,FALSE)</f>
        <v>69.459999999999994</v>
      </c>
      <c r="Q90">
        <f>VLOOKUP($A:$A,[0]!as,17,FALSE)</f>
        <v>0</v>
      </c>
      <c r="R90" t="str">
        <f>VLOOKUP($A:$A,[0]!as,18,FALSE)</f>
        <v>sp|F4JMJ1|HSP7R_ARATH</v>
      </c>
      <c r="S90" t="str">
        <f>VLOOKUP($A:$A,[0]!as,19,FALSE)</f>
        <v>Heat shock 70 kDa protein 17 OS=Arabidopsis thaliana GN=HSP70-17 PE=2 SV=1</v>
      </c>
      <c r="T90" t="str">
        <f>VLOOKUP($A:$A,[0]!as,20,FALSE)</f>
        <v>At4g16650_2</v>
      </c>
      <c r="U90">
        <f>VLOOKUP($A:$A,[0]!as,21,FALSE)</f>
        <v>717</v>
      </c>
      <c r="V90">
        <f>VLOOKUP($A:$A,[0]!as,22,FALSE)</f>
        <v>0</v>
      </c>
      <c r="W90" t="str">
        <f>VLOOKUP($A:$A,[0]!as,23,FALSE)</f>
        <v>KOG0104</v>
      </c>
      <c r="X90" t="str">
        <f>VLOOKUP($A:$A,[0]!as,24,FALSE)</f>
        <v>Molecular chaperones GRP170/SIL1, HSP70 superfamily</v>
      </c>
      <c r="Y90" t="str">
        <f>VLOOKUP($A:$A,[0]!as,25,FALSE)</f>
        <v>O</v>
      </c>
      <c r="Z90" t="str">
        <f>VLOOKUP($A:$A,[0]!as,26,FALSE)</f>
        <v>Posttranslational modification, protein turnover, chaperones</v>
      </c>
      <c r="AA90" t="str">
        <f>VLOOKUP($A:$A,[0]!as,27,FALSE)</f>
        <v>K09486|1|0.0|1692|ghi:107955358|hypoxia up-regulated 1</v>
      </c>
      <c r="AB90">
        <f>VLOOKUP($A:$A,[0]!as,28,FALSE)</f>
        <v>0</v>
      </c>
      <c r="AC90" t="str">
        <f>VLOOKUP($A:$A,[0]!as,29,FALSE)</f>
        <v>GO:0005524//ATP binding</v>
      </c>
      <c r="AD90" t="str">
        <f>VLOOKUP($A:$A,[0]!as,30,FALSE)</f>
        <v>-</v>
      </c>
      <c r="AE90" t="str">
        <f>VLOOKUP($A:$A,[0]!as,31,FALSE)</f>
        <v>MLFRLGIFLSLLSLFLIRSESAVSSIDLGSEWLKVAVVNLKPGQSPITIAINEMSKRKSPALVAFQSETRLLGEEAAGIVARYPDKVFSNLRDMIGKPYQDVKRSADSMYLPFDVVEDSRGAAKIRVSSDVSYSVEELLGMILKYASNLAEFHSKVTVKDAVISVPPYFGQAERKGLLKAAEMAGINVISLINEHSGGITVWIDKDFSNESRHVILYDMGSSSTYAALIFYSAYNAKEFGKTVSVNQFQVKDVRWDSELGGQNMELRLVEYFADEFNKQVENGVDVRKHPKAMAKLKKQVKRTKEILSANTAAPISVESLYDDRDFRSTITREKFEELCADLWDKSLVPVKEVLKHSGLKADDIYAVELIGGATRVPKLQATLQEYFGRKDLDKHLDADEAIVLGSALHAANLSDGIKLNRKLGMVDGSSYGFVVELDGADLSKDEVTRLLLVPRMKKLPSKIFKSINHGKDFEVSLAYDREDLLPPGITSPVFAHYAVSGLTDTAEKYLSRNLSAPIKTNLHFSLSRSGILSLDQADAVIQITEWIEVPKKNLTVENTTSASPNASVDNGTNSTSEESNSNSESDGGVSTGSNSTVEEPSTTDLGTERKLKKRTFKIPLKIVEKTTGPGMPFSKESLAESKHRLEALDKKDAERRRTAELKNNLEEYIYATKEKLETSEDFEKVSSNDERQSVIKKLDEVQEWLYTDGEDANASEFQDRLNSLKATADPIFFRFKELTARPEAVEVARQYLSDLKQTIHGWETEKPWLPKERIDELSTSMDKLKTWLDEKEAEQKKTSGYGTPVFTSEEVYEKVFNLQDKAASVKRIPKPKPKVEKPVKNETESKSENTTSSEKDTSENDKPVGDSDSSTNEKVKGGSEPHDEL</v>
      </c>
    </row>
    <row r="91" spans="1:31" x14ac:dyDescent="0.25">
      <c r="A91" s="2" t="s">
        <v>767</v>
      </c>
      <c r="B91" t="str">
        <f>VLOOKUP($A:$A,[0]!as,2,FALSE)</f>
        <v>MSPms-VS-MPms</v>
      </c>
      <c r="C91">
        <f>VLOOKUP($A:$A,[0]!as,3,FALSE)</f>
        <v>-7.3916632003266498</v>
      </c>
      <c r="D91">
        <f>VLOOKUP($A:$A,[0]!as,4,FALSE)</f>
        <v>0.695515069320917</v>
      </c>
      <c r="E91">
        <f>VLOOKUP($A:$A,[0]!as,5,FALSE)</f>
        <v>1.8481822428029199E-7</v>
      </c>
      <c r="F91">
        <f>VLOOKUP($A:$A,[0]!as,6,FALSE)</f>
        <v>4.0603760316883302E-5</v>
      </c>
      <c r="G91" t="str">
        <f>VLOOKUP($A:$A,[0]!as,7,FALSE)</f>
        <v>Down</v>
      </c>
      <c r="H91" t="str">
        <f>VLOOKUP($A:$A,[0]!as,8,FALSE)</f>
        <v>Ghir_A12G017980.1</v>
      </c>
      <c r="I91">
        <f>VLOOKUP($A:$A,[0]!as,9,FALSE)</f>
        <v>0</v>
      </c>
      <c r="J91">
        <f>VLOOKUP($A:$A,[0]!as,10,FALSE)</f>
        <v>0</v>
      </c>
      <c r="K91">
        <f>VLOOKUP($A:$A,[0]!as,11,FALSE)</f>
        <v>0</v>
      </c>
      <c r="L91">
        <f>VLOOKUP($A:$A,[0]!as,12,FALSE)</f>
        <v>100</v>
      </c>
      <c r="M91">
        <f>VLOOKUP($A:$A,[0]!as,13,FALSE)</f>
        <v>0</v>
      </c>
      <c r="N91" t="str">
        <f>VLOOKUP($A:$A,[0]!as,14,FALSE)</f>
        <v>XP_016706018.1</v>
      </c>
      <c r="O91" t="str">
        <f>VLOOKUP($A:$A,[0]!as,15,FALSE)</f>
        <v>PREDICTED: protein ASPARTIC PROTEASE IN GUARD CELL 1-like [Gossypium hirsutum]</v>
      </c>
      <c r="P91">
        <f>VLOOKUP($A:$A,[0]!as,16,FALSE)</f>
        <v>56.14</v>
      </c>
      <c r="Q91">
        <f>VLOOKUP($A:$A,[0]!as,17,FALSE)</f>
        <v>0</v>
      </c>
      <c r="R91" t="str">
        <f>VLOOKUP($A:$A,[0]!as,18,FALSE)</f>
        <v>sp|Q9LS40|ASPG1_ARATH</v>
      </c>
      <c r="S91" t="str">
        <f>VLOOKUP($A:$A,[0]!as,19,FALSE)</f>
        <v>Protein ASPARTIC PROTEASE IN GUARD CELL 1 OS=Arabidopsis thaliana GN=ASPG1 PE=1 SV=1</v>
      </c>
      <c r="T91" t="str">
        <f>VLOOKUP($A:$A,[0]!as,20,FALSE)</f>
        <v>At1g25510</v>
      </c>
      <c r="U91">
        <f>VLOOKUP($A:$A,[0]!as,21,FALSE)</f>
        <v>620</v>
      </c>
      <c r="V91">
        <f>VLOOKUP($A:$A,[0]!as,22,FALSE)</f>
        <v>0</v>
      </c>
      <c r="W91" t="str">
        <f>VLOOKUP($A:$A,[0]!as,23,FALSE)</f>
        <v>KOG1339</v>
      </c>
      <c r="X91" t="str">
        <f>VLOOKUP($A:$A,[0]!as,24,FALSE)</f>
        <v>Aspartyl protease</v>
      </c>
      <c r="Y91" t="str">
        <f>VLOOKUP($A:$A,[0]!as,25,FALSE)</f>
        <v>O</v>
      </c>
      <c r="Z91" t="str">
        <f>VLOOKUP($A:$A,[0]!as,26,FALSE)</f>
        <v>Posttranslational modification, protein turnover, chaperones</v>
      </c>
      <c r="AA91" t="str">
        <f>VLOOKUP($A:$A,[0]!as,27,FALSE)</f>
        <v>K22683|1|0.0|1001|ghi:107920705|aspartyl protease family protein [EC:3.4.23.-]</v>
      </c>
      <c r="AB91" t="str">
        <f>VLOOKUP($A:$A,[0]!as,28,FALSE)</f>
        <v>GO:0006508//proteolysis;GO:0030163//protein catabolic process</v>
      </c>
      <c r="AC91" t="str">
        <f>VLOOKUP($A:$A,[0]!as,29,FALSE)</f>
        <v>GO:0004190//aspartic-type endopeptidase activity</v>
      </c>
      <c r="AD91" t="str">
        <f>VLOOKUP($A:$A,[0]!as,30,FALSE)</f>
        <v>-</v>
      </c>
      <c r="AE91" t="str">
        <f>VLOOKUP($A:$A,[0]!as,31,FALSE)</f>
        <v>MGFLFALLFAGCFFFTAPFVGCSRSLLQTPQPTTALDVAEALVKTKNVISFDPTKKPAFTPLDQSFSASSPSSSPSSISLQIHPRVSIHKSSHLDYKALTLSRLQRDSARVSSLVTRLNLAVNGISRSDLKPLDTGLEFGAEDLEGPIVSGSSQGSGEYFSRVGIGKPPSQVYMVLDTGSDVNWVQCAPCADCYQQSDPIFEPSLSSSYSPLKCDTQQCKYLDDSECRNDRTCVYEVSYGDGSYTVGDFVTETITLGSDSVNNVAIGCGHNNEGLFVGAGGLLGLGGGPLSFTSQLNASSFSYCLVDRDSDSASTLEFDSSFPPNTITAPLIRNHQLDTFYYIGLTGISVGGELLPIPESAFQMDESGNGGIIVDSGTAVTRLQSDTYNVLRDAFAKGTKNLPSADSVALFDTCYNLSTKSSVDVPTLSLHFPEGKVLPLPAKNYMIPVDSVGTFCFAFAPTSSSLSIIGNVQQQGTRVGFDLGNSRVGFVPNKC</v>
      </c>
    </row>
    <row r="92" spans="1:31" x14ac:dyDescent="0.25">
      <c r="A92" s="2" t="s">
        <v>522</v>
      </c>
      <c r="B92" t="str">
        <f>VLOOKUP($A:$A,[0]!as,2,FALSE)</f>
        <v>MSPms-VS-MPms</v>
      </c>
      <c r="C92">
        <f>VLOOKUP($A:$A,[0]!as,3,FALSE)</f>
        <v>-2.7206944918609999</v>
      </c>
      <c r="D92">
        <f>VLOOKUP($A:$A,[0]!as,4,FALSE)</f>
        <v>0.54952901059175796</v>
      </c>
      <c r="E92">
        <f>VLOOKUP($A:$A,[0]!as,5,FALSE)</f>
        <v>5.7771393518812897E-4</v>
      </c>
      <c r="F92">
        <f>VLOOKUP($A:$A,[0]!as,6,FALSE)</f>
        <v>8.3970573383585507E-3</v>
      </c>
      <c r="G92" t="str">
        <f>VLOOKUP($A:$A,[0]!as,7,FALSE)</f>
        <v>Down</v>
      </c>
      <c r="H92" t="str">
        <f>VLOOKUP($A:$A,[0]!as,8,FALSE)</f>
        <v>Ghir_A09G002450.1</v>
      </c>
      <c r="I92">
        <f>VLOOKUP($A:$A,[0]!as,9,FALSE)</f>
        <v>0</v>
      </c>
      <c r="J92">
        <f>VLOOKUP($A:$A,[0]!as,10,FALSE)</f>
        <v>0</v>
      </c>
      <c r="K92">
        <f>VLOOKUP($A:$A,[0]!as,11,FALSE)</f>
        <v>0</v>
      </c>
      <c r="L92">
        <f>VLOOKUP($A:$A,[0]!as,12,FALSE)</f>
        <v>99.769000000000005</v>
      </c>
      <c r="M92">
        <f>VLOOKUP($A:$A,[0]!as,13,FALSE)</f>
        <v>0</v>
      </c>
      <c r="N92" t="str">
        <f>VLOOKUP($A:$A,[0]!as,14,FALSE)</f>
        <v>XP_017612065.1</v>
      </c>
      <c r="O92" t="str">
        <f>VLOOKUP($A:$A,[0]!as,15,FALSE)</f>
        <v>PREDICTED: beta-glucuronosyltransferase GlcAT14B-like [Gossypium arboreum]</v>
      </c>
      <c r="P92">
        <f>VLOOKUP($A:$A,[0]!as,16,FALSE)</f>
        <v>74.37</v>
      </c>
      <c r="Q92">
        <f>VLOOKUP($A:$A,[0]!as,17,FALSE)</f>
        <v>0</v>
      </c>
      <c r="R92" t="str">
        <f>VLOOKUP($A:$A,[0]!as,18,FALSE)</f>
        <v>sp|Q9LFQ0|GT14B_ARATH</v>
      </c>
      <c r="S92" t="str">
        <f>VLOOKUP($A:$A,[0]!as,19,FALSE)</f>
        <v>Beta-glucuronosyltransferase GlcAT14B OS=Arabidopsis thaliana GN=GLCAT14B PE=2 SV=1</v>
      </c>
      <c r="T92" t="str">
        <f>VLOOKUP($A:$A,[0]!as,20,FALSE)</f>
        <v>At5g15050</v>
      </c>
      <c r="U92">
        <f>VLOOKUP($A:$A,[0]!as,21,FALSE)</f>
        <v>648</v>
      </c>
      <c r="V92">
        <f>VLOOKUP($A:$A,[0]!as,22,FALSE)</f>
        <v>0</v>
      </c>
      <c r="W92" t="str">
        <f>VLOOKUP($A:$A,[0]!as,23,FALSE)</f>
        <v>KOG0799</v>
      </c>
      <c r="X92" t="str">
        <f>VLOOKUP($A:$A,[0]!as,24,FALSE)</f>
        <v>Branching enzyme</v>
      </c>
      <c r="Y92" t="str">
        <f>VLOOKUP($A:$A,[0]!as,25,FALSE)</f>
        <v>G</v>
      </c>
      <c r="Z92" t="str">
        <f>VLOOKUP($A:$A,[0]!as,26,FALSE)</f>
        <v>Carbohydrate transport and metabolism</v>
      </c>
      <c r="AA92" t="str">
        <f>VLOOKUP($A:$A,[0]!as,27,FALSE)</f>
        <v>K20891|1|0.0|894|gab:108457483|beta-glucuronosyltransferase [EC:2.4.1.-]</v>
      </c>
      <c r="AB92">
        <f>VLOOKUP($A:$A,[0]!as,28,FALSE)</f>
        <v>0</v>
      </c>
      <c r="AC92" t="str">
        <f>VLOOKUP($A:$A,[0]!as,29,FALSE)</f>
        <v>GO:0008375//acetylglucosaminyltransferase activity</v>
      </c>
      <c r="AD92" t="str">
        <f>VLOOKUP($A:$A,[0]!as,30,FALSE)</f>
        <v>GO:0016020//membrane</v>
      </c>
      <c r="AE92" t="str">
        <f>VLOOKUP($A:$A,[0]!as,31,FALSE)</f>
        <v>MKRLRSYYMQFRHNNNQAMERKWIFPLAVGSIVSLFLLFLTTLTSFDGSPFLFFYRSSAVTGGSSPFVENQLKPIPISTLPPSPRFAYLISGSAGDGRMLKRTLLALYHPLNQYVVHLDREASSEERLDLEKFVKDHPVLNKVGNVRMIVKANLVTYRGPTMVANTLHAAAILLKKGGDWDWFINLSASDYPLVTQDDLLHTFSYLPRDLNFIDHTSNIGWKEFQRAKPIIIDPGLYSMRKADVFWVTQKRSVPTAFKLFTGSAWMALSRPFVDYCIWGWDNLPRTVLMYYANFLSSPEGYFHTVICNAQEFRNTTVNSDLHFISWDNPPKQHPHLLRLADMQRMIDSNAPFARKFPRDDPVLDKIDSEILSRGPDMFTPGGWCVGSGKNGTDPCTLIGNRSVIRPGPGAKRLEKLISSLLSIDNFRPRQCK</v>
      </c>
    </row>
    <row r="93" spans="1:31" x14ac:dyDescent="0.25">
      <c r="A93" s="2" t="s">
        <v>1186</v>
      </c>
      <c r="B93" t="str">
        <f>VLOOKUP($A:$A,[0]!as,2,FALSE)</f>
        <v>MSPms-VS-MPms</v>
      </c>
      <c r="C93">
        <f>VLOOKUP($A:$A,[0]!as,3,FALSE)</f>
        <v>-2.1070869561313601</v>
      </c>
      <c r="D93">
        <f>VLOOKUP($A:$A,[0]!as,4,FALSE)</f>
        <v>0.287115673037174</v>
      </c>
      <c r="E93">
        <f>VLOOKUP($A:$A,[0]!as,5,FALSE)</f>
        <v>8.9894291463998905E-6</v>
      </c>
      <c r="F93">
        <f>VLOOKUP($A:$A,[0]!as,6,FALSE)</f>
        <v>5.47272114177815E-4</v>
      </c>
      <c r="G93" t="str">
        <f>VLOOKUP($A:$A,[0]!as,7,FALSE)</f>
        <v>Down</v>
      </c>
      <c r="H93" t="str">
        <f>VLOOKUP($A:$A,[0]!as,8,FALSE)</f>
        <v>Ghir_D07G025050.1</v>
      </c>
      <c r="I93">
        <f>VLOOKUP($A:$A,[0]!as,9,FALSE)</f>
        <v>0</v>
      </c>
      <c r="J93">
        <f>VLOOKUP($A:$A,[0]!as,10,FALSE)</f>
        <v>0</v>
      </c>
      <c r="K93">
        <f>VLOOKUP($A:$A,[0]!as,11,FALSE)</f>
        <v>0</v>
      </c>
      <c r="L93">
        <f>VLOOKUP($A:$A,[0]!as,12,FALSE)</f>
        <v>99.667000000000002</v>
      </c>
      <c r="M93">
        <f>VLOOKUP($A:$A,[0]!as,13,FALSE)</f>
        <v>0</v>
      </c>
      <c r="N93" t="str">
        <f>VLOOKUP($A:$A,[0]!as,14,FALSE)</f>
        <v>XP_012446504.1</v>
      </c>
      <c r="O93" t="str">
        <f>VLOOKUP($A:$A,[0]!as,15,FALSE)</f>
        <v xml:space="preserve">PREDICTED: short-chain dehydrogenase reductase 2a-like [Gossypium raimondii] </v>
      </c>
      <c r="P93">
        <f>VLOOKUP($A:$A,[0]!as,16,FALSE)</f>
        <v>47.21</v>
      </c>
      <c r="Q93">
        <f>VLOOKUP($A:$A,[0]!as,17,FALSE)</f>
        <v>2E-79</v>
      </c>
      <c r="R93" t="str">
        <f>VLOOKUP($A:$A,[0]!as,18,FALSE)</f>
        <v>sp|Q9SCU0|SDR2A_ARATH</v>
      </c>
      <c r="S93" t="str">
        <f>VLOOKUP($A:$A,[0]!as,19,FALSE)</f>
        <v>Short-chain dehydrogenase reductase 2a OS=Arabidopsis thaliana GN=SDR2a PE=3 SV=1</v>
      </c>
      <c r="T93" t="str">
        <f>VLOOKUP($A:$A,[0]!as,20,FALSE)</f>
        <v>At3g26760</v>
      </c>
      <c r="U93">
        <f>VLOOKUP($A:$A,[0]!as,21,FALSE)</f>
        <v>373</v>
      </c>
      <c r="V93">
        <f>VLOOKUP($A:$A,[0]!as,22,FALSE)</f>
        <v>9.0000000000000004E-131</v>
      </c>
      <c r="W93" t="str">
        <f>VLOOKUP($A:$A,[0]!as,23,FALSE)</f>
        <v>KOG0725</v>
      </c>
      <c r="X93" t="str">
        <f>VLOOKUP($A:$A,[0]!as,24,FALSE)</f>
        <v>Reductases with broad range of substrate specificities</v>
      </c>
      <c r="Y93" t="str">
        <f>VLOOKUP($A:$A,[0]!as,25,FALSE)</f>
        <v>R</v>
      </c>
      <c r="Z93" t="str">
        <f>VLOOKUP($A:$A,[0]!as,26,FALSE)</f>
        <v>General function prediction only</v>
      </c>
      <c r="AA93" t="str">
        <f>VLOOKUP($A:$A,[0]!as,27,FALSE)</f>
        <v>K09841|1|3e-75|236|bdi:100827045|xanthoxin dehydrogenase [EC:1.1.1.288]</v>
      </c>
      <c r="AB93" t="str">
        <f>VLOOKUP($A:$A,[0]!as,28,FALSE)</f>
        <v>-</v>
      </c>
      <c r="AC93" t="str">
        <f>VLOOKUP($A:$A,[0]!as,29,FALSE)</f>
        <v>-</v>
      </c>
      <c r="AD93" t="str">
        <f>VLOOKUP($A:$A,[0]!as,30,FALSE)</f>
        <v>-</v>
      </c>
      <c r="AE93" t="str">
        <f>VLOOKUP($A:$A,[0]!as,31,FALSE)</f>
        <v>MLRSLARHFKFATNDLCSKNLRFYSAQPDGSATTRLQGKVALITGGASGLGKATAIEFVKNGAHVIIADIDPQVGQEAANALGPSARFVQCDVTMESQVAEAVQVAMEQHGKLDIMFNNAGIAGQAFPPSIAELDLEEFDRVMRINVRGMVAGIKHAARVMVPVGSGSILCTSSISGLMGGLGPHPYTIAKFTIPGIVKSVASELCQTGVRINCISPAPIPTPMVIRQIAEIYQGIPKEKVVEIINGVGELKGAKCEEIDVAKAALYLASDEAKYVTGHNLVVDGGFTSFKNLTFPSLSS</v>
      </c>
    </row>
    <row r="94" spans="1:31" x14ac:dyDescent="0.25">
      <c r="A94" s="2" t="s">
        <v>160</v>
      </c>
      <c r="B94" t="str">
        <f>VLOOKUP($A:$A,[0]!as,2,FALSE)</f>
        <v>MSPms-VS-MPms</v>
      </c>
      <c r="C94">
        <f>VLOOKUP($A:$A,[0]!as,3,FALSE)</f>
        <v>3.9026832037110601</v>
      </c>
      <c r="D94">
        <f>VLOOKUP($A:$A,[0]!as,4,FALSE)</f>
        <v>0.22786625807561001</v>
      </c>
      <c r="E94">
        <f>VLOOKUP($A:$A,[0]!as,5,FALSE)</f>
        <v>5.6770228873404005E-7</v>
      </c>
      <c r="F94">
        <f>VLOOKUP($A:$A,[0]!as,6,FALSE)</f>
        <v>8.08056243654395E-5</v>
      </c>
      <c r="G94" t="str">
        <f>VLOOKUP($A:$A,[0]!as,7,FALSE)</f>
        <v>Up</v>
      </c>
      <c r="H94" t="str">
        <f>VLOOKUP($A:$A,[0]!as,8,FALSE)</f>
        <v>Ghir_A04G000230.1;Ghir_A04G000230.2;Ghir_D05G039330.1;Ghir_D05G039330.2;Ghir_D05G039330.3</v>
      </c>
      <c r="I94">
        <f>VLOOKUP($A:$A,[0]!as,9,FALSE)</f>
        <v>0</v>
      </c>
      <c r="J94">
        <f>VLOOKUP($A:$A,[0]!as,10,FALSE)</f>
        <v>0</v>
      </c>
      <c r="K94">
        <f>VLOOKUP($A:$A,[0]!as,11,FALSE)</f>
        <v>0</v>
      </c>
      <c r="L94">
        <f>VLOOKUP($A:$A,[0]!as,12,FALSE)</f>
        <v>90</v>
      </c>
      <c r="M94">
        <f>VLOOKUP($A:$A,[0]!as,13,FALSE)</f>
        <v>1E-139</v>
      </c>
      <c r="N94" t="str">
        <f>VLOOKUP($A:$A,[0]!as,14,FALSE)</f>
        <v>XP_016718441.1</v>
      </c>
      <c r="O94" t="str">
        <f>VLOOKUP($A:$A,[0]!as,15,FALSE)</f>
        <v>PREDICTED: probable calcium-binding protein CML21 [Gossypium hirsutum]</v>
      </c>
      <c r="P94">
        <f>VLOOKUP($A:$A,[0]!as,16,FALSE)</f>
        <v>64.349999999999994</v>
      </c>
      <c r="Q94">
        <f>VLOOKUP($A:$A,[0]!as,17,FALSE)</f>
        <v>3.9999999999999996E-96</v>
      </c>
      <c r="R94" t="str">
        <f>VLOOKUP($A:$A,[0]!as,18,FALSE)</f>
        <v>sp|Q52K82|CML21_ARATH</v>
      </c>
      <c r="S94" t="str">
        <f>VLOOKUP($A:$A,[0]!as,19,FALSE)</f>
        <v>Probable calcium-binding protein CML21 OS=Arabidopsis thaliana GN=CML21 PE=2 SV=1</v>
      </c>
      <c r="T94" t="str">
        <f>VLOOKUP($A:$A,[0]!as,20,FALSE)</f>
        <v>At4g26470</v>
      </c>
      <c r="U94">
        <f>VLOOKUP($A:$A,[0]!as,21,FALSE)</f>
        <v>272</v>
      </c>
      <c r="V94">
        <f>VLOOKUP($A:$A,[0]!as,22,FALSE)</f>
        <v>6.0000000000000003E-93</v>
      </c>
      <c r="W94" t="str">
        <f>VLOOKUP($A:$A,[0]!as,23,FALSE)</f>
        <v>KOG0027</v>
      </c>
      <c r="X94" t="str">
        <f>VLOOKUP($A:$A,[0]!as,24,FALSE)</f>
        <v>Calmodulin and related proteins (EF-Hand superfamily)</v>
      </c>
      <c r="Y94" t="str">
        <f>VLOOKUP($A:$A,[0]!as,25,FALSE)</f>
        <v>T</v>
      </c>
      <c r="Z94" t="str">
        <f>VLOOKUP($A:$A,[0]!as,26,FALSE)</f>
        <v>Signal transduction mechanisms</v>
      </c>
      <c r="AA94" t="str">
        <f>VLOOKUP($A:$A,[0]!as,27,FALSE)</f>
        <v>K13448|1|2e-140|394|ghi:107931157|calcium-binding protein CML</v>
      </c>
      <c r="AB94">
        <f>VLOOKUP($A:$A,[0]!as,28,FALSE)</f>
        <v>0</v>
      </c>
      <c r="AC94" t="str">
        <f>VLOOKUP($A:$A,[0]!as,29,FALSE)</f>
        <v>GO:0005509//calcium ion binding</v>
      </c>
      <c r="AD94" t="str">
        <f>VLOOKUP($A:$A,[0]!as,30,FALSE)</f>
        <v>-</v>
      </c>
      <c r="AE94" t="str">
        <f>VLOOKUP($A:$A,[0]!as,31,FALSE)</f>
        <v>MGGVVGKSESPETKLEAKMVEAMQHRASKGTTIKSFNSIILKFPKIDHTLRKCKAIFEQFDEDSNGAIDHEELKKCLHKLQVCFTEEEIEDLFKACDMNEDMGIKFNEFIVLLCLVYLLKDNATEFEAKSRMGVPNLEATFETLADAFVLLDKNKDGYVSKNEMMDWDKNGSVSFKEFLFAFTTWVGIEEVGDDDEHH</v>
      </c>
    </row>
    <row r="95" spans="1:31" x14ac:dyDescent="0.25">
      <c r="A95" s="2" t="s">
        <v>1341</v>
      </c>
      <c r="B95" t="str">
        <f>VLOOKUP($A:$A,[0]!as,2,FALSE)</f>
        <v>MSPms-VS-MPms</v>
      </c>
      <c r="C95">
        <f>VLOOKUP($A:$A,[0]!as,3,FALSE)</f>
        <v>-2.8020273892018399</v>
      </c>
      <c r="D95">
        <f>VLOOKUP($A:$A,[0]!as,4,FALSE)</f>
        <v>0.13242954382872699</v>
      </c>
      <c r="E95">
        <f>VLOOKUP($A:$A,[0]!as,5,FALSE)</f>
        <v>7.2200245782028105E-11</v>
      </c>
      <c r="F95">
        <f>VLOOKUP($A:$A,[0]!as,6,FALSE)</f>
        <v>3.6635487221659002E-7</v>
      </c>
      <c r="G95" t="str">
        <f>VLOOKUP($A:$A,[0]!as,7,FALSE)</f>
        <v>Down</v>
      </c>
      <c r="H95" t="str">
        <f>VLOOKUP($A:$A,[0]!as,8,FALSE)</f>
        <v>Ghir_D10G011350.1</v>
      </c>
      <c r="I95">
        <f>VLOOKUP($A:$A,[0]!as,9,FALSE)</f>
        <v>0</v>
      </c>
      <c r="J95">
        <f>VLOOKUP($A:$A,[0]!as,10,FALSE)</f>
        <v>0</v>
      </c>
      <c r="K95">
        <f>VLOOKUP($A:$A,[0]!as,11,FALSE)</f>
        <v>0</v>
      </c>
      <c r="L95">
        <f>VLOOKUP($A:$A,[0]!as,12,FALSE)</f>
        <v>100</v>
      </c>
      <c r="M95">
        <f>VLOOKUP($A:$A,[0]!as,13,FALSE)</f>
        <v>0</v>
      </c>
      <c r="N95" t="str">
        <f>VLOOKUP($A:$A,[0]!as,14,FALSE)</f>
        <v>XP_016698868.1</v>
      </c>
      <c r="O95" t="str">
        <f>VLOOKUP($A:$A,[0]!as,15,FALSE)</f>
        <v>PREDICTED: probable carboxylesterase 18 [Gossypium hirsutum]</v>
      </c>
      <c r="P95">
        <f>VLOOKUP($A:$A,[0]!as,16,FALSE)</f>
        <v>65.84</v>
      </c>
      <c r="Q95">
        <f>VLOOKUP($A:$A,[0]!as,17,FALSE)</f>
        <v>7.0000000000000004E-161</v>
      </c>
      <c r="R95" t="str">
        <f>VLOOKUP($A:$A,[0]!as,18,FALSE)</f>
        <v>sp|Q9LT10|CXE18_ARATH</v>
      </c>
      <c r="S95" t="str">
        <f>VLOOKUP($A:$A,[0]!as,19,FALSE)</f>
        <v>Probable carboxylesterase 18 OS=Arabidopsis thaliana GN=CXE18 PE=1 SV=1</v>
      </c>
      <c r="T95" t="str">
        <f>VLOOKUP($A:$A,[0]!as,20,FALSE)</f>
        <v>At5g23530</v>
      </c>
      <c r="U95">
        <f>VLOOKUP($A:$A,[0]!as,21,FALSE)</f>
        <v>452</v>
      </c>
      <c r="V95">
        <f>VLOOKUP($A:$A,[0]!as,22,FALSE)</f>
        <v>9.9999999999999999E-161</v>
      </c>
      <c r="W95" t="str">
        <f>VLOOKUP($A:$A,[0]!as,23,FALSE)</f>
        <v>KOG1515</v>
      </c>
      <c r="X95" t="str">
        <f>VLOOKUP($A:$A,[0]!as,24,FALSE)</f>
        <v>Arylacetamide deacetylase</v>
      </c>
      <c r="Y95" t="str">
        <f>VLOOKUP($A:$A,[0]!as,25,FALSE)</f>
        <v>V</v>
      </c>
      <c r="Z95" t="str">
        <f>VLOOKUP($A:$A,[0]!as,26,FALSE)</f>
        <v>Defense mechanisms</v>
      </c>
      <c r="AA95" t="str">
        <f>VLOOKUP($A:$A,[0]!as,27,FALSE)</f>
        <v>K07874|1|2e-163|471|cpap:110808914|Ras-related protein Rab-1A!K14493|2|2e-77|245|soe:110799916|gibberellin receptor GID1 [EC:3.-.-.-]</v>
      </c>
      <c r="AB95" t="str">
        <f>VLOOKUP($A:$A,[0]!as,28,FALSE)</f>
        <v>GO:0008152//metabolic process</v>
      </c>
      <c r="AC95" t="str">
        <f>VLOOKUP($A:$A,[0]!as,29,FALSE)</f>
        <v>GO:0016787//hydrolase activity</v>
      </c>
      <c r="AD95" t="str">
        <f>VLOOKUP($A:$A,[0]!as,30,FALSE)</f>
        <v>-</v>
      </c>
      <c r="AE95" t="str">
        <f>VLOOKUP($A:$A,[0]!as,31,FALSE)</f>
        <v>MAPQRTKPSLPLKTRVFISLISAVTDASCRSDGSVNRRLLRLLDYQAPPNPKPSNSVSSSDPTVDASRNLWFRLFSPSLPSDLLLPVVVFFHGGGFTFLSPASQAYDAVCRRFARKFPAFVVSVNYRLAPEHIYPSQYDDGFDVLKFLNDNFATVLPENADLSRCFLAGDSAGGNIAHHVAVRACGAGFETLKVMGLVCIQPFFGGEERTAAEEELANAFLVSVPRADYCWKSFLPQGSNRDHKAVNVSGPNADDISGVDFPATMVVVGGFDPLKDWQKRYYEWLKACGKEATLMEFPTMIHAFYIFPELQESGQLILQIKDFMNNCCSKPQLPQQN</v>
      </c>
    </row>
    <row r="96" spans="1:31" x14ac:dyDescent="0.25">
      <c r="A96" s="2" t="s">
        <v>483</v>
      </c>
      <c r="B96" t="str">
        <f>VLOOKUP($A:$A,[0]!as,2,FALSE)</f>
        <v>MSPms-VS-MPms</v>
      </c>
      <c r="C96">
        <f>VLOOKUP($A:$A,[0]!as,3,FALSE)</f>
        <v>-5.3118018618253204</v>
      </c>
      <c r="D96">
        <f>VLOOKUP($A:$A,[0]!as,4,FALSE)</f>
        <v>0.71102487212112797</v>
      </c>
      <c r="E96">
        <f>VLOOKUP($A:$A,[0]!as,5,FALSE)</f>
        <v>7.5240788017794102E-6</v>
      </c>
      <c r="F96">
        <f>VLOOKUP($A:$A,[0]!as,6,FALSE)</f>
        <v>4.90569937876018E-4</v>
      </c>
      <c r="G96" t="str">
        <f>VLOOKUP($A:$A,[0]!as,7,FALSE)</f>
        <v>Down</v>
      </c>
      <c r="H96" t="str">
        <f>VLOOKUP($A:$A,[0]!as,8,FALSE)</f>
        <v>Ghir_A08G016010.1</v>
      </c>
      <c r="I96">
        <f>VLOOKUP($A:$A,[0]!as,9,FALSE)</f>
        <v>0</v>
      </c>
      <c r="J96">
        <f>VLOOKUP($A:$A,[0]!as,10,FALSE)</f>
        <v>0</v>
      </c>
      <c r="K96">
        <f>VLOOKUP($A:$A,[0]!as,11,FALSE)</f>
        <v>0</v>
      </c>
      <c r="L96">
        <f>VLOOKUP($A:$A,[0]!as,12,FALSE)</f>
        <v>100</v>
      </c>
      <c r="M96">
        <f>VLOOKUP($A:$A,[0]!as,13,FALSE)</f>
        <v>0</v>
      </c>
      <c r="N96" t="str">
        <f>VLOOKUP($A:$A,[0]!as,14,FALSE)</f>
        <v>XP_016716325.1</v>
      </c>
      <c r="O96" t="str">
        <f>VLOOKUP($A:$A,[0]!as,15,FALSE)</f>
        <v>PREDICTED: bifunctional pinoresinol-lariciresinol reductase 2-like [Gossypium hirsutum]</v>
      </c>
      <c r="P96">
        <f>VLOOKUP($A:$A,[0]!as,16,FALSE)</f>
        <v>85.16</v>
      </c>
      <c r="Q96">
        <f>VLOOKUP($A:$A,[0]!as,17,FALSE)</f>
        <v>0</v>
      </c>
      <c r="R96" t="str">
        <f>VLOOKUP($A:$A,[0]!as,18,FALSE)</f>
        <v>sp|E6Y2X0|PILR2_LINUS</v>
      </c>
      <c r="S96" t="str">
        <f>VLOOKUP($A:$A,[0]!as,19,FALSE)</f>
        <v>Bifunctional pinoresinol-lariciresinol reductase 2 OS=Linum usitatissimum GN=PLR_Lu2 PE=1 SV=1</v>
      </c>
      <c r="T96" t="str">
        <f>VLOOKUP($A:$A,[0]!as,20,FALSE)</f>
        <v>-</v>
      </c>
      <c r="U96" t="str">
        <f>VLOOKUP($A:$A,[0]!as,21,FALSE)</f>
        <v>-</v>
      </c>
      <c r="V96" t="str">
        <f>VLOOKUP($A:$A,[0]!as,22,FALSE)</f>
        <v>-</v>
      </c>
      <c r="W96" t="str">
        <f>VLOOKUP($A:$A,[0]!as,23,FALSE)</f>
        <v>-</v>
      </c>
      <c r="X96" t="str">
        <f>VLOOKUP($A:$A,[0]!as,24,FALSE)</f>
        <v>-</v>
      </c>
      <c r="Y96" t="str">
        <f>VLOOKUP($A:$A,[0]!as,25,FALSE)</f>
        <v>-</v>
      </c>
      <c r="Z96" t="str">
        <f>VLOOKUP($A:$A,[0]!as,26,FALSE)</f>
        <v>-</v>
      </c>
      <c r="AA96" t="str">
        <f>VLOOKUP($A:$A,[0]!as,27,FALSE)</f>
        <v>K21568|1|0.0|646|ghi:107929420|pinoresinol/lariciresinol reductase [EC:1.23.1.1 1.23.1.2 1.23.1.3 1.23.1.4]</v>
      </c>
      <c r="AB96" t="str">
        <f>VLOOKUP($A:$A,[0]!as,28,FALSE)</f>
        <v>-</v>
      </c>
      <c r="AC96" t="str">
        <f>VLOOKUP($A:$A,[0]!as,29,FALSE)</f>
        <v>-</v>
      </c>
      <c r="AD96" t="str">
        <f>VLOOKUP($A:$A,[0]!as,30,FALSE)</f>
        <v>-</v>
      </c>
      <c r="AE96" t="str">
        <f>VLOOKUP($A:$A,[0]!as,31,FALSE)</f>
        <v>MAMKSKVLIVGGTGYLGKRLVKASLAQGHETYVLHREEIGVDIEKVQMLLSFKQQGAHLVTGSLNDHQSLVKVVKLIDVVICAISGVHIRSHQILLQLKLVDAIKEAGNVKRFLPSEFGTDPARMENAMEPGRVTFDDKMVVRSAIEEAGIPFTYISANCFAGYFLGGLCQPGFILPSREQVRLLGDGNQKAIYVDEDDIATYSIKTIDDPRTLNKTVYIRPPQNILSQREVVQIWEKLIGKELLKSFISEQEFLAIMKEQDYAEQVGLTHYYHVCYEGCLANFEIGDGAEEASKLYPEVKYTTVEEYMTRYL</v>
      </c>
    </row>
    <row r="97" spans="1:31" x14ac:dyDescent="0.25">
      <c r="A97" s="2" t="s">
        <v>977</v>
      </c>
      <c r="B97" t="str">
        <f>VLOOKUP($A:$A,[0]!as,2,FALSE)</f>
        <v>MSPms-VS-MPms</v>
      </c>
      <c r="C97">
        <f>VLOOKUP($A:$A,[0]!as,3,FALSE)</f>
        <v>-4.2701353691627899</v>
      </c>
      <c r="D97">
        <f>VLOOKUP($A:$A,[0]!as,4,FALSE)</f>
        <v>0.35695719647674401</v>
      </c>
      <c r="E97">
        <f>VLOOKUP($A:$A,[0]!as,5,FALSE)</f>
        <v>1.2012086014756599E-7</v>
      </c>
      <c r="F97">
        <f>VLOOKUP($A:$A,[0]!as,6,FALSE)</f>
        <v>2.9608327137836499E-5</v>
      </c>
      <c r="G97" t="str">
        <f>VLOOKUP($A:$A,[0]!as,7,FALSE)</f>
        <v>Down</v>
      </c>
      <c r="H97" t="str">
        <f>VLOOKUP($A:$A,[0]!as,8,FALSE)</f>
        <v>Ghir_D02G016990.2</v>
      </c>
      <c r="I97">
        <f>VLOOKUP($A:$A,[0]!as,9,FALSE)</f>
        <v>0</v>
      </c>
      <c r="J97">
        <f>VLOOKUP($A:$A,[0]!as,10,FALSE)</f>
        <v>0</v>
      </c>
      <c r="K97">
        <f>VLOOKUP($A:$A,[0]!as,11,FALSE)</f>
        <v>0</v>
      </c>
      <c r="L97">
        <f>VLOOKUP($A:$A,[0]!as,12,FALSE)</f>
        <v>100</v>
      </c>
      <c r="M97">
        <f>VLOOKUP($A:$A,[0]!as,13,FALSE)</f>
        <v>0</v>
      </c>
      <c r="N97" t="str">
        <f>VLOOKUP($A:$A,[0]!as,14,FALSE)</f>
        <v>XP_016692733.1</v>
      </c>
      <c r="O97" t="str">
        <f>VLOOKUP($A:$A,[0]!as,15,FALSE)</f>
        <v>PREDICTED: aldehyde dehydrogenase family 2 member B7, mitochondrial-like [Gossypium hirsutum]</v>
      </c>
      <c r="P97">
        <f>VLOOKUP($A:$A,[0]!as,16,FALSE)</f>
        <v>79.2</v>
      </c>
      <c r="Q97">
        <f>VLOOKUP($A:$A,[0]!as,17,FALSE)</f>
        <v>0</v>
      </c>
      <c r="R97" t="str">
        <f>VLOOKUP($A:$A,[0]!as,18,FALSE)</f>
        <v>sp|Q8S528|AL2B7_ARATH</v>
      </c>
      <c r="S97" t="str">
        <f>VLOOKUP($A:$A,[0]!as,19,FALSE)</f>
        <v>Aldehyde dehydrogenase family 2 member B7, mitochondrial OS=Arabidopsis thaliana GN=ALDH2B7 PE=1 SV=2</v>
      </c>
      <c r="T97" t="str">
        <f>VLOOKUP($A:$A,[0]!as,20,FALSE)</f>
        <v>At1g23800</v>
      </c>
      <c r="U97">
        <f>VLOOKUP($A:$A,[0]!as,21,FALSE)</f>
        <v>733</v>
      </c>
      <c r="V97">
        <f>VLOOKUP($A:$A,[0]!as,22,FALSE)</f>
        <v>0</v>
      </c>
      <c r="W97" t="str">
        <f>VLOOKUP($A:$A,[0]!as,23,FALSE)</f>
        <v>KOG2450</v>
      </c>
      <c r="X97" t="str">
        <f>VLOOKUP($A:$A,[0]!as,24,FALSE)</f>
        <v>Aldehyde dehydrogenase</v>
      </c>
      <c r="Y97" t="str">
        <f>VLOOKUP($A:$A,[0]!as,25,FALSE)</f>
        <v>C</v>
      </c>
      <c r="Z97" t="str">
        <f>VLOOKUP($A:$A,[0]!as,26,FALSE)</f>
        <v>Energy production and conversion</v>
      </c>
      <c r="AA97" t="str">
        <f>VLOOKUP($A:$A,[0]!as,27,FALSE)</f>
        <v>K00128|1|0.0|874|ghi:107909633|aldehyde dehydrogenase (NAD+) [EC:1.2.1.3]</v>
      </c>
      <c r="AB97">
        <f>VLOOKUP($A:$A,[0]!as,28,FALSE)</f>
        <v>0</v>
      </c>
      <c r="AC97" t="str">
        <f>VLOOKUP($A:$A,[0]!as,29,FALSE)</f>
        <v>GO:0016491//oxidoreductase activity</v>
      </c>
      <c r="AD97" t="str">
        <f>VLOOKUP($A:$A,[0]!as,30,FALSE)</f>
        <v>-</v>
      </c>
      <c r="AE97" t="str">
        <f>VLOOKUP($A:$A,[0]!as,31,FALSE)</f>
        <v>MTAYERSKVLFRFADLLDKHIEELATLETWDNGKPYEQSAKIELPMISRIIRYYAGWADKIHGLTIPADGPHLVQTIHEPIGVAGQIIPWNFPLLMFAWKVGPALACGCTIVLKSAEQTPLSALYAAKLLHEAGLPPGVLNVVSGFGPTAGAALASHMDVDKLAFTGSSETGKIVLELASKSNLKPVILELGGKSPFIVCKDADVDKAVELAHFALFFNQGQCCSAGSRTYVHEDVHDEFIEKAKARALKRSVGDPFKAGVEQGPQIDSEQFEKILRYIRSGIESGAILITGGDRLGSKGFYIQPTVFTNVKEDMLIAQDEIFGPVQSILKFRDMDEVIRRANSTRYGLAAGVFTNDLDTANTLSRALKVGTVWINCYDVFDAAIPFGGYKMSGQGREKGVHCLSNYLQVKAIVAPLKNPAWI</v>
      </c>
    </row>
    <row r="98" spans="1:31" x14ac:dyDescent="0.25">
      <c r="A98" s="2" t="s">
        <v>1098</v>
      </c>
      <c r="B98" t="str">
        <f>VLOOKUP($A:$A,[0]!as,2,FALSE)</f>
        <v>MSPms-VS-MPms</v>
      </c>
      <c r="C98">
        <f>VLOOKUP($A:$A,[0]!as,3,FALSE)</f>
        <v>-4.0363104190058197</v>
      </c>
      <c r="D98">
        <f>VLOOKUP($A:$A,[0]!as,4,FALSE)</f>
        <v>0.351120473586923</v>
      </c>
      <c r="E98">
        <f>VLOOKUP($A:$A,[0]!as,5,FALSE)</f>
        <v>7.7922650110195906E-8</v>
      </c>
      <c r="F98">
        <f>VLOOKUP($A:$A,[0]!as,6,FALSE)</f>
        <v>2.12834135679362E-5</v>
      </c>
      <c r="G98" t="str">
        <f>VLOOKUP($A:$A,[0]!as,7,FALSE)</f>
        <v>Down</v>
      </c>
      <c r="H98" t="str">
        <f>VLOOKUP($A:$A,[0]!as,8,FALSE)</f>
        <v>Ghir_D06G004020.1;Ghir_D06G004020.2</v>
      </c>
      <c r="I98">
        <f>VLOOKUP($A:$A,[0]!as,9,FALSE)</f>
        <v>0</v>
      </c>
      <c r="J98">
        <f>VLOOKUP($A:$A,[0]!as,10,FALSE)</f>
        <v>0</v>
      </c>
      <c r="K98">
        <f>VLOOKUP($A:$A,[0]!as,11,FALSE)</f>
        <v>0</v>
      </c>
      <c r="L98">
        <f>VLOOKUP($A:$A,[0]!as,12,FALSE)</f>
        <v>99.391999999999996</v>
      </c>
      <c r="M98">
        <f>VLOOKUP($A:$A,[0]!as,13,FALSE)</f>
        <v>0</v>
      </c>
      <c r="N98" t="str">
        <f>VLOOKUP($A:$A,[0]!as,14,FALSE)</f>
        <v>XP_016739420.1</v>
      </c>
      <c r="O98" t="str">
        <f>VLOOKUP($A:$A,[0]!as,15,FALSE)</f>
        <v xml:space="preserve">PREDICTED: 2,3-bisphosphoglycerate-dependent phosphoglycerate mutase-like [Gossypium hirsutum] </v>
      </c>
      <c r="P98">
        <f>VLOOKUP($A:$A,[0]!as,16,FALSE)</f>
        <v>25.23</v>
      </c>
      <c r="Q98">
        <f>VLOOKUP($A:$A,[0]!as,17,FALSE)</f>
        <v>1E-8</v>
      </c>
      <c r="R98" t="str">
        <f>VLOOKUP($A:$A,[0]!as,18,FALSE)</f>
        <v>sp|Q9SCS3|PGML4_ARATH</v>
      </c>
      <c r="S98" t="str">
        <f>VLOOKUP($A:$A,[0]!as,19,FALSE)</f>
        <v>Phosphoglycerate mutase-like protein 4 OS=Arabidopsis thaliana GN=At3g50520 PE=2 SV=1</v>
      </c>
      <c r="T98" t="str">
        <f>VLOOKUP($A:$A,[0]!as,20,FALSE)</f>
        <v>At1g22170</v>
      </c>
      <c r="U98">
        <f>VLOOKUP($A:$A,[0]!as,21,FALSE)</f>
        <v>454</v>
      </c>
      <c r="V98">
        <f>VLOOKUP($A:$A,[0]!as,22,FALSE)</f>
        <v>4.0000000000000001E-161</v>
      </c>
      <c r="W98" t="str">
        <f>VLOOKUP($A:$A,[0]!as,23,FALSE)</f>
        <v>KOG0235</v>
      </c>
      <c r="X98" t="str">
        <f>VLOOKUP($A:$A,[0]!as,24,FALSE)</f>
        <v>Phosphoglycerate mutase</v>
      </c>
      <c r="Y98" t="str">
        <f>VLOOKUP($A:$A,[0]!as,25,FALSE)</f>
        <v>G</v>
      </c>
      <c r="Z98" t="str">
        <f>VLOOKUP($A:$A,[0]!as,26,FALSE)</f>
        <v>Carbohydrate transport and metabolism</v>
      </c>
      <c r="AA98" t="str">
        <f>VLOOKUP($A:$A,[0]!as,27,FALSE)</f>
        <v>K01834|1|0.0|681|ghi:107949200|2,3-bisphosphoglycerate-dependent phosphoglycerate mutase [EC:5.4.2.11]</v>
      </c>
      <c r="AB98" t="str">
        <f>VLOOKUP($A:$A,[0]!as,28,FALSE)</f>
        <v>GO:0006096//glycolytic process</v>
      </c>
      <c r="AC98" t="str">
        <f>VLOOKUP($A:$A,[0]!as,29,FALSE)</f>
        <v>GO:0004619//phosphoglycerate mutase activity</v>
      </c>
      <c r="AD98" t="str">
        <f>VLOOKUP($A:$A,[0]!as,30,FALSE)</f>
        <v>-</v>
      </c>
      <c r="AE98" t="str">
        <f>VLOOKUP($A:$A,[0]!as,31,FALSE)</f>
        <v>MAIAMLQQTVGGTLQLLSNSGTHCNVGNRSVRLLPKGFKLEVEFPKRAIYSSGKRKLNVIQASTSQTSVVGPLLAPSSSDTLDSHMKPNEVALILIRHGESLWNEKNLFTGCVDVPLTNKGVEEAIEAGHRISNIPVDMIYTSSLIRAQMAAMLAMTQHRRKKVPIILHNEDERARAWSKIYSEDTIEQSIPVITSWKLNERMYGELQGLNKQETADKFGHEKVHEWRRSYDIPPPNGESLDMCAQRAVAYFRDNIEPQLLSGKNILISAHGNSLRSIIMYLDKLTSQEVITLELSTGIPMLYIFKEGKFIRRGSPVAPTEAGVYAYTRIKKRRKRIWIGEKRK</v>
      </c>
    </row>
    <row r="99" spans="1:31" x14ac:dyDescent="0.25">
      <c r="A99" s="2" t="s">
        <v>1201</v>
      </c>
      <c r="B99" t="str">
        <f>VLOOKUP($A:$A,[0]!as,2,FALSE)</f>
        <v>MSPms-VS-MPms</v>
      </c>
      <c r="C99">
        <f>VLOOKUP($A:$A,[0]!as,3,FALSE)</f>
        <v>-4.5258915223103502</v>
      </c>
      <c r="D99">
        <f>VLOOKUP($A:$A,[0]!as,4,FALSE)</f>
        <v>0.46967270457385502</v>
      </c>
      <c r="E99">
        <f>VLOOKUP($A:$A,[0]!as,5,FALSE)</f>
        <v>5.3365116414738601E-7</v>
      </c>
      <c r="F99">
        <f>VLOOKUP($A:$A,[0]!as,6,FALSE)</f>
        <v>7.7043980926764106E-5</v>
      </c>
      <c r="G99" t="str">
        <f>VLOOKUP($A:$A,[0]!as,7,FALSE)</f>
        <v>Down</v>
      </c>
      <c r="H99" t="str">
        <f>VLOOKUP($A:$A,[0]!as,8,FALSE)</f>
        <v>Ghir_D08G009910.1</v>
      </c>
      <c r="I99">
        <f>VLOOKUP($A:$A,[0]!as,9,FALSE)</f>
        <v>0</v>
      </c>
      <c r="J99">
        <f>VLOOKUP($A:$A,[0]!as,10,FALSE)</f>
        <v>0</v>
      </c>
      <c r="K99">
        <f>VLOOKUP($A:$A,[0]!as,11,FALSE)</f>
        <v>0</v>
      </c>
      <c r="L99">
        <f>VLOOKUP($A:$A,[0]!as,12,FALSE)</f>
        <v>100</v>
      </c>
      <c r="M99">
        <f>VLOOKUP($A:$A,[0]!as,13,FALSE)</f>
        <v>0</v>
      </c>
      <c r="N99" t="str">
        <f>VLOOKUP($A:$A,[0]!as,14,FALSE)</f>
        <v>XP_016696299.1</v>
      </c>
      <c r="O99" t="str">
        <f>VLOOKUP($A:$A,[0]!as,15,FALSE)</f>
        <v>PREDICTED: heparanase-like protein 3 [Gossypium hirsutum]</v>
      </c>
      <c r="P99">
        <f>VLOOKUP($A:$A,[0]!as,16,FALSE)</f>
        <v>64.430000000000007</v>
      </c>
      <c r="Q99">
        <f>VLOOKUP($A:$A,[0]!as,17,FALSE)</f>
        <v>0</v>
      </c>
      <c r="R99" t="str">
        <f>VLOOKUP($A:$A,[0]!as,18,FALSE)</f>
        <v>sp|Q9FZP1|HPSE3_ARATH</v>
      </c>
      <c r="S99" t="str">
        <f>VLOOKUP($A:$A,[0]!as,19,FALSE)</f>
        <v>Heparanase-like protein 3 OS=Arabidopsis thaliana GN=At5g34940 PE=2 SV=2</v>
      </c>
      <c r="T99" t="str">
        <f>VLOOKUP($A:$A,[0]!as,20,FALSE)</f>
        <v>-</v>
      </c>
      <c r="U99" t="str">
        <f>VLOOKUP($A:$A,[0]!as,21,FALSE)</f>
        <v>-</v>
      </c>
      <c r="V99" t="str">
        <f>VLOOKUP($A:$A,[0]!as,22,FALSE)</f>
        <v>-</v>
      </c>
      <c r="W99" t="str">
        <f>VLOOKUP($A:$A,[0]!as,23,FALSE)</f>
        <v>-</v>
      </c>
      <c r="X99" t="str">
        <f>VLOOKUP($A:$A,[0]!as,24,FALSE)</f>
        <v>-</v>
      </c>
      <c r="Y99" t="str">
        <f>VLOOKUP($A:$A,[0]!as,25,FALSE)</f>
        <v>-</v>
      </c>
      <c r="Z99" t="str">
        <f>VLOOKUP($A:$A,[0]!as,26,FALSE)</f>
        <v>-</v>
      </c>
      <c r="AA99" t="str">
        <f>VLOOKUP($A:$A,[0]!as,27,FALSE)</f>
        <v>K07964|1|0.0|1135|ghi:107912568|heparanase [EC:3.2.1.166]</v>
      </c>
      <c r="AB99">
        <f>VLOOKUP($A:$A,[0]!as,28,FALSE)</f>
        <v>0</v>
      </c>
      <c r="AC99" t="str">
        <f>VLOOKUP($A:$A,[0]!as,29,FALSE)</f>
        <v>GO:0016798//hydrolase activity, acting on glycosyl bonds</v>
      </c>
      <c r="AD99" t="str">
        <f>VLOOKUP($A:$A,[0]!as,30,FALSE)</f>
        <v>GO:0016020//membrane</v>
      </c>
      <c r="AE99" t="str">
        <f>VLOOKUP($A:$A,[0]!as,31,FALSE)</f>
        <v>MGFCFWVCFISLLNFYSLSFVSSQADASAEGTVFIDGKAPIGRIDDDFICATLDWWPPEKCDYGTCSWGLAGLLNLDLNKNLFLNAVKAFSPLKIRLGGTLQDKVIYDTDDNQLPCTSFVKNTSEMFGFTQGCLPMNRWDDLNSFFQKAGAKVIFGLNALAGRTIASDGSAVGAWNYTNAESFMQYTVDKNYTIHGWELGNELCGSGVGTRVSADQYAADTAALQSIVQKIYQNVDLKPLIITPGGFYDSDWFTEYIDKTNKSLDVVTHHIYNLGPGVDDHLVGKILDPSVLEGVSGTFSGLHNIIKNSTTSAAAWVGEAGGAYNSGHNLVTNAFVFSFWYLDQLGMASKYDTKTYCRQSLVGGNYGLLNTTNFEPNPDYYSALLWHRLMGRNVLSTSFTGTDKIRSYTHCAKQSKGITLLLINLNNSTTVQAKLAFNSTMSLRHKHRSQISDHKHRIHKTTIIKLPQGIDGKIRREEYHLTAKDGNLQSQSMLLNGNILSVNSSGIIPHLEPLHVKSAKPIMVAPLSIMFTHMPDVTVPACKVQP</v>
      </c>
    </row>
    <row r="100" spans="1:31" x14ac:dyDescent="0.25">
      <c r="A100" s="2" t="s">
        <v>1225</v>
      </c>
      <c r="B100" t="str">
        <f>VLOOKUP($A:$A,[0]!as,2,FALSE)</f>
        <v>MSPms-VS-MPms</v>
      </c>
      <c r="C100">
        <f>VLOOKUP($A:$A,[0]!as,3,FALSE)</f>
        <v>-3.9351305401470098</v>
      </c>
      <c r="D100">
        <f>VLOOKUP($A:$A,[0]!as,4,FALSE)</f>
        <v>0.54082773358086</v>
      </c>
      <c r="E100">
        <f>VLOOKUP($A:$A,[0]!as,5,FALSE)</f>
        <v>9.7905045346458104E-6</v>
      </c>
      <c r="F100">
        <f>VLOOKUP($A:$A,[0]!as,6,FALSE)</f>
        <v>5.7865911997624999E-4</v>
      </c>
      <c r="G100" t="str">
        <f>VLOOKUP($A:$A,[0]!as,7,FALSE)</f>
        <v>Down</v>
      </c>
      <c r="H100" t="str">
        <f>VLOOKUP($A:$A,[0]!as,8,FALSE)</f>
        <v>Ghir_D08G023500.2</v>
      </c>
      <c r="I100">
        <f>VLOOKUP($A:$A,[0]!as,9,FALSE)</f>
        <v>0</v>
      </c>
      <c r="J100">
        <f>VLOOKUP($A:$A,[0]!as,10,FALSE)</f>
        <v>0</v>
      </c>
      <c r="K100">
        <f>VLOOKUP($A:$A,[0]!as,11,FALSE)</f>
        <v>0</v>
      </c>
      <c r="L100">
        <f>VLOOKUP($A:$A,[0]!as,12,FALSE)</f>
        <v>100</v>
      </c>
      <c r="M100">
        <f>VLOOKUP($A:$A,[0]!as,13,FALSE)</f>
        <v>0</v>
      </c>
      <c r="N100" t="str">
        <f>VLOOKUP($A:$A,[0]!as,14,FALSE)</f>
        <v>XP_016680296.1</v>
      </c>
      <c r="O100" t="str">
        <f>VLOOKUP($A:$A,[0]!as,15,FALSE)</f>
        <v xml:space="preserve">PREDICTED: probable aminopyrimidine aminohydrolase, mitochondrial [Gossypium hirsutum] </v>
      </c>
      <c r="P100">
        <f>VLOOKUP($A:$A,[0]!as,16,FALSE)</f>
        <v>68.19</v>
      </c>
      <c r="Q100">
        <f>VLOOKUP($A:$A,[0]!as,17,FALSE)</f>
        <v>0</v>
      </c>
      <c r="R100" t="str">
        <f>VLOOKUP($A:$A,[0]!as,18,FALSE)</f>
        <v>sp|F4KFT7|TENAC_ARATH</v>
      </c>
      <c r="S100" t="str">
        <f>VLOOKUP($A:$A,[0]!as,19,FALSE)</f>
        <v>Bifunctional TH2 protein, mitochondrial OS=Arabidopsis thaliana GN=TH2 PE=1 SV=1</v>
      </c>
      <c r="T100" t="str">
        <f>VLOOKUP($A:$A,[0]!as,20,FALSE)</f>
        <v>SPBP8B7.18c</v>
      </c>
      <c r="U100">
        <f>VLOOKUP($A:$A,[0]!as,21,FALSE)</f>
        <v>53.5</v>
      </c>
      <c r="V100">
        <f>VLOOKUP($A:$A,[0]!as,22,FALSE)</f>
        <v>4.9999999999999998E-7</v>
      </c>
      <c r="W100" t="str">
        <f>VLOOKUP($A:$A,[0]!as,23,FALSE)</f>
        <v>KOG2598</v>
      </c>
      <c r="X100" t="str">
        <f>VLOOKUP($A:$A,[0]!as,24,FALSE)</f>
        <v>Phosphomethylpyrimidine kinase</v>
      </c>
      <c r="Y100" t="str">
        <f>VLOOKUP($A:$A,[0]!as,25,FALSE)</f>
        <v>HK</v>
      </c>
      <c r="Z100" t="str">
        <f>VLOOKUP($A:$A,[0]!as,26,FALSE)</f>
        <v>Coenzyme transport and metabolism;Transcription</v>
      </c>
      <c r="AA100" t="str">
        <f>VLOOKUP($A:$A,[0]!as,27,FALSE)</f>
        <v>K22911|1|0.0|1170|ghi:107899221|thiamine phosphate phosphatase / amino-HMP aminohydrolase [EC:3.1.3.100 3.5.99.-]</v>
      </c>
      <c r="AB100">
        <f>VLOOKUP($A:$A,[0]!as,28,FALSE)</f>
        <v>0</v>
      </c>
      <c r="AC100" t="str">
        <f>VLOOKUP($A:$A,[0]!as,29,FALSE)</f>
        <v>GO:0016787//hydrolase activity</v>
      </c>
      <c r="AD100" t="str">
        <f>VLOOKUP($A:$A,[0]!as,30,FALSE)</f>
        <v>-</v>
      </c>
      <c r="AE100" t="str">
        <f>VLOOKUP($A:$A,[0]!as,31,FALSE)</f>
        <v>MAIPPKSVGAVIPTEDGLASRFWIKFRRESVLSLYSPFVICLASGSLEIDTFRHCIAQDVHFLKAFAQAYELAEDCADDDDAKLAISKLRKGVLEALKLHNSFVQEWGLGFVKECPINSATLKYTEFVLATASGKVEGLKAPGKLDTPFEKTKIAAYTLGAMTPCMRLYAFLGKELEALLDPNEHDHPHKKWIRNYSSEGFQATTLQTEDLLDKLSVSLTGEELNIIEKLYHQAMKLEIEFFYAQTLTQPTVIPLTKEHDPARDCLMIFSDFDLTCTVVDSSAILAEIAIVTAPKSDQNQPEGQITRMSSSELRNTWGELSQQYTEEYEQCIESMLPSKKEEFNYETLHTALEKLSDFEKRANSRVIESGVLKGLNFEDIKRAGERLILQDGCTNFLQKIVKDENLNANVHLLSYCWCGDLIRAAFSSGGLDVVNIHANELSFQESVSTGEIIMEVQSPIDKIEAFDKIIQGCSDDKRNLTVYIGDSVGDLLCLLKADIGIVIGSSSSLRTVGDQYGVSFVPLFPGLVKKQKEYGADGSCCIWKGQSGILYTASGWDDIHALFLGH</v>
      </c>
    </row>
    <row r="101" spans="1:31" x14ac:dyDescent="0.25">
      <c r="A101" s="2" t="s">
        <v>291</v>
      </c>
      <c r="B101" t="str">
        <f>VLOOKUP($A:$A,[0]!as,2,FALSE)</f>
        <v>MSPms-VS-MPms</v>
      </c>
      <c r="C101">
        <f>VLOOKUP($A:$A,[0]!as,3,FALSE)</f>
        <v>-2.2164625962033599</v>
      </c>
      <c r="D101">
        <f>VLOOKUP($A:$A,[0]!as,4,FALSE)</f>
        <v>0.395010095593814</v>
      </c>
      <c r="E101">
        <f>VLOOKUP($A:$A,[0]!as,5,FALSE)</f>
        <v>1.14097663588275E-4</v>
      </c>
      <c r="F101">
        <f>VLOOKUP($A:$A,[0]!as,6,FALSE)</f>
        <v>2.94150762301813E-3</v>
      </c>
      <c r="G101" t="str">
        <f>VLOOKUP($A:$A,[0]!as,7,FALSE)</f>
        <v>Down</v>
      </c>
      <c r="H101" t="str">
        <f>VLOOKUP($A:$A,[0]!as,8,FALSE)</f>
        <v>Ghir_A05G038910.1</v>
      </c>
      <c r="I101">
        <f>VLOOKUP($A:$A,[0]!as,9,FALSE)</f>
        <v>0</v>
      </c>
      <c r="J101">
        <f>VLOOKUP($A:$A,[0]!as,10,FALSE)</f>
        <v>0</v>
      </c>
      <c r="K101">
        <f>VLOOKUP($A:$A,[0]!as,11,FALSE)</f>
        <v>0</v>
      </c>
      <c r="L101">
        <f>VLOOKUP($A:$A,[0]!as,12,FALSE)</f>
        <v>99.599000000000004</v>
      </c>
      <c r="M101">
        <f>VLOOKUP($A:$A,[0]!as,13,FALSE)</f>
        <v>0</v>
      </c>
      <c r="N101" t="str">
        <f>VLOOKUP($A:$A,[0]!as,14,FALSE)</f>
        <v>XP_016751229.1</v>
      </c>
      <c r="O101" t="str">
        <f>VLOOKUP($A:$A,[0]!as,15,FALSE)</f>
        <v>PREDICTED: glucan endo-1,3-beta-glucosidase 5-like [Gossypium hirsutum]</v>
      </c>
      <c r="P101">
        <f>VLOOKUP($A:$A,[0]!as,16,FALSE)</f>
        <v>51.88</v>
      </c>
      <c r="Q101">
        <f>VLOOKUP($A:$A,[0]!as,17,FALSE)</f>
        <v>6.0000000000000005E-166</v>
      </c>
      <c r="R101" t="str">
        <f>VLOOKUP($A:$A,[0]!as,18,FALSE)</f>
        <v>sp|Q9M088|E135_ARATH</v>
      </c>
      <c r="S101" t="str">
        <f>VLOOKUP($A:$A,[0]!as,19,FALSE)</f>
        <v>Glucan endo-1,3-beta-glucosidase 5 OS=Arabidopsis thaliana GN=At4g31140 PE=1 SV=1</v>
      </c>
      <c r="T101" t="str">
        <f>VLOOKUP($A:$A,[0]!as,20,FALSE)</f>
        <v>-</v>
      </c>
      <c r="U101" t="str">
        <f>VLOOKUP($A:$A,[0]!as,21,FALSE)</f>
        <v>-</v>
      </c>
      <c r="V101" t="str">
        <f>VLOOKUP($A:$A,[0]!as,22,FALSE)</f>
        <v>-</v>
      </c>
      <c r="W101" t="str">
        <f>VLOOKUP($A:$A,[0]!as,23,FALSE)</f>
        <v>-</v>
      </c>
      <c r="X101" t="str">
        <f>VLOOKUP($A:$A,[0]!as,24,FALSE)</f>
        <v>-</v>
      </c>
      <c r="Y101" t="str">
        <f>VLOOKUP($A:$A,[0]!as,25,FALSE)</f>
        <v>-</v>
      </c>
      <c r="Z101" t="str">
        <f>VLOOKUP($A:$A,[0]!as,26,FALSE)</f>
        <v>-</v>
      </c>
      <c r="AA101" t="str">
        <f>VLOOKUP($A:$A,[0]!as,27,FALSE)</f>
        <v>K19893|1|7e-170|491|jcu:105632670|glucan endo-1,3-beta-glucosidase 5/6 [EC:3.2.1.39]</v>
      </c>
      <c r="AB101" t="str">
        <f>VLOOKUP($A:$A,[0]!as,28,FALSE)</f>
        <v>GO:0005975//carbohydrate metabolic process</v>
      </c>
      <c r="AC101" t="str">
        <f>VLOOKUP($A:$A,[0]!as,29,FALSE)</f>
        <v>GO:0004553//hydrolase activity, hydrolyzing O-glycosyl compounds</v>
      </c>
      <c r="AD101" t="str">
        <f>VLOOKUP($A:$A,[0]!as,30,FALSE)</f>
        <v>GO:0016021//integral component of membrane</v>
      </c>
      <c r="AE101" t="str">
        <f>VLOOKUP($A:$A,[0]!as,31,FALSE)</f>
        <v>MKYHCRRRPQERKMSVPTSVSPPLLVSVAVMTVMFSGLVSVAESAIGVNWGTISFHKLKPSTVVDLLKDNKIQKVKLFEADPLVLRALMGSGIQVMVGIPNEMLAALSSSPADADLWVRQNVSAYVGKGGADIRFIAVGNEPFLTSYNGQFQSYVIPAMANLQQSLVRANLAGYIKLVVPCNADAYEGNVPSQGAFRSELTQIMTQLVSFLNSNGSPFVVNIYPFLSLYGNSEFPQDYAFFEGTTHPVIDGANTYTNAFDGNYDTLIAALSKMGYGQMPIVIGEVGWPTDGAVGANLTAAEVFNQGLIKHVLSNKGTPLRPAVPPMDVYLFSLLDEGAKSTLPGNFERHWGIFSFDGQAKYALDLGLGNKKLKNAKNVQYLPARWCIANPNRDLSEVANHMKLACNVADCTTLNYGGSCNAIGAKGNVSYAFNSYYQLQMQNEKSCNFDGLGMVTFLDPSVGDCRFLVGVTDTSASFRPYQRWVVGCILMLWQVWAFRV</v>
      </c>
    </row>
    <row r="102" spans="1:31" x14ac:dyDescent="0.25">
      <c r="A102" s="2" t="s">
        <v>1084</v>
      </c>
      <c r="B102" t="str">
        <f>VLOOKUP($A:$A,[0]!as,2,FALSE)</f>
        <v>MSPms-VS-MPms</v>
      </c>
      <c r="C102">
        <f>VLOOKUP($A:$A,[0]!as,3,FALSE)</f>
        <v>-2.8762343488648199</v>
      </c>
      <c r="D102">
        <f>VLOOKUP($A:$A,[0]!as,4,FALSE)</f>
        <v>0.29676172609002699</v>
      </c>
      <c r="E102">
        <f>VLOOKUP($A:$A,[0]!as,5,FALSE)</f>
        <v>1.0096346363397399E-6</v>
      </c>
      <c r="F102">
        <f>VLOOKUP($A:$A,[0]!as,6,FALSE)</f>
        <v>1.20039619233523E-4</v>
      </c>
      <c r="G102" t="str">
        <f>VLOOKUP($A:$A,[0]!as,7,FALSE)</f>
        <v>Down</v>
      </c>
      <c r="H102" t="str">
        <f>VLOOKUP($A:$A,[0]!as,8,FALSE)</f>
        <v>Ghir_D05G027700.1;Ghir_D05G027700.3</v>
      </c>
      <c r="I102">
        <f>VLOOKUP($A:$A,[0]!as,9,FALSE)</f>
        <v>0</v>
      </c>
      <c r="J102">
        <f>VLOOKUP($A:$A,[0]!as,10,FALSE)</f>
        <v>0</v>
      </c>
      <c r="K102" t="str">
        <f>VLOOKUP($A:$A,[0]!as,11,FALSE)</f>
        <v>&gt;Ghir_D05G027700.2</v>
      </c>
      <c r="L102">
        <f>VLOOKUP($A:$A,[0]!as,12,FALSE)</f>
        <v>99.417000000000002</v>
      </c>
      <c r="M102">
        <f>VLOOKUP($A:$A,[0]!as,13,FALSE)</f>
        <v>0</v>
      </c>
      <c r="N102" t="str">
        <f>VLOOKUP($A:$A,[0]!as,14,FALSE)</f>
        <v>XP_012447102.1</v>
      </c>
      <c r="O102" t="str">
        <f>VLOOKUP($A:$A,[0]!as,15,FALSE)</f>
        <v xml:space="preserve">PREDICTED: probable choline kinase 1 isoform X2 [Gossypium raimondii] </v>
      </c>
      <c r="P102">
        <f>VLOOKUP($A:$A,[0]!as,16,FALSE)</f>
        <v>70.349999999999994</v>
      </c>
      <c r="Q102">
        <f>VLOOKUP($A:$A,[0]!as,17,FALSE)</f>
        <v>0</v>
      </c>
      <c r="R102" t="str">
        <f>VLOOKUP($A:$A,[0]!as,18,FALSE)</f>
        <v>sp|Q9M9H6|CK1_ARATH</v>
      </c>
      <c r="S102" t="str">
        <f>VLOOKUP($A:$A,[0]!as,19,FALSE)</f>
        <v>Probable choline kinase 1 OS=Arabidopsis thaliana GN=CK1 PE=2 SV=1</v>
      </c>
      <c r="T102" t="str">
        <f>VLOOKUP($A:$A,[0]!as,20,FALSE)</f>
        <v>At1g71697</v>
      </c>
      <c r="U102">
        <f>VLOOKUP($A:$A,[0]!as,21,FALSE)</f>
        <v>512</v>
      </c>
      <c r="V102">
        <f>VLOOKUP($A:$A,[0]!as,22,FALSE)</f>
        <v>0</v>
      </c>
      <c r="W102" t="str">
        <f>VLOOKUP($A:$A,[0]!as,23,FALSE)</f>
        <v>KOG2686</v>
      </c>
      <c r="X102" t="str">
        <f>VLOOKUP($A:$A,[0]!as,24,FALSE)</f>
        <v>Choline kinase</v>
      </c>
      <c r="Y102" t="str">
        <f>VLOOKUP($A:$A,[0]!as,25,FALSE)</f>
        <v>M</v>
      </c>
      <c r="Z102" t="str">
        <f>VLOOKUP($A:$A,[0]!as,26,FALSE)</f>
        <v>Cell wall/membrane/envelope biogenesis</v>
      </c>
      <c r="AA102" t="str">
        <f>VLOOKUP($A:$A,[0]!as,27,FALSE)</f>
        <v>K14156|1|0.0|708|ghi:107904919|choline/ethanolamine kinase [EC:2.7.1.32 2.7.1.82]</v>
      </c>
      <c r="AB102">
        <f>VLOOKUP($A:$A,[0]!as,28,FALSE)</f>
        <v>0</v>
      </c>
      <c r="AC102" t="str">
        <f>VLOOKUP($A:$A,[0]!as,29,FALSE)</f>
        <v>GO:0016301//kinase activity</v>
      </c>
      <c r="AD102" t="str">
        <f>VLOOKUP($A:$A,[0]!as,30,FALSE)</f>
        <v>-</v>
      </c>
      <c r="AE102" t="str">
        <f>VLOOKUP($A:$A,[0]!as,31,FALSE)</f>
        <v>MALKKNGFIPSSAPEELKKVLVAVASVWGDTIEDMEEFHVFPLKGAMTNEVFQINWPTNHGDLHQKVLVRVYGKGVEVFFNRDDEIRTFECMSESQGPRLLGRFSDGRIEEFIHARTLSVADLRDPEISSLIAAKLREFNNLDMPGPKNVLLWERLRTWLSQAKRFCSPSTAKEFGLDGLEEEISILEKELTQGYQEIGFCHNDLQYGNIMMDEETRVITLIDYEYASYNPVAYDLANHFCEMAANYHSETPHILDYSIYPDLEERQRFISAYLASSGNEYSDAEVEQLLSDAEKYTLANHLFWGLWGIISGHVNKIDFNYLEYARQRFQQYWLTKPLLLSS</v>
      </c>
    </row>
    <row r="103" spans="1:31" x14ac:dyDescent="0.25">
      <c r="A103" s="2" t="s">
        <v>1160</v>
      </c>
      <c r="B103" t="str">
        <f>VLOOKUP($A:$A,[0]!as,2,FALSE)</f>
        <v>MSPms-VS-MPms</v>
      </c>
      <c r="C103">
        <f>VLOOKUP($A:$A,[0]!as,3,FALSE)</f>
        <v>-3.7531152212358299</v>
      </c>
      <c r="D103">
        <f>VLOOKUP($A:$A,[0]!as,4,FALSE)</f>
        <v>0.60970632416241799</v>
      </c>
      <c r="E103">
        <f>VLOOKUP($A:$A,[0]!as,5,FALSE)</f>
        <v>1.0752688210313699E-4</v>
      </c>
      <c r="F103">
        <f>VLOOKUP($A:$A,[0]!as,6,FALSE)</f>
        <v>2.8446771479955601E-3</v>
      </c>
      <c r="G103" t="str">
        <f>VLOOKUP($A:$A,[0]!as,7,FALSE)</f>
        <v>Down</v>
      </c>
      <c r="H103" t="str">
        <f>VLOOKUP($A:$A,[0]!as,8,FALSE)</f>
        <v>Ghir_D07G019990.1;Ghir_D07G019990.2</v>
      </c>
      <c r="I103">
        <f>VLOOKUP($A:$A,[0]!as,9,FALSE)</f>
        <v>0</v>
      </c>
      <c r="J103">
        <f>VLOOKUP($A:$A,[0]!as,10,FALSE)</f>
        <v>0</v>
      </c>
      <c r="K103">
        <f>VLOOKUP($A:$A,[0]!as,11,FALSE)</f>
        <v>0</v>
      </c>
      <c r="L103">
        <f>VLOOKUP($A:$A,[0]!as,12,FALSE)</f>
        <v>99.308999999999997</v>
      </c>
      <c r="M103">
        <f>VLOOKUP($A:$A,[0]!as,13,FALSE)</f>
        <v>0</v>
      </c>
      <c r="N103" t="str">
        <f>VLOOKUP($A:$A,[0]!as,14,FALSE)</f>
        <v>XP_012489061.1</v>
      </c>
      <c r="O103" t="str">
        <f>VLOOKUP($A:$A,[0]!as,15,FALSE)</f>
        <v xml:space="preserve">PREDICTED: cytochrome P450 97B2, chloroplastic [Gossypium raimondii] </v>
      </c>
      <c r="P103">
        <f>VLOOKUP($A:$A,[0]!as,16,FALSE)</f>
        <v>83.42</v>
      </c>
      <c r="Q103">
        <f>VLOOKUP($A:$A,[0]!as,17,FALSE)</f>
        <v>0</v>
      </c>
      <c r="R103" t="str">
        <f>VLOOKUP($A:$A,[0]!as,18,FALSE)</f>
        <v>sp|O48921|C97B2_SOYBN</v>
      </c>
      <c r="S103" t="str">
        <f>VLOOKUP($A:$A,[0]!as,19,FALSE)</f>
        <v>Cytochrome P450 97B2, chloroplastic OS=Glycine max GN=CYP97B2 PE=2 SV=1</v>
      </c>
      <c r="T103" t="str">
        <f>VLOOKUP($A:$A,[0]!as,20,FALSE)</f>
        <v>At4g15110</v>
      </c>
      <c r="U103">
        <f>VLOOKUP($A:$A,[0]!as,21,FALSE)</f>
        <v>925</v>
      </c>
      <c r="V103">
        <f>VLOOKUP($A:$A,[0]!as,22,FALSE)</f>
        <v>0</v>
      </c>
      <c r="W103" t="str">
        <f>VLOOKUP($A:$A,[0]!as,23,FALSE)</f>
        <v>KOG0157</v>
      </c>
      <c r="X103" t="str">
        <f>VLOOKUP($A:$A,[0]!as,24,FALSE)</f>
        <v>Cytochrome P450 CYP4/CYP19/CYP26 subfamilies</v>
      </c>
      <c r="Y103" t="str">
        <f>VLOOKUP($A:$A,[0]!as,25,FALSE)</f>
        <v>QI</v>
      </c>
      <c r="Z103" t="str">
        <f>VLOOKUP($A:$A,[0]!as,26,FALSE)</f>
        <v>Secondary metabolites biosynthesis, transport and catabolism;Lipid transport and metabolism</v>
      </c>
      <c r="AA103" t="str">
        <f>VLOOKUP($A:$A,[0]!as,27,FALSE)</f>
        <v>K15747|1|1e-154|463|mis:MICPUN_59502|beta-ring hydroxylase [EC:1.14.-.-]</v>
      </c>
      <c r="AB103">
        <f>VLOOKUP($A:$A,[0]!as,28,FALSE)</f>
        <v>0</v>
      </c>
      <c r="AC103" t="str">
        <f>VLOOKUP($A:$A,[0]!as,29,FALSE)</f>
        <v>GO:0004497//monooxygenase activity;GO:0016705//oxidoreductase activity, acting on paired donors, with incorporation or reduction of molecular oxygen;GO:0005506//iron ion binding;GO:0020037//heme binding</v>
      </c>
      <c r="AD103" t="str">
        <f>VLOOKUP($A:$A,[0]!as,30,FALSE)</f>
        <v>-</v>
      </c>
      <c r="AE103" t="str">
        <f>VLOOKUP($A:$A,[0]!as,31,FALSE)</f>
        <v>MEAAVSSLHLSSPAIHGSLRTSDFMFLGVPKPPSFLNPKLKAFAAIRCQSTSTKEPKAKRNLLDNASNLLTNFLSGGSLGSMPVAEGAVSDLFGRPLFFSLYDWFLEHGSVYKLAFGPKAFVVVSDPIVVKHILRENAFSFDKGVLADILEPIMGKGLIPADLDTWNQRRRVIAPGFHALYLEAMVKVFTDCSGRTTEKFEKLLDGERSRGGDAIELDLEAEFSSLALDIIGLGVFNYDFGSVTKESPVIQAVYGTLFEAEHRSTFYIPYWKIPLARWVVPRQRKFHYDLKIINDCLDGLIRNAKDSRQEADVEKLQQRDYLNIKDASVLRFLVDMRGADVDDRQLRDDLMTMLIAGHETTAAVLTWAVFLLAQNPSKIKKAQAEVDSVLGQESPTFESIKKLEYIRLIIVESLRLYPQPPLLIRRALQEVVLPGGYKGDKDGYTIPAGTDIFISVYNLHRSPYFWDQPHDFVPERFQVQKESEGIEGWAGFDPSRSPGALYPNEIISDFAFLPFGGGPRKCVGDQFALMESTVALAMLLQKFDVELRGSPESVELVTGATIHTKNGLWCKLKRRSNGY</v>
      </c>
    </row>
    <row r="104" spans="1:31" x14ac:dyDescent="0.25">
      <c r="A104" s="2" t="s">
        <v>400</v>
      </c>
      <c r="B104" t="str">
        <f>VLOOKUP($A:$A,[0]!as,2,FALSE)</f>
        <v>MSPms-VS-MPms</v>
      </c>
      <c r="C104">
        <f>VLOOKUP($A:$A,[0]!as,3,FALSE)</f>
        <v>-2.0964771775436399</v>
      </c>
      <c r="D104">
        <f>VLOOKUP($A:$A,[0]!as,4,FALSE)</f>
        <v>0.235639803344242</v>
      </c>
      <c r="E104">
        <f>VLOOKUP($A:$A,[0]!as,5,FALSE)</f>
        <v>1.24664988954137E-6</v>
      </c>
      <c r="F104">
        <f>VLOOKUP($A:$A,[0]!as,6,FALSE)</f>
        <v>1.3844663498577099E-4</v>
      </c>
      <c r="G104" t="str">
        <f>VLOOKUP($A:$A,[0]!as,7,FALSE)</f>
        <v>Down</v>
      </c>
      <c r="H104" t="str">
        <f>VLOOKUP($A:$A,[0]!as,8,FALSE)</f>
        <v>Ghir_A07G021710.1;Ghir_D07G021780.1</v>
      </c>
      <c r="I104">
        <f>VLOOKUP($A:$A,[0]!as,9,FALSE)</f>
        <v>0</v>
      </c>
      <c r="J104">
        <f>VLOOKUP($A:$A,[0]!as,10,FALSE)</f>
        <v>0</v>
      </c>
      <c r="K104">
        <f>VLOOKUP($A:$A,[0]!as,11,FALSE)</f>
        <v>0</v>
      </c>
      <c r="L104">
        <f>VLOOKUP($A:$A,[0]!as,12,FALSE)</f>
        <v>100</v>
      </c>
      <c r="M104">
        <f>VLOOKUP($A:$A,[0]!as,13,FALSE)</f>
        <v>3E-98</v>
      </c>
      <c r="N104" t="str">
        <f>VLOOKUP($A:$A,[0]!as,14,FALSE)</f>
        <v>XP_016746885.1</v>
      </c>
      <c r="O104" t="str">
        <f>VLOOKUP($A:$A,[0]!as,15,FALSE)</f>
        <v xml:space="preserve">PREDICTED: cytochrome b5-like [Gossypium hirsutum] </v>
      </c>
      <c r="P104">
        <f>VLOOKUP($A:$A,[0]!as,16,FALSE)</f>
        <v>82.35</v>
      </c>
      <c r="Q104">
        <f>VLOOKUP($A:$A,[0]!as,17,FALSE)</f>
        <v>6.0000000000000004E-85</v>
      </c>
      <c r="R104" t="str">
        <f>VLOOKUP($A:$A,[0]!as,18,FALSE)</f>
        <v>sp|P49098|CYB5_TOBAC</v>
      </c>
      <c r="S104" t="str">
        <f>VLOOKUP($A:$A,[0]!as,19,FALSE)</f>
        <v>Cytochrome b5 OS=Nicotiana tabacum PE=2 SV=1</v>
      </c>
      <c r="T104" t="str">
        <f>VLOOKUP($A:$A,[0]!as,20,FALSE)</f>
        <v>At2g32720</v>
      </c>
      <c r="U104">
        <f>VLOOKUP($A:$A,[0]!as,21,FALSE)</f>
        <v>228</v>
      </c>
      <c r="V104">
        <f>VLOOKUP($A:$A,[0]!as,22,FALSE)</f>
        <v>4E-78</v>
      </c>
      <c r="W104" t="str">
        <f>VLOOKUP($A:$A,[0]!as,23,FALSE)</f>
        <v>KOG0537</v>
      </c>
      <c r="X104" t="str">
        <f>VLOOKUP($A:$A,[0]!as,24,FALSE)</f>
        <v>Cytochrome b5</v>
      </c>
      <c r="Y104" t="str">
        <f>VLOOKUP($A:$A,[0]!as,25,FALSE)</f>
        <v>C</v>
      </c>
      <c r="Z104" t="str">
        <f>VLOOKUP($A:$A,[0]!as,26,FALSE)</f>
        <v>Energy production and conversion</v>
      </c>
      <c r="AA104" t="str">
        <f>VLOOKUP($A:$A,[0]!as,27,FALSE)</f>
        <v>K10534|1|2e-20|90.5|vcn:VOLCADRAFT_76569|nitrate reductase (NAD(P)H) [EC:1.7.1.1 1.7.1.2 1.7.1.3]</v>
      </c>
      <c r="AB104">
        <f>VLOOKUP($A:$A,[0]!as,28,FALSE)</f>
        <v>0</v>
      </c>
      <c r="AC104" t="str">
        <f>VLOOKUP($A:$A,[0]!as,29,FALSE)</f>
        <v>GO:0046872//metal ion binding;GO:0020037//heme binding</v>
      </c>
      <c r="AD104" t="str">
        <f>VLOOKUP($A:$A,[0]!as,30,FALSE)</f>
        <v>GO:0016021//integral component of membrane</v>
      </c>
      <c r="AE104" t="str">
        <f>VLOOKUP($A:$A,[0]!as,31,FALSE)</f>
        <v>MGGERKVYTLAEVSQHNHAKDCWLVIEGKVFDVTKFLEDHPGGDDVLLSSTGKDATDDFEDVGHSSSARAMMDEFYVGDIDTSTIPSKRKYTPPKQPHYEQDKTSEFVIKLLQFLVPLLILGLAFGIRSYTKTPASS</v>
      </c>
    </row>
    <row r="105" spans="1:31" x14ac:dyDescent="0.25">
      <c r="A105" s="2" t="s">
        <v>46</v>
      </c>
      <c r="B105" t="str">
        <f>VLOOKUP($A:$A,[0]!as,2,FALSE)</f>
        <v>MSPms-VS-MPms</v>
      </c>
      <c r="C105">
        <f>VLOOKUP($A:$A,[0]!as,3,FALSE)</f>
        <v>-3.8884790119923398</v>
      </c>
      <c r="D105">
        <f>VLOOKUP($A:$A,[0]!as,4,FALSE)</f>
        <v>0.32832883669817498</v>
      </c>
      <c r="E105">
        <f>VLOOKUP($A:$A,[0]!as,5,FALSE)</f>
        <v>5.5981923097192501E-8</v>
      </c>
      <c r="F105">
        <f>VLOOKUP($A:$A,[0]!as,6,FALSE)</f>
        <v>1.7679791088132099E-5</v>
      </c>
      <c r="G105" t="str">
        <f>VLOOKUP($A:$A,[0]!as,7,FALSE)</f>
        <v>Down</v>
      </c>
      <c r="H105" t="str">
        <f>VLOOKUP($A:$A,[0]!as,8,FALSE)</f>
        <v>Ghir_A01G004080.1</v>
      </c>
      <c r="I105">
        <f>VLOOKUP($A:$A,[0]!as,9,FALSE)</f>
        <v>0</v>
      </c>
      <c r="J105">
        <f>VLOOKUP($A:$A,[0]!as,10,FALSE)</f>
        <v>0</v>
      </c>
      <c r="K105">
        <f>VLOOKUP($A:$A,[0]!as,11,FALSE)</f>
        <v>0</v>
      </c>
      <c r="L105">
        <f>VLOOKUP($A:$A,[0]!as,12,FALSE)</f>
        <v>93.674999999999997</v>
      </c>
      <c r="M105">
        <f>VLOOKUP($A:$A,[0]!as,13,FALSE)</f>
        <v>0</v>
      </c>
      <c r="N105" t="str">
        <f>VLOOKUP($A:$A,[0]!as,14,FALSE)</f>
        <v>XP_016721709.1</v>
      </c>
      <c r="O105" t="str">
        <f>VLOOKUP($A:$A,[0]!as,15,FALSE)</f>
        <v xml:space="preserve">PREDICTED: trifunctional UDP-glucose 4,6-dehydratase/UDP-4-keto-6-deoxy-D-glucose 3,5-epimerase/UDP-4-keto-L-rhamnose-reductase RHM1 [Gossypium hirsutum] </v>
      </c>
      <c r="P105">
        <f>VLOOKUP($A:$A,[0]!as,16,FALSE)</f>
        <v>82.73</v>
      </c>
      <c r="Q105">
        <f>VLOOKUP($A:$A,[0]!as,17,FALSE)</f>
        <v>0</v>
      </c>
      <c r="R105" t="str">
        <f>VLOOKUP($A:$A,[0]!as,18,FALSE)</f>
        <v>sp|Q9SYM5|RHM1_ARATH</v>
      </c>
      <c r="S105" t="str">
        <f>VLOOKUP($A:$A,[0]!as,19,FALSE)</f>
        <v>Trifunctional UDP-glucose 4,6-dehydratase/UDP-4-keto-6-deoxy-D-glucose 3,5-epimerase/UDP-4-keto-L-rhamnose-reductase RHM1 OS=Arabidopsis thaliana GN=RHM1 PE=1 SV=1</v>
      </c>
      <c r="T105" t="str">
        <f>VLOOKUP($A:$A,[0]!as,20,FALSE)</f>
        <v>At1g78570</v>
      </c>
      <c r="U105">
        <f>VLOOKUP($A:$A,[0]!as,21,FALSE)</f>
        <v>1135</v>
      </c>
      <c r="V105">
        <f>VLOOKUP($A:$A,[0]!as,22,FALSE)</f>
        <v>0</v>
      </c>
      <c r="W105" t="str">
        <f>VLOOKUP($A:$A,[0]!as,23,FALSE)</f>
        <v>KOG0747</v>
      </c>
      <c r="X105" t="str">
        <f>VLOOKUP($A:$A,[0]!as,24,FALSE)</f>
        <v>Putative NAD+-dependent epimerases</v>
      </c>
      <c r="Y105" t="str">
        <f>VLOOKUP($A:$A,[0]!as,25,FALSE)</f>
        <v>G</v>
      </c>
      <c r="Z105" t="str">
        <f>VLOOKUP($A:$A,[0]!as,26,FALSE)</f>
        <v>Carbohydrate transport and metabolism</v>
      </c>
      <c r="AA105" t="str">
        <f>VLOOKUP($A:$A,[0]!as,27,FALSE)</f>
        <v>K12450|1|0.0|1262|ghi:107933917|UDP-glucose 4,6-dehydratase [EC:4.2.1.76]</v>
      </c>
      <c r="AB105" t="str">
        <f>VLOOKUP($A:$A,[0]!as,28,FALSE)</f>
        <v>GO:0009225//nucleotide-sugar metabolic process</v>
      </c>
      <c r="AC105" t="str">
        <f>VLOOKUP($A:$A,[0]!as,29,FALSE)</f>
        <v>GO:0008460//dTDP-glucose 4,6-dehydratase activity</v>
      </c>
      <c r="AD105" t="str">
        <f>VLOOKUP($A:$A,[0]!as,30,FALSE)</f>
        <v>-</v>
      </c>
      <c r="AE105" t="str">
        <f>VLOOKUP($A:$A,[0]!as,31,FALSE)</f>
        <v>MQVDFDFHNFCQGSDIRLWCFLFLQNWFHYVFLYPKNILITGAAGFIASHIANRLIRNYPDYKIVVLDKLDYCSNLKNLLPSKSSPNFKFVKGDIGSADLVNYLLITESIDTIMHFAAQTHVDNSFGNSFEFTKNNIYGTHVLLEACKVTGQIRRFIHVSTDEVYGFPTSPKPYSATKAGAEMLVMAYGRSYGLPVITTRGNNVYGPNQFPEKLIPKFILLAMRGKTLPIHGDGSNVRSYLYCEDVAEAFEVILHKGEVGHVYNIGTKKERRVIDVAKDICKLFSMDPETSIKFVFLDDQKLKNLGWSERTVWEEGLKKTIEWYTQNPEWWGDVSGALLPHPRMLMMPGGRHFDSEEGKGTSFESGPNQTRMVVPTFKTSSSTQKPALKFLIYGRTGWIGGLLGQLCEKQDRSSLMADIQNIKPTHVFNAAGVTGRPNVDWCESHKTETIRTNVAGTLTLADVCREHGLLMMNFATGCIFEYDAGHPEGSGIGYKEEDKPNFTGSFYSKTKAMVEELLKEYENVCTLRVRMPISSDLNNPRNFIAKIARYNKVVNIPNSMTILDELLPISIEMAKRNLKGIWNFTNPGVVSHNEILEMYKTYIDPKFQWVNFTLEEQAKVIVAPRSNNEMDASKLKNEFPDLLPIKESLIKYVFEPNKRT</v>
      </c>
    </row>
    <row r="106" spans="1:31" x14ac:dyDescent="0.25">
      <c r="A106" s="2" t="s">
        <v>191</v>
      </c>
      <c r="B106" t="str">
        <f>VLOOKUP($A:$A,[0]!as,2,FALSE)</f>
        <v>MSPms-VS-MPms</v>
      </c>
      <c r="C106">
        <f>VLOOKUP($A:$A,[0]!as,3,FALSE)</f>
        <v>-5.5672540116964502</v>
      </c>
      <c r="D106">
        <f>VLOOKUP($A:$A,[0]!as,4,FALSE)</f>
        <v>0.65289543570199104</v>
      </c>
      <c r="E106">
        <f>VLOOKUP($A:$A,[0]!as,5,FALSE)</f>
        <v>1.94518742957506E-6</v>
      </c>
      <c r="F106">
        <f>VLOOKUP($A:$A,[0]!as,6,FALSE)</f>
        <v>1.9463429864639099E-4</v>
      </c>
      <c r="G106" t="str">
        <f>VLOOKUP($A:$A,[0]!as,7,FALSE)</f>
        <v>Down</v>
      </c>
      <c r="H106" t="str">
        <f>VLOOKUP($A:$A,[0]!as,8,FALSE)</f>
        <v>Ghir_A04G011240.1</v>
      </c>
      <c r="I106">
        <f>VLOOKUP($A:$A,[0]!as,9,FALSE)</f>
        <v>0</v>
      </c>
      <c r="J106">
        <f>VLOOKUP($A:$A,[0]!as,10,FALSE)</f>
        <v>0</v>
      </c>
      <c r="K106">
        <f>VLOOKUP($A:$A,[0]!as,11,FALSE)</f>
        <v>0</v>
      </c>
      <c r="L106">
        <f>VLOOKUP($A:$A,[0]!as,12,FALSE)</f>
        <v>99.356999999999999</v>
      </c>
      <c r="M106">
        <f>VLOOKUP($A:$A,[0]!as,13,FALSE)</f>
        <v>0</v>
      </c>
      <c r="N106" t="str">
        <f>VLOOKUP($A:$A,[0]!as,14,FALSE)</f>
        <v>XP_017612736.1</v>
      </c>
      <c r="O106" t="str">
        <f>VLOOKUP($A:$A,[0]!as,15,FALSE)</f>
        <v xml:space="preserve">PREDICTED: bifunctional epoxide hydrolase 2-like [Gossypium arboreum] </v>
      </c>
      <c r="P106" t="str">
        <f>VLOOKUP($A:$A,[0]!as,16,FALSE)</f>
        <v>-</v>
      </c>
      <c r="Q106" t="str">
        <f>VLOOKUP($A:$A,[0]!as,17,FALSE)</f>
        <v>-</v>
      </c>
      <c r="R106" t="str">
        <f>VLOOKUP($A:$A,[0]!as,18,FALSE)</f>
        <v>-</v>
      </c>
      <c r="S106" t="str">
        <f>VLOOKUP($A:$A,[0]!as,19,FALSE)</f>
        <v>-</v>
      </c>
      <c r="T106" t="str">
        <f>VLOOKUP($A:$A,[0]!as,20,FALSE)</f>
        <v>At3g51000</v>
      </c>
      <c r="U106">
        <f>VLOOKUP($A:$A,[0]!as,21,FALSE)</f>
        <v>216</v>
      </c>
      <c r="V106">
        <f>VLOOKUP($A:$A,[0]!as,22,FALSE)</f>
        <v>3E-68</v>
      </c>
      <c r="W106" t="str">
        <f>VLOOKUP($A:$A,[0]!as,23,FALSE)</f>
        <v>KOG4178</v>
      </c>
      <c r="X106" t="str">
        <f>VLOOKUP($A:$A,[0]!as,24,FALSE)</f>
        <v>Soluble epoxide hydrolase</v>
      </c>
      <c r="Y106" t="str">
        <f>VLOOKUP($A:$A,[0]!as,25,FALSE)</f>
        <v>I</v>
      </c>
      <c r="Z106" t="str">
        <f>VLOOKUP($A:$A,[0]!as,26,FALSE)</f>
        <v>Lipid transport and metabolism</v>
      </c>
      <c r="AA106" t="str">
        <f>VLOOKUP($A:$A,[0]!as,27,FALSE)</f>
        <v>K08726|1|5e-137|397|dzi:111281598|soluble epoxide hydrolase / lipid-phosphate phosphatase [EC:3.3.2.10 3.1.3.76]!K10144|3|2e-75|238|mdm:103405733|RING finger and CHY zinc finger domain-containing protein 1 [EC:2.3.2.27]</v>
      </c>
      <c r="AB106">
        <f>VLOOKUP($A:$A,[0]!as,28,FALSE)</f>
        <v>0</v>
      </c>
      <c r="AC106" t="str">
        <f>VLOOKUP($A:$A,[0]!as,29,FALSE)</f>
        <v>GO:0003824//catalytic activity;GO:0016787//hydrolase activity</v>
      </c>
      <c r="AD106" t="str">
        <f>VLOOKUP($A:$A,[0]!as,30,FALSE)</f>
        <v>-</v>
      </c>
      <c r="AE106" t="str">
        <f>VLOOKUP($A:$A,[0]!as,31,FALSE)</f>
        <v>MEKIQHSHVQARGLKLHVAQSGTGPKVVLFLHGFPEIWYSWRHQMIAVANAGFRAIAFDFRGYGLSDHPPEPEKASFKDLVDDVVALLDLLGINKVFLVGKDFGAVPAFMVAVIHPERVLGVITLGIPFLIPGPVGIQFDLLPKGFYILRWAEPGRAEADFGRFDVKTVVRNIYILFCRSELQVAGENEEIMDLVDPSTPLPPWFTEEDLEVYATLYQNSGFRTALQVPYRCSQLDYGITNPKVTAPSLLIMGEKDYFMKFPGMEEYMKKGIVKQFMPNLDITFMPEGNHFVQEQLPEQVNELIITFLNKD</v>
      </c>
    </row>
    <row r="107" spans="1:31" x14ac:dyDescent="0.25">
      <c r="A107" s="2" t="s">
        <v>893</v>
      </c>
      <c r="B107" t="str">
        <f>VLOOKUP($A:$A,[0]!as,2,FALSE)</f>
        <v>MSPms-VS-MPms</v>
      </c>
      <c r="C107">
        <f>VLOOKUP($A:$A,[0]!as,3,FALSE)</f>
        <v>-2.2176497324438</v>
      </c>
      <c r="D107">
        <f>VLOOKUP($A:$A,[0]!as,4,FALSE)</f>
        <v>0.235806262561398</v>
      </c>
      <c r="E107">
        <f>VLOOKUP($A:$A,[0]!as,5,FALSE)</f>
        <v>6.9234333555101599E-7</v>
      </c>
      <c r="F107">
        <f>VLOOKUP($A:$A,[0]!as,6,FALSE)</f>
        <v>9.2063444066823206E-5</v>
      </c>
      <c r="G107" t="str">
        <f>VLOOKUP($A:$A,[0]!as,7,FALSE)</f>
        <v>Down</v>
      </c>
      <c r="H107" t="str">
        <f>VLOOKUP($A:$A,[0]!as,8,FALSE)</f>
        <v>Ghir_D01G004750.1;Ghir_D01G004750.2</v>
      </c>
      <c r="I107">
        <f>VLOOKUP($A:$A,[0]!as,9,FALSE)</f>
        <v>0</v>
      </c>
      <c r="J107">
        <f>VLOOKUP($A:$A,[0]!as,10,FALSE)</f>
        <v>0</v>
      </c>
      <c r="K107">
        <f>VLOOKUP($A:$A,[0]!as,11,FALSE)</f>
        <v>0</v>
      </c>
      <c r="L107">
        <f>VLOOKUP($A:$A,[0]!as,12,FALSE)</f>
        <v>99.781000000000006</v>
      </c>
      <c r="M107">
        <f>VLOOKUP($A:$A,[0]!as,13,FALSE)</f>
        <v>0</v>
      </c>
      <c r="N107" t="str">
        <f>VLOOKUP($A:$A,[0]!as,14,FALSE)</f>
        <v>XP_012456093.1</v>
      </c>
      <c r="O107" t="str">
        <f>VLOOKUP($A:$A,[0]!as,15,FALSE)</f>
        <v xml:space="preserve">PREDICTED: rab3 GTPase-activating protein non-catalytic subunit isoform X2 [Gossypium raimondii] </v>
      </c>
      <c r="P107" t="str">
        <f>VLOOKUP($A:$A,[0]!as,16,FALSE)</f>
        <v>-</v>
      </c>
      <c r="Q107" t="str">
        <f>VLOOKUP($A:$A,[0]!as,17,FALSE)</f>
        <v>-</v>
      </c>
      <c r="R107" t="str">
        <f>VLOOKUP($A:$A,[0]!as,18,FALSE)</f>
        <v>-</v>
      </c>
      <c r="S107" t="str">
        <f>VLOOKUP($A:$A,[0]!as,19,FALSE)</f>
        <v>-</v>
      </c>
      <c r="T107" t="str">
        <f>VLOOKUP($A:$A,[0]!as,20,FALSE)</f>
        <v>At3g14910</v>
      </c>
      <c r="U107">
        <f>VLOOKUP($A:$A,[0]!as,21,FALSE)</f>
        <v>692</v>
      </c>
      <c r="V107">
        <f>VLOOKUP($A:$A,[0]!as,22,FALSE)</f>
        <v>0</v>
      </c>
      <c r="W107" t="str">
        <f>VLOOKUP($A:$A,[0]!as,23,FALSE)</f>
        <v>KOG2727</v>
      </c>
      <c r="X107" t="str">
        <f>VLOOKUP($A:$A,[0]!as,24,FALSE)</f>
        <v>Rab3 GTPase-activating protein, non-catalytic subunit</v>
      </c>
      <c r="Y107" t="str">
        <f>VLOOKUP($A:$A,[0]!as,25,FALSE)</f>
        <v>U</v>
      </c>
      <c r="Z107" t="str">
        <f>VLOOKUP($A:$A,[0]!as,26,FALSE)</f>
        <v>Intracellular trafficking, secretion, and vesicular transport</v>
      </c>
      <c r="AA107" t="str">
        <f>VLOOKUP($A:$A,[0]!as,27,FALSE)</f>
        <v>K19937|1|0.0|927|gra:105777375|Rab3 GTPase-activating protein non-catalytic subunit</v>
      </c>
      <c r="AB107" t="str">
        <f>VLOOKUP($A:$A,[0]!as,28,FALSE)</f>
        <v>GO:0043087//regulation of GTPase activity</v>
      </c>
      <c r="AC107" t="str">
        <f>VLOOKUP($A:$A,[0]!as,29,FALSE)</f>
        <v>-</v>
      </c>
      <c r="AD107" t="str">
        <f>VLOOKUP($A:$A,[0]!as,30,FALSE)</f>
        <v>-</v>
      </c>
      <c r="AE107" t="str">
        <f>VLOOKUP($A:$A,[0]!as,31,FALSE)</f>
        <v>MSKRSHHHLTELGCIACEDLTEFGAGKEGWLAPDAGTTVLCALDAHSLAIANRSVVLIIGWSDSDEPRVKIRPELSPIEAERITAIEWLVFDDIKVIAIGTSRGFLLMYSLRGDLIHRQMVYHGQIIKLRVRGTKKDLMQDISSEDVCVVMPGVIARFDGSDIRSMLQRWFQETHSRFWDEKSNKDLEDDGNSDNRLPYQIWNVNKYGSCVDAAITGIMPPPLMELQSSQRYYCAVTIGDDAVISAFRLSEDRKRSLVGVILSKVMPVTFSTIASFSKMIWRSEPTPTSKPEEKLQSFARASSLTCLKDYPRKGEKLTLSPSGTLAAITDSLGRILLLDTRALVVVRIWKGYRDANCFFMEMLVNRDDKRASSSYHVPGKSDYCLCLAIHAPRKGIIEVWQMRTGPRVLAIQCAKGCRLLQPTYRFGSLSDSPYVPLEVFLLNGDSGQLSVLNRFLN</v>
      </c>
    </row>
    <row r="108" spans="1:31" x14ac:dyDescent="0.25">
      <c r="A108" s="2" t="s">
        <v>911</v>
      </c>
      <c r="B108" t="str">
        <f>VLOOKUP($A:$A,[0]!as,2,FALSE)</f>
        <v>MSPms-VS-MPms</v>
      </c>
      <c r="C108">
        <f>VLOOKUP($A:$A,[0]!as,3,FALSE)</f>
        <v>2.00655582659039</v>
      </c>
      <c r="D108">
        <f>VLOOKUP($A:$A,[0]!as,4,FALSE)</f>
        <v>0.43580150189592198</v>
      </c>
      <c r="E108">
        <f>VLOOKUP($A:$A,[0]!as,5,FALSE)</f>
        <v>6.0642068274607797E-4</v>
      </c>
      <c r="F108">
        <f>VLOOKUP($A:$A,[0]!as,6,FALSE)</f>
        <v>8.6195322360504492E-3</v>
      </c>
      <c r="G108" t="str">
        <f>VLOOKUP($A:$A,[0]!as,7,FALSE)</f>
        <v>Up</v>
      </c>
      <c r="H108" t="str">
        <f>VLOOKUP($A:$A,[0]!as,8,FALSE)</f>
        <v>Ghir_D01G009870.1</v>
      </c>
      <c r="I108">
        <f>VLOOKUP($A:$A,[0]!as,9,FALSE)</f>
        <v>0</v>
      </c>
      <c r="J108">
        <f>VLOOKUP($A:$A,[0]!as,10,FALSE)</f>
        <v>0</v>
      </c>
      <c r="K108">
        <f>VLOOKUP($A:$A,[0]!as,11,FALSE)</f>
        <v>0</v>
      </c>
      <c r="L108">
        <f>VLOOKUP($A:$A,[0]!as,12,FALSE)</f>
        <v>100</v>
      </c>
      <c r="M108">
        <f>VLOOKUP($A:$A,[0]!as,13,FALSE)</f>
        <v>0</v>
      </c>
      <c r="N108" t="str">
        <f>VLOOKUP($A:$A,[0]!as,14,FALSE)</f>
        <v>XP_012464302.1</v>
      </c>
      <c r="O108" t="str">
        <f>VLOOKUP($A:$A,[0]!as,15,FALSE)</f>
        <v xml:space="preserve">PREDICTED: glucan endo-1,3-beta-glucosidase 12-like [Gossypium raimondii] </v>
      </c>
      <c r="P108">
        <f>VLOOKUP($A:$A,[0]!as,16,FALSE)</f>
        <v>40.840000000000003</v>
      </c>
      <c r="Q108">
        <f>VLOOKUP($A:$A,[0]!as,17,FALSE)</f>
        <v>2E-119</v>
      </c>
      <c r="R108" t="str">
        <f>VLOOKUP($A:$A,[0]!as,18,FALSE)</f>
        <v>sp|Q8VYE5|E1312_ARATH</v>
      </c>
      <c r="S108" t="str">
        <f>VLOOKUP($A:$A,[0]!as,19,FALSE)</f>
        <v>Glucan endo-1,3-beta-glucosidase 12 OS=Arabidopsis thaliana GN=At4g29360 PE=1 SV=1</v>
      </c>
      <c r="T108" t="str">
        <f>VLOOKUP($A:$A,[0]!as,20,FALSE)</f>
        <v>-</v>
      </c>
      <c r="U108" t="str">
        <f>VLOOKUP($A:$A,[0]!as,21,FALSE)</f>
        <v>-</v>
      </c>
      <c r="V108" t="str">
        <f>VLOOKUP($A:$A,[0]!as,22,FALSE)</f>
        <v>-</v>
      </c>
      <c r="W108" t="str">
        <f>VLOOKUP($A:$A,[0]!as,23,FALSE)</f>
        <v>-</v>
      </c>
      <c r="X108" t="str">
        <f>VLOOKUP($A:$A,[0]!as,24,FALSE)</f>
        <v>-</v>
      </c>
      <c r="Y108" t="str">
        <f>VLOOKUP($A:$A,[0]!as,25,FALSE)</f>
        <v>-</v>
      </c>
      <c r="Z108" t="str">
        <f>VLOOKUP($A:$A,[0]!as,26,FALSE)</f>
        <v>-</v>
      </c>
      <c r="AA108" t="str">
        <f>VLOOKUP($A:$A,[0]!as,27,FALSE)</f>
        <v>K19891|1|2e-112|344|bna:106401262|glucan endo-1,3-beta-glucosidase 1/2/3 [EC:3.2.1.39]</v>
      </c>
      <c r="AB108" t="str">
        <f>VLOOKUP($A:$A,[0]!as,28,FALSE)</f>
        <v>GO:0005975//carbohydrate metabolic process</v>
      </c>
      <c r="AC108" t="str">
        <f>VLOOKUP($A:$A,[0]!as,29,FALSE)</f>
        <v>GO:0042973//glucan endo-1,3-beta-D-glucosidase activity;GO:0004553//hydrolase activity, hydrolyzing O-glycosyl compounds</v>
      </c>
      <c r="AD108" t="str">
        <f>VLOOKUP($A:$A,[0]!as,30,FALSE)</f>
        <v>-</v>
      </c>
      <c r="AE108" t="str">
        <f>VLOOKUP($A:$A,[0]!as,31,FALSE)</f>
        <v>MALHLFHLLLFLLLSPLSYVSSVGINYGTLGNNLPSPKKVAQLLQSTLIDKVKIYDTNPDILEAFSNTGIDLIVAVENYHVANISKDAAAADDWFATRVQPFIPATSIVAVCVGNEYLTSDDNLDPDALVQAMQNLHAVLLKRGLDRKIKVTTPHSMAVLASSFPPSASTFATKLIPTMSSIVGFLADTGAPFMVNAYPYFAYRDNPSTVDLEYALLGNSTGVHDPKGYIYHNMLDAQIDAVRSAIDAIGFGNLSMKITVSESGWPSKGDSEDTAATPNNAKTYNTRLIERAQSNKGTPMKPKDNIEIFVFALFNENKKPGGASERNFGIFNGDGSKVYEVDLSCEFCSNGGAFEKMSTSGQVRGPSVWCVAKPHADEKVLQTVLDFCCGPGGVDCREVYESGKCFEPDKLHAHASYAMNAYYQMHGRNYWNCDFKGTGLVTFSDPSYGTCRYRQQ</v>
      </c>
    </row>
    <row r="109" spans="1:31" x14ac:dyDescent="0.25">
      <c r="A109" s="2" t="s">
        <v>1403</v>
      </c>
      <c r="B109" t="str">
        <f>VLOOKUP($A:$A,[0]!as,2,FALSE)</f>
        <v>MSPms-VS-MPms</v>
      </c>
      <c r="C109">
        <f>VLOOKUP($A:$A,[0]!as,3,FALSE)</f>
        <v>-8.9541481462721695</v>
      </c>
      <c r="D109">
        <f>VLOOKUP($A:$A,[0]!as,4,FALSE)</f>
        <v>0.79064259722969399</v>
      </c>
      <c r="E109">
        <f>VLOOKUP($A:$A,[0]!as,5,FALSE)</f>
        <v>2.8371916080960299E-5</v>
      </c>
      <c r="F109">
        <f>VLOOKUP($A:$A,[0]!as,6,FALSE)</f>
        <v>1.19969281972462E-3</v>
      </c>
      <c r="G109" t="str">
        <f>VLOOKUP($A:$A,[0]!as,7,FALSE)</f>
        <v>Down</v>
      </c>
      <c r="H109" t="str">
        <f>VLOOKUP($A:$A,[0]!as,8,FALSE)</f>
        <v>Ghir_D11G033730.1</v>
      </c>
      <c r="I109">
        <f>VLOOKUP($A:$A,[0]!as,9,FALSE)</f>
        <v>0</v>
      </c>
      <c r="J109">
        <f>VLOOKUP($A:$A,[0]!as,10,FALSE)</f>
        <v>0</v>
      </c>
      <c r="K109">
        <f>VLOOKUP($A:$A,[0]!as,11,FALSE)</f>
        <v>0</v>
      </c>
      <c r="L109">
        <f>VLOOKUP($A:$A,[0]!as,12,FALSE)</f>
        <v>100</v>
      </c>
      <c r="M109">
        <f>VLOOKUP($A:$A,[0]!as,13,FALSE)</f>
        <v>7.0000000000000001E-180</v>
      </c>
      <c r="N109" t="str">
        <f>VLOOKUP($A:$A,[0]!as,14,FALSE)</f>
        <v>XP_016686232.1</v>
      </c>
      <c r="O109" t="str">
        <f>VLOOKUP($A:$A,[0]!as,15,FALSE)</f>
        <v>PREDICTED: FAS1 domain-containing protein SELMODRAFT_448915-like [Gossypium hirsutum]</v>
      </c>
      <c r="P109">
        <f>VLOOKUP($A:$A,[0]!as,16,FALSE)</f>
        <v>32.119999999999997</v>
      </c>
      <c r="Q109">
        <f>VLOOKUP($A:$A,[0]!as,17,FALSE)</f>
        <v>5.9999999999999997E-7</v>
      </c>
      <c r="R109" t="str">
        <f>VLOOKUP($A:$A,[0]!as,18,FALSE)</f>
        <v>sp|P0DH64|Y4891_SELML</v>
      </c>
      <c r="S109" t="str">
        <f>VLOOKUP($A:$A,[0]!as,19,FALSE)</f>
        <v>FAS1 domain-containing protein SELMODRAFT_448915 OS=Selaginella moellendorffii GN=SELMODRAFT_448915 PE=2 SV=1</v>
      </c>
      <c r="T109" t="str">
        <f>VLOOKUP($A:$A,[0]!as,20,FALSE)</f>
        <v>-</v>
      </c>
      <c r="U109" t="str">
        <f>VLOOKUP($A:$A,[0]!as,21,FALSE)</f>
        <v>-</v>
      </c>
      <c r="V109" t="str">
        <f>VLOOKUP($A:$A,[0]!as,22,FALSE)</f>
        <v>-</v>
      </c>
      <c r="W109" t="str">
        <f>VLOOKUP($A:$A,[0]!as,23,FALSE)</f>
        <v>-</v>
      </c>
      <c r="X109" t="str">
        <f>VLOOKUP($A:$A,[0]!as,24,FALSE)</f>
        <v>-</v>
      </c>
      <c r="Y109" t="str">
        <f>VLOOKUP($A:$A,[0]!as,25,FALSE)</f>
        <v>-</v>
      </c>
      <c r="Z109" t="str">
        <f>VLOOKUP($A:$A,[0]!as,26,FALSE)</f>
        <v>-</v>
      </c>
      <c r="AA109" t="str">
        <f>VLOOKUP($A:$A,[0]!as,27,FALSE)</f>
        <v>-</v>
      </c>
      <c r="AB109" t="str">
        <f>VLOOKUP($A:$A,[0]!as,28,FALSE)</f>
        <v>-</v>
      </c>
      <c r="AC109" t="str">
        <f>VLOOKUP($A:$A,[0]!as,29,FALSE)</f>
        <v>-</v>
      </c>
      <c r="AD109" t="str">
        <f>VLOOKUP($A:$A,[0]!as,30,FALSE)</f>
        <v>-</v>
      </c>
      <c r="AE109" t="str">
        <f>VLOOKUP($A:$A,[0]!as,31,FALSE)</f>
        <v>MATHTILTMFALLMAAHFKSISSTNLPPKDDQDLRLAMEEMQKANYFTFVMLLNMLPLDPKFLANVTFLMPNDRMLSKTVIPENAVSNFLHRHSIPSPLIFEHLLYIPTGSILPSLMPEYLMNVSNGGGRRSFVLNNVKIISPNICTIGSSIRCHGIDGVLNPESNISLHTCSNTMVLVPPPPSSVAPPPLLPPPPPSPVPFFSSPEDDFPVPAPLPADSSQHISGSSKLSLGRKVLKSMATILVPLMIGVSI</v>
      </c>
    </row>
    <row r="110" spans="1:31" x14ac:dyDescent="0.25">
      <c r="A110" s="2" t="s">
        <v>1127</v>
      </c>
      <c r="B110" t="str">
        <f>VLOOKUP($A:$A,[0]!as,2,FALSE)</f>
        <v>MSPms-VS-MPms</v>
      </c>
      <c r="C110">
        <f>VLOOKUP($A:$A,[0]!as,3,FALSE)</f>
        <v>-4.5513527926152202</v>
      </c>
      <c r="D110">
        <f>VLOOKUP($A:$A,[0]!as,4,FALSE)</f>
        <v>0.36510520355686599</v>
      </c>
      <c r="E110">
        <f>VLOOKUP($A:$A,[0]!as,5,FALSE)</f>
        <v>3.1599848071550702E-8</v>
      </c>
      <c r="F110">
        <f>VLOOKUP($A:$A,[0]!as,6,FALSE)</f>
        <v>1.2743763641845799E-5</v>
      </c>
      <c r="G110" t="str">
        <f>VLOOKUP($A:$A,[0]!as,7,FALSE)</f>
        <v>Down</v>
      </c>
      <c r="H110" t="str">
        <f>VLOOKUP($A:$A,[0]!as,8,FALSE)</f>
        <v>Ghir_D06G020020.1</v>
      </c>
      <c r="I110">
        <f>VLOOKUP($A:$A,[0]!as,9,FALSE)</f>
        <v>0</v>
      </c>
      <c r="J110">
        <f>VLOOKUP($A:$A,[0]!as,10,FALSE)</f>
        <v>0</v>
      </c>
      <c r="K110">
        <f>VLOOKUP($A:$A,[0]!as,11,FALSE)</f>
        <v>0</v>
      </c>
      <c r="L110">
        <f>VLOOKUP($A:$A,[0]!as,12,FALSE)</f>
        <v>99.364999999999995</v>
      </c>
      <c r="M110">
        <f>VLOOKUP($A:$A,[0]!as,13,FALSE)</f>
        <v>0</v>
      </c>
      <c r="N110" t="str">
        <f>VLOOKUP($A:$A,[0]!as,14,FALSE)</f>
        <v>XP_012449541.1</v>
      </c>
      <c r="O110" t="str">
        <f>VLOOKUP($A:$A,[0]!as,15,FALSE)</f>
        <v xml:space="preserve">PREDICTED: metacaspase-9-like [Gossypium raimondii] </v>
      </c>
      <c r="P110">
        <f>VLOOKUP($A:$A,[0]!as,16,FALSE)</f>
        <v>49.68</v>
      </c>
      <c r="Q110">
        <f>VLOOKUP($A:$A,[0]!as,17,FALSE)</f>
        <v>9.9999999999999993E-103</v>
      </c>
      <c r="R110" t="str">
        <f>VLOOKUP($A:$A,[0]!as,18,FALSE)</f>
        <v>sp|Q9FYE1|MCA9_ARATH</v>
      </c>
      <c r="S110" t="str">
        <f>VLOOKUP($A:$A,[0]!as,19,FALSE)</f>
        <v>Metacaspase-9 OS=Arabidopsis thaliana GN=AMC9 PE=1 SV=1</v>
      </c>
      <c r="T110" t="str">
        <f>VLOOKUP($A:$A,[0]!as,20,FALSE)</f>
        <v>At5g04200</v>
      </c>
      <c r="U110">
        <f>VLOOKUP($A:$A,[0]!as,21,FALSE)</f>
        <v>303</v>
      </c>
      <c r="V110">
        <f>VLOOKUP($A:$A,[0]!as,22,FALSE)</f>
        <v>1.9999999999999999E-102</v>
      </c>
      <c r="W110" t="str">
        <f>VLOOKUP($A:$A,[0]!as,23,FALSE)</f>
        <v>KOG1546</v>
      </c>
      <c r="X110" t="str">
        <f>VLOOKUP($A:$A,[0]!as,24,FALSE)</f>
        <v>Metacaspase involved in regulation of apoptosis</v>
      </c>
      <c r="Y110" t="str">
        <f>VLOOKUP($A:$A,[0]!as,25,FALSE)</f>
        <v>DO</v>
      </c>
      <c r="Z110" t="str">
        <f>VLOOKUP($A:$A,[0]!as,26,FALSE)</f>
        <v>Cell cycle control, cell division, chromosome partitioning;Posttranslational modification, protein turnover, chaperones</v>
      </c>
      <c r="AA110" t="str">
        <f>VLOOKUP($A:$A,[0]!as,27,FALSE)</f>
        <v>K22684|1|0.0|640|gra:105772681|metacaspase-1 [EC:3.4.22.-]</v>
      </c>
      <c r="AB110" t="str">
        <f>VLOOKUP($A:$A,[0]!as,28,FALSE)</f>
        <v>-</v>
      </c>
      <c r="AC110" t="str">
        <f>VLOOKUP($A:$A,[0]!as,29,FALSE)</f>
        <v>-</v>
      </c>
      <c r="AD110" t="str">
        <f>VLOOKUP($A:$A,[0]!as,30,FALSE)</f>
        <v>-</v>
      </c>
      <c r="AE110" t="str">
        <f>VLOOKUP($A:$A,[0]!as,31,FALSE)</f>
        <v>MSKGTKRAVLVGCNYPKTQFSLHGCINDVKAIRGVILDIGFKESDVNVLTDAPGSPVLPTGVNIKDALNRMVNKAKAGDILFFYFSGHGTRVPIFQPGQPFKQDEAIVACDLNLVTDVDFRRLVNRLPEGASFTILSDSCHSGGLIEKEKEQFGGQHMTTTVNTDKPKPSKAKAKSLTFDIIHSAIDTAAGILHDAANVGQKIFGIFGKDVSLKFHPHYVEGLMVLDPLEEDEGILLSGCEANETSYDLVLENKAFGAFTDAVVNVINQNLGVGISNRHLVAEAAKILKNNGFEQNPCLYCSDENTNTLFLGGFA</v>
      </c>
    </row>
    <row r="111" spans="1:31" x14ac:dyDescent="0.25">
      <c r="A111" s="2" t="s">
        <v>105</v>
      </c>
      <c r="B111" t="str">
        <f>VLOOKUP($A:$A,[0]!as,2,FALSE)</f>
        <v>MSPms-VS-MPms</v>
      </c>
      <c r="C111">
        <f>VLOOKUP($A:$A,[0]!as,3,FALSE)</f>
        <v>-3.6493677973441798</v>
      </c>
      <c r="D111">
        <f>VLOOKUP($A:$A,[0]!as,4,FALSE)</f>
        <v>0.29945875580486597</v>
      </c>
      <c r="E111">
        <f>VLOOKUP($A:$A,[0]!as,5,FALSE)</f>
        <v>4.0714837945543503E-8</v>
      </c>
      <c r="F111">
        <f>VLOOKUP($A:$A,[0]!as,6,FALSE)</f>
        <v>1.4072153179049199E-5</v>
      </c>
      <c r="G111" t="str">
        <f>VLOOKUP($A:$A,[0]!as,7,FALSE)</f>
        <v>Down</v>
      </c>
      <c r="H111" t="str">
        <f>VLOOKUP($A:$A,[0]!as,8,FALSE)</f>
        <v>Ghir_A02G005650.1</v>
      </c>
      <c r="I111">
        <f>VLOOKUP($A:$A,[0]!as,9,FALSE)</f>
        <v>0</v>
      </c>
      <c r="J111">
        <f>VLOOKUP($A:$A,[0]!as,10,FALSE)</f>
        <v>0</v>
      </c>
      <c r="K111">
        <f>VLOOKUP($A:$A,[0]!as,11,FALSE)</f>
        <v>0</v>
      </c>
      <c r="L111">
        <f>VLOOKUP($A:$A,[0]!as,12,FALSE)</f>
        <v>98.787999999999997</v>
      </c>
      <c r="M111">
        <f>VLOOKUP($A:$A,[0]!as,13,FALSE)</f>
        <v>0</v>
      </c>
      <c r="N111" t="str">
        <f>VLOOKUP($A:$A,[0]!as,14,FALSE)</f>
        <v>XP_017632268.1</v>
      </c>
      <c r="O111" t="str">
        <f>VLOOKUP($A:$A,[0]!as,15,FALSE)</f>
        <v>PREDICTED: peroxidase 40-like [Gossypium arboreum]</v>
      </c>
      <c r="P111">
        <f>VLOOKUP($A:$A,[0]!as,16,FALSE)</f>
        <v>67.11</v>
      </c>
      <c r="Q111">
        <f>VLOOKUP($A:$A,[0]!as,17,FALSE)</f>
        <v>7.0000000000000001E-147</v>
      </c>
      <c r="R111" t="str">
        <f>VLOOKUP($A:$A,[0]!as,18,FALSE)</f>
        <v>sp|O23474|PER40_ARATH</v>
      </c>
      <c r="S111" t="str">
        <f>VLOOKUP($A:$A,[0]!as,19,FALSE)</f>
        <v>Peroxidase 40 OS=Arabidopsis thaliana GN=PER40 PE=2 SV=2</v>
      </c>
      <c r="T111" t="str">
        <f>VLOOKUP($A:$A,[0]!as,20,FALSE)</f>
        <v>-</v>
      </c>
      <c r="U111" t="str">
        <f>VLOOKUP($A:$A,[0]!as,21,FALSE)</f>
        <v>-</v>
      </c>
      <c r="V111" t="str">
        <f>VLOOKUP($A:$A,[0]!as,22,FALSE)</f>
        <v>-</v>
      </c>
      <c r="W111" t="str">
        <f>VLOOKUP($A:$A,[0]!as,23,FALSE)</f>
        <v>-</v>
      </c>
      <c r="X111" t="str">
        <f>VLOOKUP($A:$A,[0]!as,24,FALSE)</f>
        <v>-</v>
      </c>
      <c r="Y111" t="str">
        <f>VLOOKUP($A:$A,[0]!as,25,FALSE)</f>
        <v>-</v>
      </c>
      <c r="Z111" t="str">
        <f>VLOOKUP($A:$A,[0]!as,26,FALSE)</f>
        <v>-</v>
      </c>
      <c r="AA111" t="str">
        <f>VLOOKUP($A:$A,[0]!as,27,FALSE)</f>
        <v>K00430|1|0.0|669|gab:108474766|peroxidase [EC:1.11.1.7]</v>
      </c>
      <c r="AB111" t="str">
        <f>VLOOKUP($A:$A,[0]!as,28,FALSE)</f>
        <v>GO:0009555//pollen development;GO:0006979//response to oxidative stress;GO:0042744//hydrogen peroxide catabolic process</v>
      </c>
      <c r="AC111" t="str">
        <f>VLOOKUP($A:$A,[0]!as,29,FALSE)</f>
        <v>GO:0020037//heme binding;GO:0046872//metal ion binding;GO:0004601//peroxidase activity</v>
      </c>
      <c r="AD111" t="str">
        <f>VLOOKUP($A:$A,[0]!as,30,FALSE)</f>
        <v>GO:0005576//extracellular region</v>
      </c>
      <c r="AE111" t="str">
        <f>VLOOKUP($A:$A,[0]!as,31,FALSE)</f>
        <v>MANCLVLLCLCLVMVSFNVANTMNETCVDDISIVLQIDLYKNSCSEAESIIYSWVENAVSQDSRMAASLLRLHFHDCFVNGCDGSVLLDDTEDFTGEKTALPNLNSLRGFEVIDAIKSELESVCPQTVSCADILATAARDSVVISGGPSWEVEMGRKDSLGASKEAATNNIPGPNSTAPLLVAKFQNVGLSFNDMIALSGAHTLGMARCSTFSSRLQGSNGPDINLDFLQNLQQLCSQTDGNSRLAQLDLVSPATFDNQYYINLLSGEGLLPSDQALVTDDFQTRQLVLSYAEDPLAFFEDFKNSMLKMGSLGVLTGTDGQIRGNCRVVN</v>
      </c>
    </row>
    <row r="112" spans="1:31" x14ac:dyDescent="0.25">
      <c r="A112" s="2" t="s">
        <v>905</v>
      </c>
      <c r="B112" t="str">
        <f>VLOOKUP($A:$A,[0]!as,2,FALSE)</f>
        <v>MSPms-VS-MPms</v>
      </c>
      <c r="C112">
        <f>VLOOKUP($A:$A,[0]!as,3,FALSE)</f>
        <v>-3.2284028191677301</v>
      </c>
      <c r="D112">
        <f>VLOOKUP($A:$A,[0]!as,4,FALSE)</f>
        <v>0.260962214854361</v>
      </c>
      <c r="E112">
        <f>VLOOKUP($A:$A,[0]!as,5,FALSE)</f>
        <v>3.4416536731640703E-8</v>
      </c>
      <c r="F112">
        <f>VLOOKUP($A:$A,[0]!as,6,FALSE)</f>
        <v>1.2743763641845799E-5</v>
      </c>
      <c r="G112" t="str">
        <f>VLOOKUP($A:$A,[0]!as,7,FALSE)</f>
        <v>Down</v>
      </c>
      <c r="H112" t="str">
        <f>VLOOKUP($A:$A,[0]!as,8,FALSE)</f>
        <v>Ghir_D01G007130.1</v>
      </c>
      <c r="I112">
        <f>VLOOKUP($A:$A,[0]!as,9,FALSE)</f>
        <v>0</v>
      </c>
      <c r="J112">
        <f>VLOOKUP($A:$A,[0]!as,10,FALSE)</f>
        <v>0</v>
      </c>
      <c r="K112" t="str">
        <f>VLOOKUP($A:$A,[0]!as,11,FALSE)</f>
        <v>&gt;Ghir_D01G007130.2</v>
      </c>
      <c r="L112">
        <f>VLOOKUP($A:$A,[0]!as,12,FALSE)</f>
        <v>99.566999999999993</v>
      </c>
      <c r="M112">
        <f>VLOOKUP($A:$A,[0]!as,13,FALSE)</f>
        <v>3.0000000000000002E-174</v>
      </c>
      <c r="N112" t="str">
        <f>VLOOKUP($A:$A,[0]!as,14,FALSE)</f>
        <v>KJB13630.1</v>
      </c>
      <c r="O112" t="str">
        <f>VLOOKUP($A:$A,[0]!as,15,FALSE)</f>
        <v xml:space="preserve">hypothetical protein B456_002G085600 [Gossypium raimondii] </v>
      </c>
      <c r="P112">
        <f>VLOOKUP($A:$A,[0]!as,16,FALSE)</f>
        <v>80.7</v>
      </c>
      <c r="Q112">
        <f>VLOOKUP($A:$A,[0]!as,17,FALSE)</f>
        <v>2.9999999999999998E-141</v>
      </c>
      <c r="R112" t="str">
        <f>VLOOKUP($A:$A,[0]!as,18,FALSE)</f>
        <v>sp|Q9STS7|CHL_ARATH</v>
      </c>
      <c r="S112" t="str">
        <f>VLOOKUP($A:$A,[0]!as,19,FALSE)</f>
        <v>Chloroplastic lipocalin OS=Arabidopsis thaliana GN=CHL PE=1 SV=1</v>
      </c>
      <c r="T112" t="str">
        <f>VLOOKUP($A:$A,[0]!as,20,FALSE)</f>
        <v>At3g47860</v>
      </c>
      <c r="U112">
        <f>VLOOKUP($A:$A,[0]!as,21,FALSE)</f>
        <v>399</v>
      </c>
      <c r="V112">
        <f>VLOOKUP($A:$A,[0]!as,22,FALSE)</f>
        <v>4.9999999999999999E-141</v>
      </c>
      <c r="W112" t="str">
        <f>VLOOKUP($A:$A,[0]!as,23,FALSE)</f>
        <v>KOG4824</v>
      </c>
      <c r="X112" t="str">
        <f>VLOOKUP($A:$A,[0]!as,24,FALSE)</f>
        <v>Apolipoprotein D/Lipocalin</v>
      </c>
      <c r="Y112" t="str">
        <f>VLOOKUP($A:$A,[0]!as,25,FALSE)</f>
        <v>M</v>
      </c>
      <c r="Z112" t="str">
        <f>VLOOKUP($A:$A,[0]!as,26,FALSE)</f>
        <v>Cell wall/membrane/envelope biogenesis</v>
      </c>
      <c r="AA112" t="str">
        <f>VLOOKUP($A:$A,[0]!as,27,FALSE)</f>
        <v>K03098|1|8e-09|57.8|pxb:103955959|apolipoprotein D and lipocalin family protein</v>
      </c>
      <c r="AB112" t="str">
        <f>VLOOKUP($A:$A,[0]!as,28,FALSE)</f>
        <v>-</v>
      </c>
      <c r="AC112" t="str">
        <f>VLOOKUP($A:$A,[0]!as,29,FALSE)</f>
        <v>-</v>
      </c>
      <c r="AD112" t="str">
        <f>VLOOKUP($A:$A,[0]!as,30,FALSE)</f>
        <v>-</v>
      </c>
      <c r="AE112" t="str">
        <f>VLOOKUP($A:$A,[0]!as,31,FALSE)</f>
        <v>MMMRGMTAKNFDPVRYSGRWFEVASLKRGFAGQGQEDCHCTQGVYTFDMKTPAIQVDTFCVHGGPDGYITGIRGKVQCLSDEDLVKNETDLEKQEMIKEKCYLRFPTLPFIPKEPYNVIATDYDNFSLVSGAKDTSFIQIYSRTPNPGHEFIEKYKSYLSNYGYDPSKIKDTPQDCQVMSNSQLAAMMSMPGMQQALTNEFPDLELKAPVAFNPFTSVFDTLKKLLELYFK</v>
      </c>
    </row>
    <row r="113" spans="1:31" x14ac:dyDescent="0.25">
      <c r="A113" s="2" t="s">
        <v>1283</v>
      </c>
      <c r="B113" t="str">
        <f>VLOOKUP($A:$A,[0]!as,2,FALSE)</f>
        <v>MSPms-VS-MPms</v>
      </c>
      <c r="C113">
        <f>VLOOKUP($A:$A,[0]!as,3,FALSE)</f>
        <v>-2.56193414869586</v>
      </c>
      <c r="D113">
        <f>VLOOKUP($A:$A,[0]!as,4,FALSE)</f>
        <v>0.48693112421574902</v>
      </c>
      <c r="E113">
        <f>VLOOKUP($A:$A,[0]!as,5,FALSE)</f>
        <v>2.00618078249448E-4</v>
      </c>
      <c r="F113">
        <f>VLOOKUP($A:$A,[0]!as,6,FALSE)</f>
        <v>4.2063201219687202E-3</v>
      </c>
      <c r="G113" t="str">
        <f>VLOOKUP($A:$A,[0]!as,7,FALSE)</f>
        <v>Down</v>
      </c>
      <c r="H113" t="str">
        <f>VLOOKUP($A:$A,[0]!as,8,FALSE)</f>
        <v>Ghir_D09G010660.1</v>
      </c>
      <c r="I113">
        <f>VLOOKUP($A:$A,[0]!as,9,FALSE)</f>
        <v>0</v>
      </c>
      <c r="J113">
        <f>VLOOKUP($A:$A,[0]!as,10,FALSE)</f>
        <v>0</v>
      </c>
      <c r="K113">
        <f>VLOOKUP($A:$A,[0]!as,11,FALSE)</f>
        <v>0</v>
      </c>
      <c r="L113">
        <f>VLOOKUP($A:$A,[0]!as,12,FALSE)</f>
        <v>99.721000000000004</v>
      </c>
      <c r="M113">
        <f>VLOOKUP($A:$A,[0]!as,13,FALSE)</f>
        <v>0</v>
      </c>
      <c r="N113" t="str">
        <f>VLOOKUP($A:$A,[0]!as,14,FALSE)</f>
        <v>XP_016683057.1</v>
      </c>
      <c r="O113" t="str">
        <f>VLOOKUP($A:$A,[0]!as,15,FALSE)</f>
        <v>PREDICTED: protein STRICTOSIDINE SYNTHASE-LIKE 3-like [Gossypium hirsutum]</v>
      </c>
      <c r="P113">
        <f>VLOOKUP($A:$A,[0]!as,16,FALSE)</f>
        <v>68.89</v>
      </c>
      <c r="Q113">
        <f>VLOOKUP($A:$A,[0]!as,17,FALSE)</f>
        <v>0</v>
      </c>
      <c r="R113" t="str">
        <f>VLOOKUP($A:$A,[0]!as,18,FALSE)</f>
        <v>sp|Q8VWF6|SSL3_ARATH</v>
      </c>
      <c r="S113" t="str">
        <f>VLOOKUP($A:$A,[0]!as,19,FALSE)</f>
        <v>Protein STRICTOSIDINE SYNTHASE-LIKE 3 OS=Arabidopsis thaliana GN=SSL3 PE=2 SV=1</v>
      </c>
      <c r="T113" t="str">
        <f>VLOOKUP($A:$A,[0]!as,20,FALSE)</f>
        <v>At1g08470</v>
      </c>
      <c r="U113">
        <f>VLOOKUP($A:$A,[0]!as,21,FALSE)</f>
        <v>536</v>
      </c>
      <c r="V113">
        <f>VLOOKUP($A:$A,[0]!as,22,FALSE)</f>
        <v>0</v>
      </c>
      <c r="W113" t="str">
        <f>VLOOKUP($A:$A,[0]!as,23,FALSE)</f>
        <v>KOG1520</v>
      </c>
      <c r="X113" t="str">
        <f>VLOOKUP($A:$A,[0]!as,24,FALSE)</f>
        <v>Predicted alkaloid synthase/Surface mucin Hemomucin</v>
      </c>
      <c r="Y113" t="str">
        <f>VLOOKUP($A:$A,[0]!as,25,FALSE)</f>
        <v>R</v>
      </c>
      <c r="Z113" t="str">
        <f>VLOOKUP($A:$A,[0]!as,26,FALSE)</f>
        <v>General function prediction only</v>
      </c>
      <c r="AA113" t="str">
        <f>VLOOKUP($A:$A,[0]!as,27,FALSE)</f>
        <v>K21407|1|0.0|703|ghi:107901491|adipocyte plasma membrane-associated protein</v>
      </c>
      <c r="AB113" t="str">
        <f>VLOOKUP($A:$A,[0]!as,28,FALSE)</f>
        <v>GO:0009058//biosynthetic process</v>
      </c>
      <c r="AC113" t="str">
        <f>VLOOKUP($A:$A,[0]!as,29,FALSE)</f>
        <v>GO:0016844//strictosidine synthase activity</v>
      </c>
      <c r="AD113" t="str">
        <f>VLOOKUP($A:$A,[0]!as,30,FALSE)</f>
        <v>-</v>
      </c>
      <c r="AE113" t="str">
        <f>VLOOKUP($A:$A,[0]!as,31,FALSE)</f>
        <v>MIPIGFLGLLFLLLALYCGTDPFKHSAISEFPDFESYKVDLPPWELVPADRDKDNLLQKSEIKFLNQVQGPESIAFDPLGRGPYTGVADGRVLLWDGQNWKDFAYTSSNRSEICNPKPSPQSYLPNEHICGRPLGLRFDKNTGDLYIADAYLGLFKVGPEGGLATPLVTEVDGVPLRFTNDLDIDDEGNIYFTDSSKFQRRNFMQLVFSSENSGRLLKYNLYTKETAVLVRNLQFPNGVSLSKDGSFLVFCEGCPGRLLKYWLKGEKAGSTEVFAILPGFPDNVRTNKEGEFWVAIHCRRFTYAHIMGLYPKLRKFILKLPISAKIQYLLQIGGKLHGIVVKYSPDGKLLQVLEDSEGSCESG</v>
      </c>
    </row>
    <row r="114" spans="1:31" x14ac:dyDescent="0.25">
      <c r="A114" s="2" t="s">
        <v>414</v>
      </c>
      <c r="B114" t="str">
        <f>VLOOKUP($A:$A,[0]!as,2,FALSE)</f>
        <v>MSPms-VS-MPms</v>
      </c>
      <c r="C114">
        <f>VLOOKUP($A:$A,[0]!as,3,FALSE)</f>
        <v>-2.3782287078647601</v>
      </c>
      <c r="D114">
        <f>VLOOKUP($A:$A,[0]!as,4,FALSE)</f>
        <v>0.19267995332073301</v>
      </c>
      <c r="E114">
        <f>VLOOKUP($A:$A,[0]!as,5,FALSE)</f>
        <v>3.5308270529554901E-8</v>
      </c>
      <c r="F114">
        <f>VLOOKUP($A:$A,[0]!as,6,FALSE)</f>
        <v>1.2743763641845799E-5</v>
      </c>
      <c r="G114" t="str">
        <f>VLOOKUP($A:$A,[0]!as,7,FALSE)</f>
        <v>Down</v>
      </c>
      <c r="H114" t="str">
        <f>VLOOKUP($A:$A,[0]!as,8,FALSE)</f>
        <v>Ghir_A07G024330.1</v>
      </c>
      <c r="I114">
        <f>VLOOKUP($A:$A,[0]!as,9,FALSE)</f>
        <v>0</v>
      </c>
      <c r="J114">
        <f>VLOOKUP($A:$A,[0]!as,10,FALSE)</f>
        <v>0</v>
      </c>
      <c r="K114" t="str">
        <f>VLOOKUP($A:$A,[0]!as,11,FALSE)</f>
        <v>&gt;Ghir_A07G024330.2</v>
      </c>
      <c r="L114">
        <f>VLOOKUP($A:$A,[0]!as,12,FALSE)</f>
        <v>100</v>
      </c>
      <c r="M114">
        <f>VLOOKUP($A:$A,[0]!as,13,FALSE)</f>
        <v>0</v>
      </c>
      <c r="N114" t="str">
        <f>VLOOKUP($A:$A,[0]!as,14,FALSE)</f>
        <v>XP_016712898.1</v>
      </c>
      <c r="O114" t="str">
        <f>VLOOKUP($A:$A,[0]!as,15,FALSE)</f>
        <v xml:space="preserve">PREDICTED: glucose-6-phosphate 1-dehydrogenase, cytoplasmic isoform [Gossypium hirsutum] </v>
      </c>
      <c r="P114">
        <f>VLOOKUP($A:$A,[0]!as,16,FALSE)</f>
        <v>87.11</v>
      </c>
      <c r="Q114">
        <f>VLOOKUP($A:$A,[0]!as,17,FALSE)</f>
        <v>0</v>
      </c>
      <c r="R114" t="str">
        <f>VLOOKUP($A:$A,[0]!as,18,FALSE)</f>
        <v>sp|P37830|G6PD_SOLTU</v>
      </c>
      <c r="S114" t="str">
        <f>VLOOKUP($A:$A,[0]!as,19,FALSE)</f>
        <v>Glucose-6-phosphate 1-dehydrogenase, cytoplasmic isoform OS=Solanum tuberosum GN=G6PDH PE=2 SV=1</v>
      </c>
      <c r="T114" t="str">
        <f>VLOOKUP($A:$A,[0]!as,20,FALSE)</f>
        <v>At5g40760</v>
      </c>
      <c r="U114">
        <f>VLOOKUP($A:$A,[0]!as,21,FALSE)</f>
        <v>920</v>
      </c>
      <c r="V114">
        <f>VLOOKUP($A:$A,[0]!as,22,FALSE)</f>
        <v>0</v>
      </c>
      <c r="W114" t="str">
        <f>VLOOKUP($A:$A,[0]!as,23,FALSE)</f>
        <v>KOG0563</v>
      </c>
      <c r="X114" t="str">
        <f>VLOOKUP($A:$A,[0]!as,24,FALSE)</f>
        <v>Glucose-6-phosphate 1-dehydrogenase</v>
      </c>
      <c r="Y114" t="str">
        <f>VLOOKUP($A:$A,[0]!as,25,FALSE)</f>
        <v>G</v>
      </c>
      <c r="Z114" t="str">
        <f>VLOOKUP($A:$A,[0]!as,26,FALSE)</f>
        <v>Carbohydrate transport and metabolism</v>
      </c>
      <c r="AA114" t="str">
        <f>VLOOKUP($A:$A,[0]!as,27,FALSE)</f>
        <v>K00036|1|0.0|1063|gab:108489820|glucose-6-phosphate 1-dehydrogenase [EC:1.1.1.49 1.1.1.363]</v>
      </c>
      <c r="AB114" t="str">
        <f>VLOOKUP($A:$A,[0]!as,28,FALSE)</f>
        <v>GO:0006006//glucose metabolic process;GO:0006098//pentose-phosphate shunt</v>
      </c>
      <c r="AC114" t="str">
        <f>VLOOKUP($A:$A,[0]!as,29,FALSE)</f>
        <v>GO:0004345//glucose-6-phosphate dehydrogenase activity;GO:0050661//NADP binding</v>
      </c>
      <c r="AD114" t="str">
        <f>VLOOKUP($A:$A,[0]!as,30,FALSE)</f>
        <v>-</v>
      </c>
      <c r="AE114" t="str">
        <f>VLOOKUP($A:$A,[0]!as,31,FALSE)</f>
        <v>MGSGEWCLQKRDSLRSDSFSGNENVPETGCLSIIVLGASGDLAKKKTFPALFHLYCQGFLPPDEVHIFGYARTKISDDDLRNRIRGYLVNDRSASPSEDVSKFLQLIQYVSGSYDGAQGFQLLDKEITKHEISKSSQEGSSRRLFYLALPPSVYPSVCRMIRKYCMNKSDLGGWTRIVVEKPFGKDLDSAEQLSSQIGELFDEPQIYRIDHYLGKELVQNLLVLRFANRFFLPLWNRDNIDNVQIVFREDFGTEGRGGYFDEYGIIRDIIQNHLLQVLCLVAMEKPVSLKPEHIRDEKVKVLQSVLPIKDEEVVLGQYEGYRDDPTVPNHSNTPTFATVILRIHNERWEGVPFILKAGKALNSRKAEIRVQFKDVPGDIFKCQKQGRNEFVIRLQPSEAMYMKLTVKQPGLEMSTVQSELDLSYRQRYQGVTIPEAYERLILDTIRGDQQHFVRRDELKAAWEIFTPLLHRIDNGEMKPIPYRTGSRGPAEADELSAKAGYVQTHGYIWIPPTL</v>
      </c>
    </row>
    <row r="115" spans="1:31" x14ac:dyDescent="0.25">
      <c r="A115" s="2" t="s">
        <v>641</v>
      </c>
      <c r="B115" t="str">
        <f>VLOOKUP($A:$A,[0]!as,2,FALSE)</f>
        <v>MSPms-VS-MPms</v>
      </c>
      <c r="C115">
        <f>VLOOKUP($A:$A,[0]!as,3,FALSE)</f>
        <v>-2.5696512701510601</v>
      </c>
      <c r="D115">
        <f>VLOOKUP($A:$A,[0]!as,4,FALSE)</f>
        <v>0.24442948516046201</v>
      </c>
      <c r="E115">
        <f>VLOOKUP($A:$A,[0]!as,5,FALSE)</f>
        <v>2.08077288732511E-7</v>
      </c>
      <c r="F115">
        <f>VLOOKUP($A:$A,[0]!as,6,FALSE)</f>
        <v>4.3671831084797602E-5</v>
      </c>
      <c r="G115" t="str">
        <f>VLOOKUP($A:$A,[0]!as,7,FALSE)</f>
        <v>Down</v>
      </c>
      <c r="H115" t="str">
        <f>VLOOKUP($A:$A,[0]!as,8,FALSE)</f>
        <v>Ghir_A10G022440.1;Ghir_D10G024610.1</v>
      </c>
      <c r="I115">
        <f>VLOOKUP($A:$A,[0]!as,9,FALSE)</f>
        <v>0</v>
      </c>
      <c r="J115">
        <f>VLOOKUP($A:$A,[0]!as,10,FALSE)</f>
        <v>0</v>
      </c>
      <c r="K115">
        <f>VLOOKUP($A:$A,[0]!as,11,FALSE)</f>
        <v>0</v>
      </c>
      <c r="L115">
        <f>VLOOKUP($A:$A,[0]!as,12,FALSE)</f>
        <v>100</v>
      </c>
      <c r="M115">
        <f>VLOOKUP($A:$A,[0]!as,13,FALSE)</f>
        <v>5.0000000000000002E-109</v>
      </c>
      <c r="N115" t="str">
        <f>VLOOKUP($A:$A,[0]!as,14,FALSE)</f>
        <v>XP_016731651.1</v>
      </c>
      <c r="O115" t="str">
        <f>VLOOKUP($A:$A,[0]!as,15,FALSE)</f>
        <v xml:space="preserve">PREDICTED: elicitor-responsive protein 1-like [Gossypium hirsutum] </v>
      </c>
      <c r="P115">
        <f>VLOOKUP($A:$A,[0]!as,16,FALSE)</f>
        <v>51.32</v>
      </c>
      <c r="Q115">
        <f>VLOOKUP($A:$A,[0]!as,17,FALSE)</f>
        <v>2.9999999999999999E-50</v>
      </c>
      <c r="R115" t="str">
        <f>VLOOKUP($A:$A,[0]!as,18,FALSE)</f>
        <v>sp|Q0JHU5|ERG1_ORYSJ</v>
      </c>
      <c r="S115" t="str">
        <f>VLOOKUP($A:$A,[0]!as,19,FALSE)</f>
        <v>Elicitor-responsive protein 1 OS=Oryza sativa subsp. japonica GN=ERG1 PE=1 SV=1</v>
      </c>
      <c r="T115" t="str">
        <f>VLOOKUP($A:$A,[0]!as,20,FALSE)</f>
        <v>At3g55470</v>
      </c>
      <c r="U115">
        <f>VLOOKUP($A:$A,[0]!as,21,FALSE)</f>
        <v>180</v>
      </c>
      <c r="V115">
        <f>VLOOKUP($A:$A,[0]!as,22,FALSE)</f>
        <v>9.0000000000000002E-59</v>
      </c>
      <c r="W115" t="str">
        <f>VLOOKUP($A:$A,[0]!as,23,FALSE)</f>
        <v>KOG1030</v>
      </c>
      <c r="X115" t="str">
        <f>VLOOKUP($A:$A,[0]!as,24,FALSE)</f>
        <v>Predicted Ca2+-dependent phospholipid-binding protein</v>
      </c>
      <c r="Y115" t="str">
        <f>VLOOKUP($A:$A,[0]!as,25,FALSE)</f>
        <v>R</v>
      </c>
      <c r="Z115" t="str">
        <f>VLOOKUP($A:$A,[0]!as,26,FALSE)</f>
        <v>General function prediction only</v>
      </c>
      <c r="AA115" t="str">
        <f>VLOOKUP($A:$A,[0]!as,27,FALSE)</f>
        <v>K01803|1|3e-48|166|sbi:8057784|triosephosphate isomerase (TIM) [EC:5.3.1.1]!K12486|3|2e-11|64.7|lsv:111893507|stromal membrane-associated protein!K03511|4|4e-10|61.6|apro:F751_1873|DNA polymerase kappa [EC:2.7.7.7]</v>
      </c>
      <c r="AB115" t="str">
        <f>VLOOKUP($A:$A,[0]!as,28,FALSE)</f>
        <v>-</v>
      </c>
      <c r="AC115" t="str">
        <f>VLOOKUP($A:$A,[0]!as,29,FALSE)</f>
        <v>-</v>
      </c>
      <c r="AD115" t="str">
        <f>VLOOKUP($A:$A,[0]!as,30,FALSE)</f>
        <v>-</v>
      </c>
      <c r="AE115" t="str">
        <f>VLOOKUP($A:$A,[0]!as,31,FALSE)</f>
        <v>MAVGILEVFLVSAKGLQDSDFLGDMDPYVIIQYKGQERKSSTARGDGSIPSWNEKFTFKVEYPGSGGDYKLVLKIMDKDTFSSDDFVGQATIFVKDLLAIGADEGSAELHPTKHSVVNAEQRYCGEIVVGLTFTKKEENDEAEYGGWRESDY</v>
      </c>
    </row>
    <row r="116" spans="1:31" x14ac:dyDescent="0.25">
      <c r="A116" s="2" t="s">
        <v>1359</v>
      </c>
      <c r="B116" t="str">
        <f>VLOOKUP($A:$A,[0]!as,2,FALSE)</f>
        <v>MSPms-VS-MPms</v>
      </c>
      <c r="C116">
        <f>VLOOKUP($A:$A,[0]!as,3,FALSE)</f>
        <v>-3.2118350578715198</v>
      </c>
      <c r="D116">
        <f>VLOOKUP($A:$A,[0]!as,4,FALSE)</f>
        <v>0.17442272896744601</v>
      </c>
      <c r="E116">
        <f>VLOOKUP($A:$A,[0]!as,5,FALSE)</f>
        <v>7.7902396089513104E-8</v>
      </c>
      <c r="F116">
        <f>VLOOKUP($A:$A,[0]!as,6,FALSE)</f>
        <v>2.12834135679362E-5</v>
      </c>
      <c r="G116" t="str">
        <f>VLOOKUP($A:$A,[0]!as,7,FALSE)</f>
        <v>Down</v>
      </c>
      <c r="H116" t="str">
        <f>VLOOKUP($A:$A,[0]!as,8,FALSE)</f>
        <v>Ghir_D10G013800.1</v>
      </c>
      <c r="I116">
        <f>VLOOKUP($A:$A,[0]!as,9,FALSE)</f>
        <v>0</v>
      </c>
      <c r="J116">
        <f>VLOOKUP($A:$A,[0]!as,10,FALSE)</f>
        <v>0</v>
      </c>
      <c r="K116">
        <f>VLOOKUP($A:$A,[0]!as,11,FALSE)</f>
        <v>0</v>
      </c>
      <c r="L116">
        <f>VLOOKUP($A:$A,[0]!as,12,FALSE)</f>
        <v>93.706000000000003</v>
      </c>
      <c r="M116">
        <f>VLOOKUP($A:$A,[0]!as,13,FALSE)</f>
        <v>0</v>
      </c>
      <c r="N116" t="str">
        <f>VLOOKUP($A:$A,[0]!as,14,FALSE)</f>
        <v>XP_012456404.1</v>
      </c>
      <c r="O116" t="str">
        <f>VLOOKUP($A:$A,[0]!as,15,FALSE)</f>
        <v xml:space="preserve">PREDICTED: prolyl 4-hydroxylase 1-like [Gossypium raimondii] </v>
      </c>
      <c r="P116">
        <f>VLOOKUP($A:$A,[0]!as,16,FALSE)</f>
        <v>73.680000000000007</v>
      </c>
      <c r="Q116">
        <f>VLOOKUP($A:$A,[0]!as,17,FALSE)</f>
        <v>8.9999999999999994E-154</v>
      </c>
      <c r="R116" t="str">
        <f>VLOOKUP($A:$A,[0]!as,18,FALSE)</f>
        <v>sp|Q9ZW86|P4H1_ARATH</v>
      </c>
      <c r="S116" t="str">
        <f>VLOOKUP($A:$A,[0]!as,19,FALSE)</f>
        <v>Prolyl 4-hydroxylase 1 OS=Arabidopsis thaliana GN=P4H1 PE=1 SV=1</v>
      </c>
      <c r="T116" t="str">
        <f>VLOOKUP($A:$A,[0]!as,20,FALSE)</f>
        <v>At2g43080</v>
      </c>
      <c r="U116">
        <f>VLOOKUP($A:$A,[0]!as,21,FALSE)</f>
        <v>430</v>
      </c>
      <c r="V116">
        <f>VLOOKUP($A:$A,[0]!as,22,FALSE)</f>
        <v>2.0000000000000001E-153</v>
      </c>
      <c r="W116" t="str">
        <f>VLOOKUP($A:$A,[0]!as,23,FALSE)</f>
        <v>KOG1591</v>
      </c>
      <c r="X116" t="str">
        <f>VLOOKUP($A:$A,[0]!as,24,FALSE)</f>
        <v>Prolyl 4-hydroxylase alpha subunit</v>
      </c>
      <c r="Y116" t="str">
        <f>VLOOKUP($A:$A,[0]!as,25,FALSE)</f>
        <v>E</v>
      </c>
      <c r="Z116" t="str">
        <f>VLOOKUP($A:$A,[0]!as,26,FALSE)</f>
        <v>Amino acid transport and metabolism</v>
      </c>
      <c r="AA116" t="str">
        <f>VLOOKUP($A:$A,[0]!as,27,FALSE)</f>
        <v>K00472|1|0.0|545|gab:108489243|prolyl 4-hydroxylase [EC:1.14.11.2]</v>
      </c>
      <c r="AB116">
        <f>VLOOKUP($A:$A,[0]!as,28,FALSE)</f>
        <v>0</v>
      </c>
      <c r="AC116" t="str">
        <f>VLOOKUP($A:$A,[0]!as,29,FALSE)</f>
        <v>GO:0031418//L-ascorbic acid binding;GO:0005506//iron ion binding;GO:0016705//oxidoreductase activity, acting on paired donors, with incorporation or reduction of molecular oxygen</v>
      </c>
      <c r="AD116" t="str">
        <f>VLOOKUP($A:$A,[0]!as,30,FALSE)</f>
        <v>GO:0016021//integral component of membrane</v>
      </c>
      <c r="AE116" t="str">
        <f>VLOOKUP($A:$A,[0]!as,31,FALSE)</f>
        <v>MAPPMKIVFGLLTFVTVGMIIGALFQLAFIRGLEDSYGDDFPTTKLHRRQSDGYLKLPRGMSHWHGDKEAEILRLGFVKPEIISWSPRIIVLHNFLSNEECDYLRAIARPRLQVSTVVDVKTGKGIKSNVRTSSGMFLSPTEKKYPMIQVTDFLYFSQIPAENGELIQVLRYEKDQFYKPHHDYFSDTFNLKRGGQRIATMLMYLSDDAGTGDCSCGGKTVKGMSVKPIKGDAVLFWSMGLDGQSDPNSIHGGCEVLSGEKWSATKWMRQKPTF</v>
      </c>
    </row>
    <row r="117" spans="1:31" x14ac:dyDescent="0.25">
      <c r="A117" s="2" t="s">
        <v>998</v>
      </c>
      <c r="B117" t="str">
        <f>VLOOKUP($A:$A,[0]!as,2,FALSE)</f>
        <v>MSPms-VS-MPms</v>
      </c>
      <c r="C117">
        <f>VLOOKUP($A:$A,[0]!as,3,FALSE)</f>
        <v>-4.01617465605913</v>
      </c>
      <c r="D117">
        <f>VLOOKUP($A:$A,[0]!as,4,FALSE)</f>
        <v>0.39659617570403499</v>
      </c>
      <c r="E117">
        <f>VLOOKUP($A:$A,[0]!as,5,FALSE)</f>
        <v>3.1255899202164999E-7</v>
      </c>
      <c r="F117">
        <f>VLOOKUP($A:$A,[0]!as,6,FALSE)</f>
        <v>5.7247103918665701E-5</v>
      </c>
      <c r="G117" t="str">
        <f>VLOOKUP($A:$A,[0]!as,7,FALSE)</f>
        <v>Down</v>
      </c>
      <c r="H117" t="str">
        <f>VLOOKUP($A:$A,[0]!as,8,FALSE)</f>
        <v>Ghir_D03G011890.1;Ghir_D03G011890.2</v>
      </c>
      <c r="I117">
        <f>VLOOKUP($A:$A,[0]!as,9,FALSE)</f>
        <v>0</v>
      </c>
      <c r="J117">
        <f>VLOOKUP($A:$A,[0]!as,10,FALSE)</f>
        <v>0</v>
      </c>
      <c r="K117">
        <f>VLOOKUP($A:$A,[0]!as,11,FALSE)</f>
        <v>0</v>
      </c>
      <c r="L117">
        <f>VLOOKUP($A:$A,[0]!as,12,FALSE)</f>
        <v>100</v>
      </c>
      <c r="M117">
        <f>VLOOKUP($A:$A,[0]!as,13,FALSE)</f>
        <v>0</v>
      </c>
      <c r="N117" t="str">
        <f>VLOOKUP($A:$A,[0]!as,14,FALSE)</f>
        <v>ACZ05614.1</v>
      </c>
      <c r="O117" t="str">
        <f>VLOOKUP($A:$A,[0]!as,15,FALSE)</f>
        <v>vacuolar invertase 2 [Gossypium hirsutum]</v>
      </c>
      <c r="P117">
        <f>VLOOKUP($A:$A,[0]!as,16,FALSE)</f>
        <v>61.46</v>
      </c>
      <c r="Q117">
        <f>VLOOKUP($A:$A,[0]!as,17,FALSE)</f>
        <v>0</v>
      </c>
      <c r="R117" t="str">
        <f>VLOOKUP($A:$A,[0]!as,18,FALSE)</f>
        <v>sp|P80065|INVB_DAUCA</v>
      </c>
      <c r="S117" t="str">
        <f>VLOOKUP($A:$A,[0]!as,19,FALSE)</f>
        <v>Beta-fructofuranosidase, soluble isoenzyme I OS=Daucus carota GN=INV*DC4 PE=1 SV=2</v>
      </c>
      <c r="T117" t="str">
        <f>VLOOKUP($A:$A,[0]!as,20,FALSE)</f>
        <v>At1g62660</v>
      </c>
      <c r="U117">
        <f>VLOOKUP($A:$A,[0]!as,21,FALSE)</f>
        <v>700</v>
      </c>
      <c r="V117">
        <f>VLOOKUP($A:$A,[0]!as,22,FALSE)</f>
        <v>0</v>
      </c>
      <c r="W117" t="str">
        <f>VLOOKUP($A:$A,[0]!as,23,FALSE)</f>
        <v>KOG0228</v>
      </c>
      <c r="X117" t="str">
        <f>VLOOKUP($A:$A,[0]!as,24,FALSE)</f>
        <v>Beta-fructofuranosidase (invertase)</v>
      </c>
      <c r="Y117" t="str">
        <f>VLOOKUP($A:$A,[0]!as,25,FALSE)</f>
        <v>G</v>
      </c>
      <c r="Z117" t="str">
        <f>VLOOKUP($A:$A,[0]!as,26,FALSE)</f>
        <v>Carbohydrate transport and metabolism</v>
      </c>
      <c r="AA117" t="str">
        <f>VLOOKUP($A:$A,[0]!as,27,FALSE)</f>
        <v>K01193|1|0.0|1274|ghi:107949664|beta-fructofuranosidase [EC:3.2.1.26]</v>
      </c>
      <c r="AB117" t="str">
        <f>VLOOKUP($A:$A,[0]!as,28,FALSE)</f>
        <v>GO:0005975//carbohydrate metabolic process</v>
      </c>
      <c r="AC117" t="str">
        <f>VLOOKUP($A:$A,[0]!as,29,FALSE)</f>
        <v>GO:0004575//sucrose alpha-glucosidase activity</v>
      </c>
      <c r="AD117" t="str">
        <f>VLOOKUP($A:$A,[0]!as,30,FALSE)</f>
        <v>GO:0016021//integral component of membrane</v>
      </c>
      <c r="AE117" t="str">
        <f>VLOOKUP($A:$A,[0]!as,31,FALSE)</f>
        <v>MEASYDPEQNPPLHAPLLDRSSPRTRRFAAIFACLVSLLLLLALIINQAQQPFEKVQPRGVAEGVSAKSNPSLLNQVPFNWTNAMFSWQRSAYHFQPQKNWMNDPNGPLYHKGWYHLFYQYNPYSAIWGNITWGHAVSRDLIHWLYLPLALVPDHWYDIKGVWTGSATILADGQIIMLYTGETNESVQVQNLAYPANVSDPLLLHWLKYPGNPVMVPPPGVKPDDFRDPTTAWLGPDGTWRLTMGSKFDTTIGISLVYHTTNFRDYELLDGVLHAVPGTGMWECVDFYPVAINGSVALDTSSLGPGIKHVLKASLDNTKVDHYAIGTYDPITDKWTPDNPEEDVGIGLKVDYGRYYASKTFFDQHKQRRVLWGWINETDTETADLKKGWASLQTIPRTVLYDNKTGTNLLQWPVEEVESLRLNSTMFKEVLVEPGSVVPLDIGTTTQLDILAEFEIEPLIPSTTNEIDNCGDGAVDRSTYGPFGLLVIADASLSELTPIYFRPLNASDGSLKTYFCSDETRSSKASDVFKQVYGGKVPVLDDENYNMRVLVDHSIVESFAQGGRTVISSRIYPTEAIYGAARLFLFNNATGVNVKATLKIWELNSAFIRPFPFERDSV</v>
      </c>
    </row>
    <row r="118" spans="1:31" x14ac:dyDescent="0.25">
      <c r="A118" s="2" t="s">
        <v>1123</v>
      </c>
      <c r="B118" t="str">
        <f>VLOOKUP($A:$A,[0]!as,2,FALSE)</f>
        <v>MSPms-VS-MPms</v>
      </c>
      <c r="C118">
        <f>VLOOKUP($A:$A,[0]!as,3,FALSE)</f>
        <v>-2.5587036047031</v>
      </c>
      <c r="D118">
        <f>VLOOKUP($A:$A,[0]!as,4,FALSE)</f>
        <v>0.26918028749177703</v>
      </c>
      <c r="E118">
        <f>VLOOKUP($A:$A,[0]!as,5,FALSE)</f>
        <v>6.1769935433275702E-7</v>
      </c>
      <c r="F118">
        <f>VLOOKUP($A:$A,[0]!as,6,FALSE)</f>
        <v>8.5513283217627999E-5</v>
      </c>
      <c r="G118" t="str">
        <f>VLOOKUP($A:$A,[0]!as,7,FALSE)</f>
        <v>Down</v>
      </c>
      <c r="H118" t="str">
        <f>VLOOKUP($A:$A,[0]!as,8,FALSE)</f>
        <v>Ghir_D06G019840.1</v>
      </c>
      <c r="I118">
        <f>VLOOKUP($A:$A,[0]!as,9,FALSE)</f>
        <v>0</v>
      </c>
      <c r="J118">
        <f>VLOOKUP($A:$A,[0]!as,10,FALSE)</f>
        <v>0</v>
      </c>
      <c r="K118">
        <f>VLOOKUP($A:$A,[0]!as,11,FALSE)</f>
        <v>0</v>
      </c>
      <c r="L118">
        <f>VLOOKUP($A:$A,[0]!as,12,FALSE)</f>
        <v>100</v>
      </c>
      <c r="M118">
        <f>VLOOKUP($A:$A,[0]!as,13,FALSE)</f>
        <v>0</v>
      </c>
      <c r="N118" t="str">
        <f>VLOOKUP($A:$A,[0]!as,14,FALSE)</f>
        <v>XP_016709742.1</v>
      </c>
      <c r="O118" t="str">
        <f>VLOOKUP($A:$A,[0]!as,15,FALSE)</f>
        <v>PREDICTED: heat shock 70 kDa protein 17-like [Gossypium hirsutum]</v>
      </c>
      <c r="P118">
        <f>VLOOKUP($A:$A,[0]!as,16,FALSE)</f>
        <v>70.53</v>
      </c>
      <c r="Q118">
        <f>VLOOKUP($A:$A,[0]!as,17,FALSE)</f>
        <v>0</v>
      </c>
      <c r="R118" t="str">
        <f>VLOOKUP($A:$A,[0]!as,18,FALSE)</f>
        <v>sp|F4JMJ1|HSP7R_ARATH</v>
      </c>
      <c r="S118" t="str">
        <f>VLOOKUP($A:$A,[0]!as,19,FALSE)</f>
        <v>Heat shock 70 kDa protein 17 OS=Arabidopsis thaliana GN=HSP70-17 PE=2 SV=1</v>
      </c>
      <c r="T118" t="str">
        <f>VLOOKUP($A:$A,[0]!as,20,FALSE)</f>
        <v>At4g16650_2</v>
      </c>
      <c r="U118">
        <f>VLOOKUP($A:$A,[0]!as,21,FALSE)</f>
        <v>740</v>
      </c>
      <c r="V118">
        <f>VLOOKUP($A:$A,[0]!as,22,FALSE)</f>
        <v>0</v>
      </c>
      <c r="W118" t="str">
        <f>VLOOKUP($A:$A,[0]!as,23,FALSE)</f>
        <v>KOG0104</v>
      </c>
      <c r="X118" t="str">
        <f>VLOOKUP($A:$A,[0]!as,24,FALSE)</f>
        <v>Molecular chaperones GRP170/SIL1, HSP70 superfamily</v>
      </c>
      <c r="Y118" t="str">
        <f>VLOOKUP($A:$A,[0]!as,25,FALSE)</f>
        <v>O</v>
      </c>
      <c r="Z118" t="str">
        <f>VLOOKUP($A:$A,[0]!as,26,FALSE)</f>
        <v>Posttranslational modification, protein turnover, chaperones</v>
      </c>
      <c r="AA118" t="str">
        <f>VLOOKUP($A:$A,[0]!as,27,FALSE)</f>
        <v>K09486|1|0.0|1801|ghi:107924006|hypoxia up-regulated 1</v>
      </c>
      <c r="AB118">
        <f>VLOOKUP($A:$A,[0]!as,28,FALSE)</f>
        <v>0</v>
      </c>
      <c r="AC118" t="str">
        <f>VLOOKUP($A:$A,[0]!as,29,FALSE)</f>
        <v>GO:0005524//ATP binding</v>
      </c>
      <c r="AD118" t="str">
        <f>VLOOKUP($A:$A,[0]!as,30,FALSE)</f>
        <v>-</v>
      </c>
      <c r="AE118" t="str">
        <f>VLOOKUP($A:$A,[0]!as,31,FALSE)</f>
        <v>MLFRLGIFLSLLSLFLIRSESAVSSIDLGSEWLKVAVVNLKPGQSPITIAINEMSKRKSPALVAFQSETRLLGEEAAGILARYPDKVFSNLRDMIGKPYQDVKRSADSMYLPFDVVEDSRGAAKIRVSSDVSYSVEELLGMILKYASNLAEFHSKVTVKDAVISVPPYFGQAERKGLLKAAEMAGINVISLINEHSGAALQYGIDKDFSNESRHVILYDMGSSSTYAALVFYSAYNSKEFGKTVSVNQFQVKDVRWDSELGGQNMELRLVEYFADEFNKQVGNGVDVRKHPKAMAKLKKQVKRTKEILSANTAAPISVESLYDDRDFRSTITREKFEELCADLWDKSLVPVKEVLKHSGLKADDIYAVELIGGATRVPKLQATLQEYFGRKDLDKHLDADEAIVLGSALHAANLSDGIKLNRKLGMVDGSSYGFVVELDGADLSKDEATRLLLVPRMKKLPSKIFKSINHGKDFEVSLAYDREDLLPPGITSPVFAHYAVSGLTDTAEKYSSRNLSAPIKTNLHFSLSRSGILSLDQADAVIQITEWIEVPKKNLTVENTTSASPNASVDNGANSTSVESNSNSESDGGVSNGSNSTVEEPSTTDLGTERKLKKRTFKIPLKIVEKTTGPGMPLSKESLAEAKRRLEALDKKDAERRRTAELKNNLEEYIYATKEKLETSEDFEKVSSNDERQSVIKKLDEVQEWLYTDGEDASASEFQDRLNSLKATADPIFFRFKELTARPEAVEVARQYLSDLKQTIRGWETEKPWLPKDRIDELSTSMDKLKTWLDEKEAEQKKTSGYSTPVFTSEEVYEKVFNLQDKAASIKRIPKPKPKVEKPVKNETETKSENTTSSEKDTSENDKPAGDSDSSTNEKVKGGSEPHDEL</v>
      </c>
    </row>
    <row r="119" spans="1:31" x14ac:dyDescent="0.25">
      <c r="A119" s="2" t="s">
        <v>871</v>
      </c>
      <c r="B119" t="str">
        <f>VLOOKUP($A:$A,[0]!as,2,FALSE)</f>
        <v>MSPms-VS-MPms</v>
      </c>
      <c r="C119">
        <f>VLOOKUP($A:$A,[0]!as,3,FALSE)</f>
        <v>-4.3259980847347199</v>
      </c>
      <c r="D119">
        <f>VLOOKUP($A:$A,[0]!as,4,FALSE)</f>
        <v>0.73881246563090797</v>
      </c>
      <c r="E119">
        <f>VLOOKUP($A:$A,[0]!as,5,FALSE)</f>
        <v>2.4214250298104599E-4</v>
      </c>
      <c r="F119">
        <f>VLOOKUP($A:$A,[0]!as,6,FALSE)</f>
        <v>4.7701601074589799E-3</v>
      </c>
      <c r="G119" t="str">
        <f>VLOOKUP($A:$A,[0]!as,7,FALSE)</f>
        <v>Down</v>
      </c>
      <c r="H119" t="str">
        <f>VLOOKUP($A:$A,[0]!as,8,FALSE)</f>
        <v>Ghir_D01G000720.1;Ghir_D01G000720.2</v>
      </c>
      <c r="I119">
        <f>VLOOKUP($A:$A,[0]!as,9,FALSE)</f>
        <v>0</v>
      </c>
      <c r="J119">
        <f>VLOOKUP($A:$A,[0]!as,10,FALSE)</f>
        <v>0</v>
      </c>
      <c r="K119">
        <f>VLOOKUP($A:$A,[0]!as,11,FALSE)</f>
        <v>0</v>
      </c>
      <c r="L119">
        <f>VLOOKUP($A:$A,[0]!as,12,FALSE)</f>
        <v>99.680999999999997</v>
      </c>
      <c r="M119">
        <f>VLOOKUP($A:$A,[0]!as,13,FALSE)</f>
        <v>0</v>
      </c>
      <c r="N119" t="str">
        <f>VLOOKUP($A:$A,[0]!as,14,FALSE)</f>
        <v>XP_016715752.1</v>
      </c>
      <c r="O119" t="str">
        <f>VLOOKUP($A:$A,[0]!as,15,FALSE)</f>
        <v>PREDICTED: probable quinone oxidoreductase [Gossypium hirsutum]</v>
      </c>
      <c r="P119">
        <f>VLOOKUP($A:$A,[0]!as,16,FALSE)</f>
        <v>38.28</v>
      </c>
      <c r="Q119">
        <f>VLOOKUP($A:$A,[0]!as,17,FALSE)</f>
        <v>6.0000000000000001E-28</v>
      </c>
      <c r="R119" t="str">
        <f>VLOOKUP($A:$A,[0]!as,18,FALSE)</f>
        <v>sp|Q6WAU0|PULR_MENPI</v>
      </c>
      <c r="S119" t="str">
        <f>VLOOKUP($A:$A,[0]!as,19,FALSE)</f>
        <v>(+)-pulegone reductase OS=Mentha piperita PE=1 SV=1</v>
      </c>
      <c r="T119" t="str">
        <f>VLOOKUP($A:$A,[0]!as,20,FALSE)</f>
        <v>At1g49670_2</v>
      </c>
      <c r="U119">
        <f>VLOOKUP($A:$A,[0]!as,21,FALSE)</f>
        <v>456</v>
      </c>
      <c r="V119">
        <f>VLOOKUP($A:$A,[0]!as,22,FALSE)</f>
        <v>3.9999999999999998E-157</v>
      </c>
      <c r="W119" t="str">
        <f>VLOOKUP($A:$A,[0]!as,23,FALSE)</f>
        <v>KOG1196</v>
      </c>
      <c r="X119" t="str">
        <f>VLOOKUP($A:$A,[0]!as,24,FALSE)</f>
        <v>Predicted NAD-dependent oxidoreductase</v>
      </c>
      <c r="Y119" t="str">
        <f>VLOOKUP($A:$A,[0]!as,25,FALSE)</f>
        <v>R</v>
      </c>
      <c r="Z119" t="str">
        <f>VLOOKUP($A:$A,[0]!as,26,FALSE)</f>
        <v>General function prediction only</v>
      </c>
      <c r="AA119" t="str">
        <f>VLOOKUP($A:$A,[0]!as,27,FALSE)</f>
        <v>K07119|1|0.0|1284|ghi:107928951|uncharacterized protein</v>
      </c>
      <c r="AB119">
        <f>VLOOKUP($A:$A,[0]!as,28,FALSE)</f>
        <v>0</v>
      </c>
      <c r="AC119" t="str">
        <f>VLOOKUP($A:$A,[0]!as,29,FALSE)</f>
        <v>GO:0008270//zinc ion binding;GO:0016491//oxidoreductase activity</v>
      </c>
      <c r="AD119" t="str">
        <f>VLOOKUP($A:$A,[0]!as,30,FALSE)</f>
        <v>-</v>
      </c>
      <c r="AE119" t="str">
        <f>VLOOKUP($A:$A,[0]!as,31,FALSE)</f>
        <v>MELKPGLSALITGGASGIGKALSLALAGKGLFVTIVDFAEEKGKEVACLVEKENSRFHEKLEFPSAIFVKCDVTNPRDISLAFEKHVATYGGLDVCINSAGINNPVPFQNDQSDGAKTWRHTINVNLVAVIDCTRLAIKTMQALQKPGVIINTGSYAGLFPFFLDPIYSGSKGGVVLFTRSLTPYKREGIRVNVLCPEVVRTEMGEKLDPKYVSLMGGFVPMELVVKGAFELITDESRAGSCLWISNRRGMVYWPIPSEEAKYSLRSSTSSRSNKISFQAPLSSQLPQNFKKLVVHTWSQNFRDATHIISAPLRLPLESDQVLLKVIYAGVNAGDVNFSAGRYFQGTKKDPGFEAVGIIAAIGDSVRNLEVGTPAAVMTIGCYAEFMKVPSKQILPIPRPDPEVVALLTSGLTASIALEELGQMKSGKVVLVTAAAGGTGQFAVQLAKLAGNKVVATCGGKEKARLLKEFGVDRVIDYKTEDIKTAFKEFPKGVDIVYECVGGNMFDLCLDALAIRGRLIVIGMISQYQGKDGWKPLNYPGLVEKLLAKSQTVAGFVLTHYSRLMQKHLIRLFQLYSSGKFKVVIDPKRFSGLHSVSDAVEHLHSGKSTGKVVVCMDPSFEHQMAKL</v>
      </c>
    </row>
    <row r="120" spans="1:31" x14ac:dyDescent="0.25">
      <c r="A120" s="2" t="s">
        <v>1072</v>
      </c>
      <c r="B120" t="str">
        <f>VLOOKUP($A:$A,[0]!as,2,FALSE)</f>
        <v>MSPms-VS-MPms</v>
      </c>
      <c r="C120">
        <f>VLOOKUP($A:$A,[0]!as,3,FALSE)</f>
        <v>-8.9289815536034993</v>
      </c>
      <c r="D120">
        <f>VLOOKUP($A:$A,[0]!as,4,FALSE)</f>
        <v>1.53660126824406</v>
      </c>
      <c r="E120">
        <f>VLOOKUP($A:$A,[0]!as,5,FALSE)</f>
        <v>2.5596849756692698E-4</v>
      </c>
      <c r="F120">
        <f>VLOOKUP($A:$A,[0]!as,6,FALSE)</f>
        <v>4.9424587202876796E-3</v>
      </c>
      <c r="G120" t="str">
        <f>VLOOKUP($A:$A,[0]!as,7,FALSE)</f>
        <v>Down</v>
      </c>
      <c r="H120" t="str">
        <f>VLOOKUP($A:$A,[0]!as,8,FALSE)</f>
        <v>Ghir_D05G020110.1</v>
      </c>
      <c r="I120">
        <f>VLOOKUP($A:$A,[0]!as,9,FALSE)</f>
        <v>0</v>
      </c>
      <c r="J120">
        <f>VLOOKUP($A:$A,[0]!as,10,FALSE)</f>
        <v>0</v>
      </c>
      <c r="K120">
        <f>VLOOKUP($A:$A,[0]!as,11,FALSE)</f>
        <v>0</v>
      </c>
      <c r="L120">
        <f>VLOOKUP($A:$A,[0]!as,12,FALSE)</f>
        <v>100</v>
      </c>
      <c r="M120">
        <f>VLOOKUP($A:$A,[0]!as,13,FALSE)</f>
        <v>6.0000000000000001E-179</v>
      </c>
      <c r="N120" t="str">
        <f>VLOOKUP($A:$A,[0]!as,14,FALSE)</f>
        <v>XP_016687533.1</v>
      </c>
      <c r="O120" t="str">
        <f>VLOOKUP($A:$A,[0]!as,15,FALSE)</f>
        <v>PREDICTED: pathogenesis-related protein 5-like [Gossypium hirsutum]</v>
      </c>
      <c r="P120">
        <f>VLOOKUP($A:$A,[0]!as,16,FALSE)</f>
        <v>64.05</v>
      </c>
      <c r="Q120">
        <f>VLOOKUP($A:$A,[0]!as,17,FALSE)</f>
        <v>9.9999999999999999E-110</v>
      </c>
      <c r="R120" t="str">
        <f>VLOOKUP($A:$A,[0]!as,18,FALSE)</f>
        <v>sp|P28493|PR5_ARATH</v>
      </c>
      <c r="S120" t="str">
        <f>VLOOKUP($A:$A,[0]!as,19,FALSE)</f>
        <v>Pathogenesis-related protein 5 OS=Arabidopsis thaliana GN=At1g75040 PE=1 SV=1</v>
      </c>
      <c r="T120" t="str">
        <f>VLOOKUP($A:$A,[0]!as,20,FALSE)</f>
        <v>-</v>
      </c>
      <c r="U120" t="str">
        <f>VLOOKUP($A:$A,[0]!as,21,FALSE)</f>
        <v>-</v>
      </c>
      <c r="V120" t="str">
        <f>VLOOKUP($A:$A,[0]!as,22,FALSE)</f>
        <v>-</v>
      </c>
      <c r="W120" t="str">
        <f>VLOOKUP($A:$A,[0]!as,23,FALSE)</f>
        <v>-</v>
      </c>
      <c r="X120" t="str">
        <f>VLOOKUP($A:$A,[0]!as,24,FALSE)</f>
        <v>-</v>
      </c>
      <c r="Y120" t="str">
        <f>VLOOKUP($A:$A,[0]!as,25,FALSE)</f>
        <v>-</v>
      </c>
      <c r="Z120" t="str">
        <f>VLOOKUP($A:$A,[0]!as,26,FALSE)</f>
        <v>-</v>
      </c>
      <c r="AA120" t="str">
        <f>VLOOKUP($A:$A,[0]!as,27,FALSE)</f>
        <v>K04733|1|4e-68|232|lsv:111880421|interleukin-1 receptor-associated kinase 4 [EC:2.7.11.1]</v>
      </c>
      <c r="AB120">
        <f>VLOOKUP($A:$A,[0]!as,28,FALSE)</f>
        <v>0</v>
      </c>
      <c r="AC120">
        <f>VLOOKUP($A:$A,[0]!as,29,FALSE)</f>
        <v>0</v>
      </c>
      <c r="AD120" t="str">
        <f>VLOOKUP($A:$A,[0]!as,30,FALSE)</f>
        <v>GO:0016021//integral component of membrane</v>
      </c>
      <c r="AE120" t="str">
        <f>VLOOKUP($A:$A,[0]!as,31,FALSE)</f>
        <v>MGNWPIINTITFYVVPHIIPILLASNHLNPSHFLLKSLLLHKAVMAISSGIYLLFLLNFFSFGTIFSSATSFTLENRCSFTVWPGSLTANGPPLGDGGFVLAPGSSSRLQPPPGWSGRFWGRTGCNFDNSGSGKCVTGDCGGALKCNGGGIPPVSLIEFTLNGHDNKDFYDISLVDGYNMAVAVKAVGGTGTCQYAGCVNDLNTNCPAELQMMDSGSVVACKSACAAFNMPEYCCTGAHGTPQTCSPTKYSQLFKNACPTAYSYAYDDATSTMTCTGADYLITFCPTS</v>
      </c>
    </row>
    <row r="121" spans="1:31" x14ac:dyDescent="0.25">
      <c r="A121" s="2" t="s">
        <v>457</v>
      </c>
      <c r="B121" t="str">
        <f>VLOOKUP($A:$A,[0]!as,2,FALSE)</f>
        <v>MSPms-VS-MPms</v>
      </c>
      <c r="C121">
        <f>VLOOKUP($A:$A,[0]!as,3,FALSE)</f>
        <v>-3.0721811896777198</v>
      </c>
      <c r="D121">
        <f>VLOOKUP($A:$A,[0]!as,4,FALSE)</f>
        <v>0.255786502200545</v>
      </c>
      <c r="E121">
        <f>VLOOKUP($A:$A,[0]!as,5,FALSE)</f>
        <v>2.8969679588541903E-7</v>
      </c>
      <c r="F121">
        <f>VLOOKUP($A:$A,[0]!as,6,FALSE)</f>
        <v>5.6301458061885502E-5</v>
      </c>
      <c r="G121" t="str">
        <f>VLOOKUP($A:$A,[0]!as,7,FALSE)</f>
        <v>Down</v>
      </c>
      <c r="H121" t="str">
        <f>VLOOKUP($A:$A,[0]!as,8,FALSE)</f>
        <v>Ghir_A08G013810.1;Ghir_D08G014670.1</v>
      </c>
      <c r="I121">
        <f>VLOOKUP($A:$A,[0]!as,9,FALSE)</f>
        <v>0</v>
      </c>
      <c r="J121">
        <f>VLOOKUP($A:$A,[0]!as,10,FALSE)</f>
        <v>0</v>
      </c>
      <c r="K121">
        <f>VLOOKUP($A:$A,[0]!as,11,FALSE)</f>
        <v>0</v>
      </c>
      <c r="L121">
        <f>VLOOKUP($A:$A,[0]!as,12,FALSE)</f>
        <v>100</v>
      </c>
      <c r="M121">
        <f>VLOOKUP($A:$A,[0]!as,13,FALSE)</f>
        <v>0</v>
      </c>
      <c r="N121" t="str">
        <f>VLOOKUP($A:$A,[0]!as,14,FALSE)</f>
        <v>XP_016722176.1</v>
      </c>
      <c r="O121" t="str">
        <f>VLOOKUP($A:$A,[0]!as,15,FALSE)</f>
        <v>PREDICTED: K(+) efflux antiporter 2, chloroplastic-like [Gossypium hirsutum]</v>
      </c>
      <c r="P121">
        <f>VLOOKUP($A:$A,[0]!as,16,FALSE)</f>
        <v>66.12</v>
      </c>
      <c r="Q121">
        <f>VLOOKUP($A:$A,[0]!as,17,FALSE)</f>
        <v>0</v>
      </c>
      <c r="R121" t="str">
        <f>VLOOKUP($A:$A,[0]!as,18,FALSE)</f>
        <v>sp|O65272|KEA2_ARATH</v>
      </c>
      <c r="S121" t="str">
        <f>VLOOKUP($A:$A,[0]!as,19,FALSE)</f>
        <v>K(+) efflux antiporter 2, chloroplastic OS=Arabidopsis thaliana GN=KEA2 PE=1 SV=2</v>
      </c>
      <c r="T121" t="str">
        <f>VLOOKUP($A:$A,[0]!as,20,FALSE)</f>
        <v>At1g01790</v>
      </c>
      <c r="U121">
        <f>VLOOKUP($A:$A,[0]!as,21,FALSE)</f>
        <v>986</v>
      </c>
      <c r="V121">
        <f>VLOOKUP($A:$A,[0]!as,22,FALSE)</f>
        <v>0</v>
      </c>
      <c r="W121" t="str">
        <f>VLOOKUP($A:$A,[0]!as,23,FALSE)</f>
        <v>KOG1650</v>
      </c>
      <c r="X121" t="str">
        <f>VLOOKUP($A:$A,[0]!as,24,FALSE)</f>
        <v>Predicted K+/H+-antiporter</v>
      </c>
      <c r="Y121" t="str">
        <f>VLOOKUP($A:$A,[0]!as,25,FALSE)</f>
        <v>P</v>
      </c>
      <c r="Z121" t="str">
        <f>VLOOKUP($A:$A,[0]!as,26,FALSE)</f>
        <v>Inorganic ion transport and metabolism</v>
      </c>
      <c r="AA121" t="str">
        <f>VLOOKUP($A:$A,[0]!as,27,FALSE)</f>
        <v>-</v>
      </c>
      <c r="AB121" t="str">
        <f>VLOOKUP($A:$A,[0]!as,28,FALSE)</f>
        <v>GO:0006813//potassium ion transport</v>
      </c>
      <c r="AC121" t="str">
        <f>VLOOKUP($A:$A,[0]!as,29,FALSE)</f>
        <v>GO:0015299//solute:proton antiporter activity</v>
      </c>
      <c r="AD121" t="str">
        <f>VLOOKUP($A:$A,[0]!as,30,FALSE)</f>
        <v>GO:0016021//integral component of membrane</v>
      </c>
      <c r="AE121" t="str">
        <f>VLOOKUP($A:$A,[0]!as,31,FALSE)</f>
        <v>MDFACSFKSSTSFRGSEGTSYRILDPLCHRFRCKNFGYNVFDSKIGLKTRSLNKTRKSLVYSGCLSSNLVFRGKFDSHLCCAYSSTSFYGLRDVLKVRGVRSRRQGNNSLAYAVGNGENVEFVENNDENSSGTVSNGLGEEERNESNEVETPTVDELRELLQKAMRKLEVARLNSRMFEEKAQRISEAAIALKDEAAHARIDVNRRLDMIQDILNEERVAKEAVLEATMALSLAKARHQVAIESQKEGNDFPERSGESDVEIDVREDNGPLLAAQDEVIKCKETLENCEAELSHLRSKKYELHNEAHRLNEVAEKAEMDAFKAEEDVAHIMLLAEQAVAFELEATQCMHDAEMALQKAEKSLSTSTGEAVHGKVLGEEAVVEEGEITQGASDAVTVEREKDDTVVVELEPKEDILSEKARKSSEDHELVDEESDRENGMLGLESLKEAEIEAEKSKNVQPKKPETPKDLTRESSPTSTPKSLLNKSSRFFSASFFSFSVDGTEFTPASTAQDLVESARKQIPKLVVGILLFGAGAAFYANRAERNSQLLQQPDVIATSIEEVSANAKPLIRQIQKIPKRLKKLVATFPHQEMNEEEASLLDVLWLLLASVIFVPVFQKLPGGSPVLGYLAAGILIGPYGLSIIRHVHGTKAIAEFGVVFLLFNIGLELSVERLSSMKKYVFGLGTAQVLVTAVAVGLVAHFVAGHPSPAAIVIGNGLALSSTAVVLQVLQERGESTSRHGRATFSVLLFQDLAVVVLLILIPLISPNSSKGGVGFGAIAEALGLAAVKAAVAITAIIAGGRLLLRPIYKQIAENKNAEIFSANTLLVILGTSVLTARAGLSMALGAFLAGLLLAETEFALQVESDIAPYRGLLLGLFFMTVGMSIDPKLLLSNFPAIAGALGLLIGGKTILVALVGKLCGISIISAIRVGLLLAPGGEFAFVAFGEAVNQGIMSSQLSSLLFLVVGISMALTPWLAAGGQLIASRFELVDVRSLLPVESETDDLHDHIIICGFGRVGQIIAQLLSERLIPFVALDVRSDRVAMGRALDLPVYFGDSGSPEVLHNVGAERACAAAITLDSPGGNYRTVWALSKHFPNVKTFVRAHDVDHGLNLEKAGATAVVPETVEPSLQLAAAVLSQAKIPSSEIAATINEFRSRHLRELTELYQDDGIPLNYGFGVMSKSKAQQSDSSDDNNVTLGNVKDSQE</v>
      </c>
    </row>
    <row r="122" spans="1:31" x14ac:dyDescent="0.25">
      <c r="A122" s="2" t="s">
        <v>834</v>
      </c>
      <c r="B122" t="str">
        <f>VLOOKUP($A:$A,[0]!as,2,FALSE)</f>
        <v>MSPms-VS-MPms</v>
      </c>
      <c r="C122">
        <f>VLOOKUP($A:$A,[0]!as,3,FALSE)</f>
        <v>-2.8270173195921302</v>
      </c>
      <c r="D122">
        <f>VLOOKUP($A:$A,[0]!as,4,FALSE)</f>
        <v>0.28612649173606303</v>
      </c>
      <c r="E122">
        <f>VLOOKUP($A:$A,[0]!as,5,FALSE)</f>
        <v>4.0783180765835399E-7</v>
      </c>
      <c r="F122">
        <f>VLOOKUP($A:$A,[0]!as,6,FALSE)</f>
        <v>6.6476584648311702E-5</v>
      </c>
      <c r="G122" t="str">
        <f>VLOOKUP($A:$A,[0]!as,7,FALSE)</f>
        <v>Down</v>
      </c>
      <c r="H122" t="str">
        <f>VLOOKUP($A:$A,[0]!as,8,FALSE)</f>
        <v>Ghir_A13G008000.1</v>
      </c>
      <c r="I122">
        <f>VLOOKUP($A:$A,[0]!as,9,FALSE)</f>
        <v>0</v>
      </c>
      <c r="J122">
        <f>VLOOKUP($A:$A,[0]!as,10,FALSE)</f>
        <v>0</v>
      </c>
      <c r="K122" t="str">
        <f>VLOOKUP($A:$A,[0]!as,11,FALSE)</f>
        <v>&gt;Ghir_A13G008000.2</v>
      </c>
      <c r="L122">
        <f>VLOOKUP($A:$A,[0]!as,12,FALSE)</f>
        <v>100</v>
      </c>
      <c r="M122">
        <f>VLOOKUP($A:$A,[0]!as,13,FALSE)</f>
        <v>3.0000000000000001E-94</v>
      </c>
      <c r="N122" t="str">
        <f>VLOOKUP($A:$A,[0]!as,14,FALSE)</f>
        <v>XP_016674236.1</v>
      </c>
      <c r="O122" t="str">
        <f>VLOOKUP($A:$A,[0]!as,15,FALSE)</f>
        <v>PREDICTED: cytochrome b5-like [Gossypium hirsutum]</v>
      </c>
      <c r="P122">
        <f>VLOOKUP($A:$A,[0]!as,16,FALSE)</f>
        <v>65.67</v>
      </c>
      <c r="Q122">
        <f>VLOOKUP($A:$A,[0]!as,17,FALSE)</f>
        <v>3.0000000000000001E-61</v>
      </c>
      <c r="R122" t="str">
        <f>VLOOKUP($A:$A,[0]!as,18,FALSE)</f>
        <v>sp|Q9FDW8|CYB5A_ARATH</v>
      </c>
      <c r="S122" t="str">
        <f>VLOOKUP($A:$A,[0]!as,19,FALSE)</f>
        <v>Cytochrome b5 isoform A OS=Arabidopsis thaliana GN=CB5-A PE=1 SV=1</v>
      </c>
      <c r="T122" t="str">
        <f>VLOOKUP($A:$A,[0]!as,20,FALSE)</f>
        <v>At1g26340</v>
      </c>
      <c r="U122">
        <f>VLOOKUP($A:$A,[0]!as,21,FALSE)</f>
        <v>184</v>
      </c>
      <c r="V122">
        <f>VLOOKUP($A:$A,[0]!as,22,FALSE)</f>
        <v>6.0000000000000002E-61</v>
      </c>
      <c r="W122" t="str">
        <f>VLOOKUP($A:$A,[0]!as,23,FALSE)</f>
        <v>KOG0537</v>
      </c>
      <c r="X122" t="str">
        <f>VLOOKUP($A:$A,[0]!as,24,FALSE)</f>
        <v>Cytochrome b5</v>
      </c>
      <c r="Y122" t="str">
        <f>VLOOKUP($A:$A,[0]!as,25,FALSE)</f>
        <v>C</v>
      </c>
      <c r="Z122" t="str">
        <f>VLOOKUP($A:$A,[0]!as,26,FALSE)</f>
        <v>Energy production and conversion</v>
      </c>
      <c r="AA122" t="str">
        <f>VLOOKUP($A:$A,[0]!as,27,FALSE)</f>
        <v>K13379|1|1e-27|109|pavi:110750369|reversibly glycosylated polypeptide / UDP-arabinopyranose mutase [EC:2.4.1.- 5.4.99.30]!K10534|2|7e-21|91.7|vcn:VOLCADRAFT_76569|nitrate reductase (NAD(P)H) [EC:1.7.1.1 1.7.1.2 1.7.1.3]</v>
      </c>
      <c r="AB122">
        <f>VLOOKUP($A:$A,[0]!as,28,FALSE)</f>
        <v>0</v>
      </c>
      <c r="AC122" t="str">
        <f>VLOOKUP($A:$A,[0]!as,29,FALSE)</f>
        <v>GO:0046872//metal ion binding;GO:0020037//heme binding</v>
      </c>
      <c r="AD122" t="str">
        <f>VLOOKUP($A:$A,[0]!as,30,FALSE)</f>
        <v>GO:0016021//integral component of membrane</v>
      </c>
      <c r="AE122" t="str">
        <f>VLOOKUP($A:$A,[0]!as,31,FALSE)</f>
        <v>MPTLTKLYTMQEAAQHNTKDDCWIVIDGKVYDVTSYLDEHPGGDDVVLESTGKDATDDFEDAGHSKSAKVLLQSFCIGELDTSSPIIPELEISSKKEAVKYSEKLMDLTKQYWTIPVAIVGISVVVGFLYLHKK</v>
      </c>
    </row>
    <row r="123" spans="1:31" x14ac:dyDescent="0.25">
      <c r="A123" s="2" t="s">
        <v>448</v>
      </c>
      <c r="B123" t="str">
        <f>VLOOKUP($A:$A,[0]!as,2,FALSE)</f>
        <v>MSPms-VS-MPms</v>
      </c>
      <c r="C123">
        <f>VLOOKUP($A:$A,[0]!as,3,FALSE)</f>
        <v>-3.74544917185395</v>
      </c>
      <c r="D123">
        <f>VLOOKUP($A:$A,[0]!as,4,FALSE)</f>
        <v>0.46594316965064903</v>
      </c>
      <c r="E123">
        <f>VLOOKUP($A:$A,[0]!as,5,FALSE)</f>
        <v>3.5797833968231902E-6</v>
      </c>
      <c r="F123">
        <f>VLOOKUP($A:$A,[0]!as,6,FALSE)</f>
        <v>2.93827851681083E-4</v>
      </c>
      <c r="G123" t="str">
        <f>VLOOKUP($A:$A,[0]!as,7,FALSE)</f>
        <v>Down</v>
      </c>
      <c r="H123" t="str">
        <f>VLOOKUP($A:$A,[0]!as,8,FALSE)</f>
        <v>Ghir_A08G009510.1</v>
      </c>
      <c r="I123">
        <f>VLOOKUP($A:$A,[0]!as,9,FALSE)</f>
        <v>0</v>
      </c>
      <c r="J123">
        <f>VLOOKUP($A:$A,[0]!as,10,FALSE)</f>
        <v>0</v>
      </c>
      <c r="K123">
        <f>VLOOKUP($A:$A,[0]!as,11,FALSE)</f>
        <v>0</v>
      </c>
      <c r="L123">
        <f>VLOOKUP($A:$A,[0]!as,12,FALSE)</f>
        <v>100</v>
      </c>
      <c r="M123">
        <f>VLOOKUP($A:$A,[0]!as,13,FALSE)</f>
        <v>0</v>
      </c>
      <c r="N123" t="str">
        <f>VLOOKUP($A:$A,[0]!as,14,FALSE)</f>
        <v>XP_016679796.1</v>
      </c>
      <c r="O123" t="str">
        <f>VLOOKUP($A:$A,[0]!as,15,FALSE)</f>
        <v>PREDICTED: heparanase-like protein 3 [Gossypium hirsutum]</v>
      </c>
      <c r="P123">
        <f>VLOOKUP($A:$A,[0]!as,16,FALSE)</f>
        <v>64.430000000000007</v>
      </c>
      <c r="Q123">
        <f>VLOOKUP($A:$A,[0]!as,17,FALSE)</f>
        <v>0</v>
      </c>
      <c r="R123" t="str">
        <f>VLOOKUP($A:$A,[0]!as,18,FALSE)</f>
        <v>sp|Q9FZP1|HPSE3_ARATH</v>
      </c>
      <c r="S123" t="str">
        <f>VLOOKUP($A:$A,[0]!as,19,FALSE)</f>
        <v>Heparanase-like protein 3 OS=Arabidopsis thaliana GN=At5g34940 PE=2 SV=2</v>
      </c>
      <c r="T123" t="str">
        <f>VLOOKUP($A:$A,[0]!as,20,FALSE)</f>
        <v>-</v>
      </c>
      <c r="U123" t="str">
        <f>VLOOKUP($A:$A,[0]!as,21,FALSE)</f>
        <v>-</v>
      </c>
      <c r="V123" t="str">
        <f>VLOOKUP($A:$A,[0]!as,22,FALSE)</f>
        <v>-</v>
      </c>
      <c r="W123" t="str">
        <f>VLOOKUP($A:$A,[0]!as,23,FALSE)</f>
        <v>-</v>
      </c>
      <c r="X123" t="str">
        <f>VLOOKUP($A:$A,[0]!as,24,FALSE)</f>
        <v>-</v>
      </c>
      <c r="Y123" t="str">
        <f>VLOOKUP($A:$A,[0]!as,25,FALSE)</f>
        <v>-</v>
      </c>
      <c r="Z123" t="str">
        <f>VLOOKUP($A:$A,[0]!as,26,FALSE)</f>
        <v>-</v>
      </c>
      <c r="AA123" t="str">
        <f>VLOOKUP($A:$A,[0]!as,27,FALSE)</f>
        <v>K07964|1|0.0|1135|ghi:107898765|heparanase [EC:3.2.1.166]</v>
      </c>
      <c r="AB123">
        <f>VLOOKUP($A:$A,[0]!as,28,FALSE)</f>
        <v>0</v>
      </c>
      <c r="AC123" t="str">
        <f>VLOOKUP($A:$A,[0]!as,29,FALSE)</f>
        <v>GO:0016798//hydrolase activity, acting on glycosyl bonds</v>
      </c>
      <c r="AD123" t="str">
        <f>VLOOKUP($A:$A,[0]!as,30,FALSE)</f>
        <v>GO:0016020//membrane</v>
      </c>
      <c r="AE123" t="str">
        <f>VLOOKUP($A:$A,[0]!as,31,FALSE)</f>
        <v>MGFCFWVCFICLLNFYSLSFVSSQADASAEGTVFIDGKAPIGRIDDDFICATLDWWPPEKCDYGTCSWGLAGLLNLDLNKNLFLNAVKAFSPLKIRLGGTLQDKVIYDTDDNQLPCTSFVKNTSEMFGFTQGCLPMNRWDDLNSFFQKAGAKVIFGLNALAGRTIAPDGSAVGAWNYTNAESFMQYTVDKNYTIHGWELGNELCGSGVGTRVSADQYAADTAALQSIVQKIYQNVDLKPLIITPGGFYDLDWFTEYIDKTTKSLDVVTHHIYNLGPGVDDHLVEKILDPSILEGVSGTFSGLHNIIKNSTTSAAAWVGEAGGAYNSGHNLVTNAFVFSFWYLDQLGMASKYDTKTYCRQSLVGGNYGLLNTTNFEPNPDYYSALLWHRLMGRNVLSTSFTGTDKIRSYTHCAKQSKGITLLLINLNNSTTVRAKLAFNSTMSLQHKHRSRISHHKHKIHKTTIIKLPQGIDGKIRREEYHLTAKGGNLQSQSILLNGNILSVNSSGIIPHLEPLHVKSAKPIMVAPLSIVFTHMPDVTVPACKVQP</v>
      </c>
    </row>
    <row r="124" spans="1:31" x14ac:dyDescent="0.25">
      <c r="A124" s="2" t="s">
        <v>1438</v>
      </c>
      <c r="B124" t="str">
        <f>VLOOKUP($A:$A,[0]!as,2,FALSE)</f>
        <v>MSPms-VS-MPms</v>
      </c>
      <c r="C124">
        <f>VLOOKUP($A:$A,[0]!as,3,FALSE)</f>
        <v>-6.75693995286115</v>
      </c>
      <c r="D124">
        <f>VLOOKUP($A:$A,[0]!as,4,FALSE)</f>
        <v>0.664414001615938</v>
      </c>
      <c r="E124">
        <f>VLOOKUP($A:$A,[0]!as,5,FALSE)</f>
        <v>2.98480312688199E-7</v>
      </c>
      <c r="F124">
        <f>VLOOKUP($A:$A,[0]!as,6,FALSE)</f>
        <v>5.6914000755225198E-5</v>
      </c>
      <c r="G124" t="str">
        <f>VLOOKUP($A:$A,[0]!as,7,FALSE)</f>
        <v>Down</v>
      </c>
      <c r="H124" t="str">
        <f>VLOOKUP($A:$A,[0]!as,8,FALSE)</f>
        <v>Ghir_D12G015670.1</v>
      </c>
      <c r="I124">
        <f>VLOOKUP($A:$A,[0]!as,9,FALSE)</f>
        <v>0</v>
      </c>
      <c r="J124">
        <f>VLOOKUP($A:$A,[0]!as,10,FALSE)</f>
        <v>0</v>
      </c>
      <c r="K124">
        <f>VLOOKUP($A:$A,[0]!as,11,FALSE)</f>
        <v>0</v>
      </c>
      <c r="L124">
        <f>VLOOKUP($A:$A,[0]!as,12,FALSE)</f>
        <v>99.623000000000005</v>
      </c>
      <c r="M124">
        <f>VLOOKUP($A:$A,[0]!as,13,FALSE)</f>
        <v>0</v>
      </c>
      <c r="N124" t="str">
        <f>VLOOKUP($A:$A,[0]!as,14,FALSE)</f>
        <v>XP_016735941.1</v>
      </c>
      <c r="O124" t="str">
        <f>VLOOKUP($A:$A,[0]!as,15,FALSE)</f>
        <v>PREDICTED: aldehyde dehydrogenase family 2 member B4, mitochondrial-like isoform X1 [Gossypium hirsutum]</v>
      </c>
      <c r="P124">
        <f>VLOOKUP($A:$A,[0]!as,16,FALSE)</f>
        <v>76.349999999999994</v>
      </c>
      <c r="Q124">
        <f>VLOOKUP($A:$A,[0]!as,17,FALSE)</f>
        <v>0</v>
      </c>
      <c r="R124" t="str">
        <f>VLOOKUP($A:$A,[0]!as,18,FALSE)</f>
        <v>sp|Q9SU63|AL2B4_ARATH</v>
      </c>
      <c r="S124" t="str">
        <f>VLOOKUP($A:$A,[0]!as,19,FALSE)</f>
        <v>Aldehyde dehydrogenase family 2 member B4, mitochondrial OS=Arabidopsis thaliana GN=ALDH2B4 PE=1 SV=1</v>
      </c>
      <c r="T124" t="str">
        <f>VLOOKUP($A:$A,[0]!as,20,FALSE)</f>
        <v>At3g48000</v>
      </c>
      <c r="U124">
        <f>VLOOKUP($A:$A,[0]!as,21,FALSE)</f>
        <v>873</v>
      </c>
      <c r="V124">
        <f>VLOOKUP($A:$A,[0]!as,22,FALSE)</f>
        <v>0</v>
      </c>
      <c r="W124" t="str">
        <f>VLOOKUP($A:$A,[0]!as,23,FALSE)</f>
        <v>KOG2450</v>
      </c>
      <c r="X124" t="str">
        <f>VLOOKUP($A:$A,[0]!as,24,FALSE)</f>
        <v>Aldehyde dehydrogenase</v>
      </c>
      <c r="Y124" t="str">
        <f>VLOOKUP($A:$A,[0]!as,25,FALSE)</f>
        <v>C</v>
      </c>
      <c r="Z124" t="str">
        <f>VLOOKUP($A:$A,[0]!as,26,FALSE)</f>
        <v>Energy production and conversion</v>
      </c>
      <c r="AA124" t="str">
        <f>VLOOKUP($A:$A,[0]!as,27,FALSE)</f>
        <v>K00128|1|0.0|1093|ghi:107946218|aldehyde dehydrogenase (NAD+) [EC:1.2.1.3]</v>
      </c>
      <c r="AB124">
        <f>VLOOKUP($A:$A,[0]!as,28,FALSE)</f>
        <v>0</v>
      </c>
      <c r="AC124" t="str">
        <f>VLOOKUP($A:$A,[0]!as,29,FALSE)</f>
        <v>GO:0016491//oxidoreductase activity</v>
      </c>
      <c r="AD124" t="str">
        <f>VLOOKUP($A:$A,[0]!as,30,FALSE)</f>
        <v>-</v>
      </c>
      <c r="AE124" t="str">
        <f>VLOOKUP($A:$A,[0]!as,31,FALSE)</f>
        <v>MAAASRISSLLSRSLLSKGRICGLGRSVVCSYTTAAALEKPITPSINVNYTKLLINGNFVDSASGKTFPTYDPRTGDVIAHVAEGDAEDINRAVSAARKAFDEGPWPKMTAYERSRVLFRFADLIDQHTEELATLETWDNGKPYEQAAKIELPMISRLIRYYAGWADKIHGLTVPADSPHLLQTIHEPIGVAGQIIPWNFPLLMFAWKVGPALACGNTVVIKTAEQTPLSALYAAKLLHEAGLPPGVLNVVSGFGPTAGAALATHMQVDKLAFTRSTETGKIVLELAAKSNLKPITLELGGKSPFIVCKDADVDKAVELAHFALFFNQGQCCCAGSRTYVHESVYDEFLEKAKARALKRSVGDPFVAGIEQGPQIDSEQFEKIMRYIRSGVESGATLETGGERIGDKGFYIQPTVFSNVKEDMLIAKDEIFGPVQSILKFKDINEVIRRANTTSYGLAAGVFTQDIDTANTLTRALKVGTVWINCYDVFDAAIPFGGYKMSGQGREKGIHCLSNYLQVKAVVTPLKDPAWI</v>
      </c>
    </row>
    <row r="125" spans="1:31" x14ac:dyDescent="0.25">
      <c r="A125" s="2" t="s">
        <v>616</v>
      </c>
      <c r="B125" t="str">
        <f>VLOOKUP($A:$A,[0]!as,2,FALSE)</f>
        <v>MSPms-VS-MPms</v>
      </c>
      <c r="C125">
        <f>VLOOKUP($A:$A,[0]!as,3,FALSE)</f>
        <v>3.8695193276006599</v>
      </c>
      <c r="D125">
        <f>VLOOKUP($A:$A,[0]!as,4,FALSE)</f>
        <v>0.40784921962836301</v>
      </c>
      <c r="E125">
        <f>VLOOKUP($A:$A,[0]!as,5,FALSE)</f>
        <v>6.3028342656146197E-7</v>
      </c>
      <c r="F125">
        <f>VLOOKUP($A:$A,[0]!as,6,FALSE)</f>
        <v>8.6076274443650498E-5</v>
      </c>
      <c r="G125" t="str">
        <f>VLOOKUP($A:$A,[0]!as,7,FALSE)</f>
        <v>Up</v>
      </c>
      <c r="H125" t="str">
        <f>VLOOKUP($A:$A,[0]!as,8,FALSE)</f>
        <v>Ghir_A10G015080.1;Ghir_A10G015080.2</v>
      </c>
      <c r="I125">
        <f>VLOOKUP($A:$A,[0]!as,9,FALSE)</f>
        <v>0</v>
      </c>
      <c r="J125">
        <f>VLOOKUP($A:$A,[0]!as,10,FALSE)</f>
        <v>0</v>
      </c>
      <c r="K125">
        <f>VLOOKUP($A:$A,[0]!as,11,FALSE)</f>
        <v>0</v>
      </c>
      <c r="L125">
        <f>VLOOKUP($A:$A,[0]!as,12,FALSE)</f>
        <v>100</v>
      </c>
      <c r="M125">
        <f>VLOOKUP($A:$A,[0]!as,13,FALSE)</f>
        <v>0</v>
      </c>
      <c r="N125" t="str">
        <f>VLOOKUP($A:$A,[0]!as,14,FALSE)</f>
        <v>XP_017621144.1</v>
      </c>
      <c r="O125" t="str">
        <f>VLOOKUP($A:$A,[0]!as,15,FALSE)</f>
        <v>PREDICTED: cationic peroxidase 1-like [Gossypium arboreum]</v>
      </c>
      <c r="P125">
        <f>VLOOKUP($A:$A,[0]!as,16,FALSE)</f>
        <v>76.58</v>
      </c>
      <c r="Q125">
        <f>VLOOKUP($A:$A,[0]!as,17,FALSE)</f>
        <v>2E-179</v>
      </c>
      <c r="R125" t="str">
        <f>VLOOKUP($A:$A,[0]!as,18,FALSE)</f>
        <v>sp|P22195|PER1_ARAHY</v>
      </c>
      <c r="S125" t="str">
        <f>VLOOKUP($A:$A,[0]!as,19,FALSE)</f>
        <v>Cationic peroxidase 1 OS=Arachis hypogaea GN=PNC1 PE=1 SV=2</v>
      </c>
      <c r="T125" t="str">
        <f>VLOOKUP($A:$A,[0]!as,20,FALSE)</f>
        <v>-</v>
      </c>
      <c r="U125" t="str">
        <f>VLOOKUP($A:$A,[0]!as,21,FALSE)</f>
        <v>-</v>
      </c>
      <c r="V125" t="str">
        <f>VLOOKUP($A:$A,[0]!as,22,FALSE)</f>
        <v>-</v>
      </c>
      <c r="W125" t="str">
        <f>VLOOKUP($A:$A,[0]!as,23,FALSE)</f>
        <v>-</v>
      </c>
      <c r="X125" t="str">
        <f>VLOOKUP($A:$A,[0]!as,24,FALSE)</f>
        <v>-</v>
      </c>
      <c r="Y125" t="str">
        <f>VLOOKUP($A:$A,[0]!as,25,FALSE)</f>
        <v>-</v>
      </c>
      <c r="Z125" t="str">
        <f>VLOOKUP($A:$A,[0]!as,26,FALSE)</f>
        <v>-</v>
      </c>
      <c r="AA125" t="str">
        <f>VLOOKUP($A:$A,[0]!as,27,FALSE)</f>
        <v>K00430|1|0.0|656|gab:108465331|peroxidase [EC:1.11.1.7]</v>
      </c>
      <c r="AB125" t="str">
        <f>VLOOKUP($A:$A,[0]!as,28,FALSE)</f>
        <v>GO:0006979//response to oxidative stress;GO:0042744//hydrogen peroxide catabolic process</v>
      </c>
      <c r="AC125" t="str">
        <f>VLOOKUP($A:$A,[0]!as,29,FALSE)</f>
        <v>GO:0020037//heme binding;GO:0046872//metal ion binding;GO:0004601//peroxidase activity</v>
      </c>
      <c r="AD125" t="str">
        <f>VLOOKUP($A:$A,[0]!as,30,FALSE)</f>
        <v>GO:0005576//extracellular region</v>
      </c>
      <c r="AE125" t="str">
        <f>VLOOKUP($A:$A,[0]!as,31,FALSE)</f>
        <v>MASKTCSPSNKLRFLLGMVLFLLMNMATAQLSSTFYSTTCPKALSTIKSAVNSAVSNEARMGASLLRLHFHDCFVNGCDGSILLDDTANMTGEKTAVPNSNSARGFEVIDTIKSQVESLCPGVVSCADIVAVAARDSVVALGGPSWIVLLGRRDSTTASLSAANSNIPAPTLNLSGLITAFSNKGFTAKEMVALSGSHTIGQARCTTFRTRIYNETNIDSTFATSLRANCPSNGGDNSLSPLDTTSSTSFDNAYFKNLQGQKGLLHSDQQLFSGGSTDSQVNAYSSNLGSFTTDFANAMVKMGNLSPLTGTSGQIRTNCRKAN</v>
      </c>
    </row>
    <row r="126" spans="1:31" x14ac:dyDescent="0.25">
      <c r="A126" s="2" t="s">
        <v>380</v>
      </c>
      <c r="B126" t="str">
        <f>VLOOKUP($A:$A,[0]!as,2,FALSE)</f>
        <v>MSPms-VS-MPms</v>
      </c>
      <c r="C126">
        <f>VLOOKUP($A:$A,[0]!as,3,FALSE)</f>
        <v>2.3594661069844398</v>
      </c>
      <c r="D126">
        <f>VLOOKUP($A:$A,[0]!as,4,FALSE)</f>
        <v>0.18902516248925999</v>
      </c>
      <c r="E126">
        <f>VLOOKUP($A:$A,[0]!as,5,FALSE)</f>
        <v>7.7507367191032004E-8</v>
      </c>
      <c r="F126">
        <f>VLOOKUP($A:$A,[0]!as,6,FALSE)</f>
        <v>2.12834135679362E-5</v>
      </c>
      <c r="G126" t="str">
        <f>VLOOKUP($A:$A,[0]!as,7,FALSE)</f>
        <v>Up</v>
      </c>
      <c r="H126" t="str">
        <f>VLOOKUP($A:$A,[0]!as,8,FALSE)</f>
        <v>Ghir_A07G016110.1</v>
      </c>
      <c r="I126">
        <f>VLOOKUP($A:$A,[0]!as,9,FALSE)</f>
        <v>0</v>
      </c>
      <c r="J126">
        <f>VLOOKUP($A:$A,[0]!as,10,FALSE)</f>
        <v>0</v>
      </c>
      <c r="K126">
        <f>VLOOKUP($A:$A,[0]!as,11,FALSE)</f>
        <v>0</v>
      </c>
      <c r="L126">
        <f>VLOOKUP($A:$A,[0]!as,12,FALSE)</f>
        <v>100</v>
      </c>
      <c r="M126">
        <f>VLOOKUP($A:$A,[0]!as,13,FALSE)</f>
        <v>0</v>
      </c>
      <c r="N126" t="str">
        <f>VLOOKUP($A:$A,[0]!as,14,FALSE)</f>
        <v>XP_016743373.1</v>
      </c>
      <c r="O126" t="str">
        <f>VLOOKUP($A:$A,[0]!as,15,FALSE)</f>
        <v xml:space="preserve">PREDICTED: acid phosphatase 1-like [Gossypium hirsutum] </v>
      </c>
      <c r="P126">
        <f>VLOOKUP($A:$A,[0]!as,16,FALSE)</f>
        <v>37.01</v>
      </c>
      <c r="Q126">
        <f>VLOOKUP($A:$A,[0]!as,17,FALSE)</f>
        <v>9.0000000000000004E-62</v>
      </c>
      <c r="R126" t="str">
        <f>VLOOKUP($A:$A,[0]!as,18,FALSE)</f>
        <v>sp|P27061|PPA1_SOLLC</v>
      </c>
      <c r="S126" t="str">
        <f>VLOOKUP($A:$A,[0]!as,19,FALSE)</f>
        <v>Acid phosphatase 1 OS=Solanum lycopersicum GN=APS1 PE=2 SV=1</v>
      </c>
      <c r="T126" t="str">
        <f>VLOOKUP($A:$A,[0]!as,20,FALSE)</f>
        <v>-</v>
      </c>
      <c r="U126" t="str">
        <f>VLOOKUP($A:$A,[0]!as,21,FALSE)</f>
        <v>-</v>
      </c>
      <c r="V126" t="str">
        <f>VLOOKUP($A:$A,[0]!as,22,FALSE)</f>
        <v>-</v>
      </c>
      <c r="W126" t="str">
        <f>VLOOKUP($A:$A,[0]!as,23,FALSE)</f>
        <v>-</v>
      </c>
      <c r="X126" t="str">
        <f>VLOOKUP($A:$A,[0]!as,24,FALSE)</f>
        <v>-</v>
      </c>
      <c r="Y126" t="str">
        <f>VLOOKUP($A:$A,[0]!as,25,FALSE)</f>
        <v>-</v>
      </c>
      <c r="Z126" t="str">
        <f>VLOOKUP($A:$A,[0]!as,26,FALSE)</f>
        <v>-</v>
      </c>
      <c r="AA126" t="str">
        <f>VLOOKUP($A:$A,[0]!as,27,FALSE)</f>
        <v>K20728|1|4e-50|169|thj:104814965|vegetative storage protein 2!K02866|2|4e-48|165|dosa:Os03t0332533-01|large subunit ribosomal protein L10e</v>
      </c>
      <c r="AB126">
        <f>VLOOKUP($A:$A,[0]!as,28,FALSE)</f>
        <v>0</v>
      </c>
      <c r="AC126" t="str">
        <f>VLOOKUP($A:$A,[0]!as,29,FALSE)</f>
        <v>GO:0003993//acid phosphatase activity</v>
      </c>
      <c r="AD126" t="str">
        <f>VLOOKUP($A:$A,[0]!as,30,FALSE)</f>
        <v>-</v>
      </c>
      <c r="AE126" t="str">
        <f>VLOOKUP($A:$A,[0]!as,31,FALSE)</f>
        <v>MARKIVLILALTCLCIGLAAADWNILNPIWNINARQDSLKNYCESWRINVELNNIREFDVVPQECVAHIKKYMTSSQYDADCQRAIEEVTLYLSRCCSLKGDGKDAWIFDVDDTLISTIPYFKKHGFGGEKVNSSSLEAWMEESKAPALDHTFKLFHDIKDRGMKIFLVSSRKETLRSPTVDNLINVGYHGWSRLFLRGFEDEYMHVEQYKSQVRKTLMDQGYRIWGIVGDQWSSLKGLPEAKRTFKLPNSIYYMS</v>
      </c>
    </row>
    <row r="127" spans="1:31" x14ac:dyDescent="0.25">
      <c r="A127" s="2" t="s">
        <v>1288</v>
      </c>
      <c r="B127" t="str">
        <f>VLOOKUP($A:$A,[0]!as,2,FALSE)</f>
        <v>MSPms-VS-MPms</v>
      </c>
      <c r="C127">
        <f>VLOOKUP($A:$A,[0]!as,3,FALSE)</f>
        <v>-2.6788343258801799</v>
      </c>
      <c r="D127">
        <f>VLOOKUP($A:$A,[0]!as,4,FALSE)</f>
        <v>0.19349668945516499</v>
      </c>
      <c r="E127">
        <f>VLOOKUP($A:$A,[0]!as,5,FALSE)</f>
        <v>9.6862020626531392E-9</v>
      </c>
      <c r="F127">
        <f>VLOOKUP($A:$A,[0]!as,6,FALSE)</f>
        <v>5.1520398971143496E-6</v>
      </c>
      <c r="G127" t="str">
        <f>VLOOKUP($A:$A,[0]!as,7,FALSE)</f>
        <v>Down</v>
      </c>
      <c r="H127" t="str">
        <f>VLOOKUP($A:$A,[0]!as,8,FALSE)</f>
        <v>Ghir_D09G018300.1</v>
      </c>
      <c r="I127">
        <f>VLOOKUP($A:$A,[0]!as,9,FALSE)</f>
        <v>0</v>
      </c>
      <c r="J127">
        <f>VLOOKUP($A:$A,[0]!as,10,FALSE)</f>
        <v>0</v>
      </c>
      <c r="K127">
        <f>VLOOKUP($A:$A,[0]!as,11,FALSE)</f>
        <v>0</v>
      </c>
      <c r="L127">
        <f>VLOOKUP($A:$A,[0]!as,12,FALSE)</f>
        <v>100</v>
      </c>
      <c r="M127">
        <f>VLOOKUP($A:$A,[0]!as,13,FALSE)</f>
        <v>0</v>
      </c>
      <c r="N127" t="str">
        <f>VLOOKUP($A:$A,[0]!as,14,FALSE)</f>
        <v>XP_012486482.1</v>
      </c>
      <c r="O127" t="str">
        <f>VLOOKUP($A:$A,[0]!as,15,FALSE)</f>
        <v xml:space="preserve">PREDICTED: probable fructokinase-7 [Gossypium raimondii] </v>
      </c>
      <c r="P127">
        <f>VLOOKUP($A:$A,[0]!as,16,FALSE)</f>
        <v>80.94</v>
      </c>
      <c r="Q127">
        <f>VLOOKUP($A:$A,[0]!as,17,FALSE)</f>
        <v>0</v>
      </c>
      <c r="R127" t="str">
        <f>VLOOKUP($A:$A,[0]!as,18,FALSE)</f>
        <v>sp|Q9FLH8|SCRK7_ARATH</v>
      </c>
      <c r="S127" t="str">
        <f>VLOOKUP($A:$A,[0]!as,19,FALSE)</f>
        <v>Probable fructokinase-7 OS=Arabidopsis thaliana GN=At5g51830 PE=1 SV=1</v>
      </c>
      <c r="T127" t="str">
        <f>VLOOKUP($A:$A,[0]!as,20,FALSE)</f>
        <v>At5g51830</v>
      </c>
      <c r="U127">
        <f>VLOOKUP($A:$A,[0]!as,21,FALSE)</f>
        <v>546</v>
      </c>
      <c r="V127">
        <f>VLOOKUP($A:$A,[0]!as,22,FALSE)</f>
        <v>0</v>
      </c>
      <c r="W127" t="str">
        <f>VLOOKUP($A:$A,[0]!as,23,FALSE)</f>
        <v>KOG2855</v>
      </c>
      <c r="X127" t="str">
        <f>VLOOKUP($A:$A,[0]!as,24,FALSE)</f>
        <v>Ribokinase</v>
      </c>
      <c r="Y127" t="str">
        <f>VLOOKUP($A:$A,[0]!as,25,FALSE)</f>
        <v>G</v>
      </c>
      <c r="Z127" t="str">
        <f>VLOOKUP($A:$A,[0]!as,26,FALSE)</f>
        <v>Carbohydrate transport and metabolism</v>
      </c>
      <c r="AA127" t="str">
        <f>VLOOKUP($A:$A,[0]!as,27,FALSE)</f>
        <v>K00847|1|0.0|741|gra:105800106|fructokinase [EC:2.7.1.4]</v>
      </c>
      <c r="AB127">
        <f>VLOOKUP($A:$A,[0]!as,28,FALSE)</f>
        <v>0</v>
      </c>
      <c r="AC127" t="str">
        <f>VLOOKUP($A:$A,[0]!as,29,FALSE)</f>
        <v>GO:0016773//phosphotransferase activity, alcohol group as acceptor;GO:0016301//kinase activity</v>
      </c>
      <c r="AD127" t="str">
        <f>VLOOKUP($A:$A,[0]!as,30,FALSE)</f>
        <v>-</v>
      </c>
      <c r="AE127" t="str">
        <f>VLOOKUP($A:$A,[0]!as,31,FALSE)</f>
        <v>MAGKLTTGNITGIEKLHIVGGAEDRTAITNGNAAKNKPLVVCFGELLIDFVPTVGGVSLAEAPAFKKAPGGAPANVAVGVSRLGGSSAFVGKVGDDEFGYMLADILKQNNVDNSGMRFDRTARTALAFVTLKADGEREFMFFRHPSADMRLHESELNTNLIKQANIFHYGSISLIEEPCKSAHLAAMNIAKKSGSMLSYDPNLRLPLWPSPEAARKGIMSIWDQSDIIKVSEDEITFLTGGDDPYDDNVVMKKLFHPNLKLLVVTEGSEGCRYYTKAFKGRVPGIKVKPVDTTGAGDAFVSGLLNSLASDSKLFQDEKRLRDALLFANVCGALTVTERGAIPSLPTKTAVLDALNKHSASKK</v>
      </c>
    </row>
    <row r="128" spans="1:31" x14ac:dyDescent="0.25">
      <c r="A128" s="2" t="s">
        <v>1010</v>
      </c>
      <c r="B128" t="str">
        <f>VLOOKUP($A:$A,[0]!as,2,FALSE)</f>
        <v>MSPms-VS-MPms</v>
      </c>
      <c r="C128">
        <f>VLOOKUP($A:$A,[0]!as,3,FALSE)</f>
        <v>-2.6469255164752901</v>
      </c>
      <c r="D128">
        <f>VLOOKUP($A:$A,[0]!as,4,FALSE)</f>
        <v>0.31179214662659599</v>
      </c>
      <c r="E128">
        <f>VLOOKUP($A:$A,[0]!as,5,FALSE)</f>
        <v>2.0368723478991802E-6</v>
      </c>
      <c r="F128">
        <f>VLOOKUP($A:$A,[0]!as,6,FALSE)</f>
        <v>2.01810117135971E-4</v>
      </c>
      <c r="G128" t="str">
        <f>VLOOKUP($A:$A,[0]!as,7,FALSE)</f>
        <v>Down</v>
      </c>
      <c r="H128" t="str">
        <f>VLOOKUP($A:$A,[0]!as,8,FALSE)</f>
        <v>Ghir_D03G016780.1</v>
      </c>
      <c r="I128">
        <f>VLOOKUP($A:$A,[0]!as,9,FALSE)</f>
        <v>0</v>
      </c>
      <c r="J128">
        <f>VLOOKUP($A:$A,[0]!as,10,FALSE)</f>
        <v>0</v>
      </c>
      <c r="K128">
        <f>VLOOKUP($A:$A,[0]!as,11,FALSE)</f>
        <v>0</v>
      </c>
      <c r="L128">
        <f>VLOOKUP($A:$A,[0]!as,12,FALSE)</f>
        <v>99.370999999999995</v>
      </c>
      <c r="M128">
        <f>VLOOKUP($A:$A,[0]!as,13,FALSE)</f>
        <v>0</v>
      </c>
      <c r="N128" t="str">
        <f>VLOOKUP($A:$A,[0]!as,14,FALSE)</f>
        <v>XP_016716096.1</v>
      </c>
      <c r="O128" t="str">
        <f>VLOOKUP($A:$A,[0]!as,15,FALSE)</f>
        <v>PREDICTED: uncharacterized protein LOC107929230 [Gossypium hirsutum]</v>
      </c>
      <c r="P128">
        <f>VLOOKUP($A:$A,[0]!as,16,FALSE)</f>
        <v>30.77</v>
      </c>
      <c r="Q128">
        <f>VLOOKUP($A:$A,[0]!as,17,FALSE)</f>
        <v>1.9999999999999999E-28</v>
      </c>
      <c r="R128" t="str">
        <f>VLOOKUP($A:$A,[0]!as,18,FALSE)</f>
        <v>sp|Q9FZD9|DUF3_ARATH</v>
      </c>
      <c r="S128" t="str">
        <f>VLOOKUP($A:$A,[0]!as,19,FALSE)</f>
        <v>DUF724 domain-containing protein 3 OS=Arabidopsis thaliana GN=DUF3 PE=1 SV=1</v>
      </c>
      <c r="T128" t="str">
        <f>VLOOKUP($A:$A,[0]!as,20,FALSE)</f>
        <v>-</v>
      </c>
      <c r="U128" t="str">
        <f>VLOOKUP($A:$A,[0]!as,21,FALSE)</f>
        <v>-</v>
      </c>
      <c r="V128" t="str">
        <f>VLOOKUP($A:$A,[0]!as,22,FALSE)</f>
        <v>-</v>
      </c>
      <c r="W128" t="str">
        <f>VLOOKUP($A:$A,[0]!as,23,FALSE)</f>
        <v>-</v>
      </c>
      <c r="X128" t="str">
        <f>VLOOKUP($A:$A,[0]!as,24,FALSE)</f>
        <v>-</v>
      </c>
      <c r="Y128" t="str">
        <f>VLOOKUP($A:$A,[0]!as,25,FALSE)</f>
        <v>-</v>
      </c>
      <c r="Z128" t="str">
        <f>VLOOKUP($A:$A,[0]!as,26,FALSE)</f>
        <v>-</v>
      </c>
      <c r="AA128" t="str">
        <f>VLOOKUP($A:$A,[0]!as,27,FALSE)</f>
        <v>K08486|1|4e-07|55.1|psom:113306450|syntaxin 1B/2/3</v>
      </c>
      <c r="AB128" t="str">
        <f>VLOOKUP($A:$A,[0]!as,28,FALSE)</f>
        <v>-</v>
      </c>
      <c r="AC128" t="str">
        <f>VLOOKUP($A:$A,[0]!as,29,FALSE)</f>
        <v>-</v>
      </c>
      <c r="AD128" t="str">
        <f>VLOOKUP($A:$A,[0]!as,30,FALSE)</f>
        <v>-</v>
      </c>
      <c r="AE128" t="str">
        <f>VLOOKUP($A:$A,[0]!as,31,FALSE)</f>
        <v>MSKRGRYDLDSIPQDPPYLQPGALVEIQPPEFGYESPWHIATIVQRATPISSNRFVVRFTHLFQDQKTGNRPLRMISLGDIRPHPPPQRPRKFENGDHADAYHNNSWWDGEIVQELMNGNYLFRFASDYQWPKYVEFEVNQLRLHRTWLHGHWIPPLEASEIAVEEVQREEEPTKKTMEMEEYNERALVEVANDEDGPNRAWYAAIIVTPVGNKRYLIQYTTMRTDDNSGFFGKVMDTLHIRPRPPDIEVPDQFVMLDQVDAFYKGGWWKGVIIKVLSDDSKYHVYLATHEEMEFKHSELRLHQDWIDGKWTKPSPGVHL</v>
      </c>
    </row>
    <row r="129" spans="1:31" x14ac:dyDescent="0.25">
      <c r="A129" s="2" t="s">
        <v>1026</v>
      </c>
      <c r="B129" t="str">
        <f>VLOOKUP($A:$A,[0]!as,2,FALSE)</f>
        <v>MSPms-VS-MPms</v>
      </c>
      <c r="C129">
        <f>VLOOKUP($A:$A,[0]!as,3,FALSE)</f>
        <v>-2.5246777743726398</v>
      </c>
      <c r="D129">
        <f>VLOOKUP($A:$A,[0]!as,4,FALSE)</f>
        <v>0.35839075193963199</v>
      </c>
      <c r="E129">
        <f>VLOOKUP($A:$A,[0]!as,5,FALSE)</f>
        <v>1.34789033936489E-5</v>
      </c>
      <c r="F129">
        <f>VLOOKUP($A:$A,[0]!as,6,FALSE)</f>
        <v>7.2843742083537704E-4</v>
      </c>
      <c r="G129" t="str">
        <f>VLOOKUP($A:$A,[0]!as,7,FALSE)</f>
        <v>Down</v>
      </c>
      <c r="H129" t="str">
        <f>VLOOKUP($A:$A,[0]!as,8,FALSE)</f>
        <v>Ghir_D04G004710.1</v>
      </c>
      <c r="I129">
        <f>VLOOKUP($A:$A,[0]!as,9,FALSE)</f>
        <v>0</v>
      </c>
      <c r="J129">
        <f>VLOOKUP($A:$A,[0]!as,10,FALSE)</f>
        <v>0</v>
      </c>
      <c r="K129">
        <f>VLOOKUP($A:$A,[0]!as,11,FALSE)</f>
        <v>0</v>
      </c>
      <c r="L129">
        <f>VLOOKUP($A:$A,[0]!as,12,FALSE)</f>
        <v>92.069000000000003</v>
      </c>
      <c r="M129">
        <f>VLOOKUP($A:$A,[0]!as,13,FALSE)</f>
        <v>0</v>
      </c>
      <c r="N129" t="str">
        <f>VLOOKUP($A:$A,[0]!as,14,FALSE)</f>
        <v>XP_012460343.1</v>
      </c>
      <c r="O129" t="str">
        <f>VLOOKUP($A:$A,[0]!as,15,FALSE)</f>
        <v xml:space="preserve">PREDICTED: biotin carboxyl carrier protein of acetyl-CoA carboxylase 2, chloroplastic-like [Gossypium raimondii] </v>
      </c>
      <c r="P129">
        <f>VLOOKUP($A:$A,[0]!as,16,FALSE)</f>
        <v>63.13</v>
      </c>
      <c r="Q129">
        <f>VLOOKUP($A:$A,[0]!as,17,FALSE)</f>
        <v>3.0000000000000003E-67</v>
      </c>
      <c r="R129" t="str">
        <f>VLOOKUP($A:$A,[0]!as,18,FALSE)</f>
        <v>sp|Q9LLC1|BCCP2_ARATH</v>
      </c>
      <c r="S129" t="str">
        <f>VLOOKUP($A:$A,[0]!as,19,FALSE)</f>
        <v>Biotin carboxyl carrier protein of acetyl-CoA carboxylase 2, chloroplastic OS=Arabidopsis thaliana GN=BCCP2 PE=2 SV=1</v>
      </c>
      <c r="T129" t="str">
        <f>VLOOKUP($A:$A,[0]!as,20,FALSE)</f>
        <v>-</v>
      </c>
      <c r="U129" t="str">
        <f>VLOOKUP($A:$A,[0]!as,21,FALSE)</f>
        <v>-</v>
      </c>
      <c r="V129" t="str">
        <f>VLOOKUP($A:$A,[0]!as,22,FALSE)</f>
        <v>-</v>
      </c>
      <c r="W129" t="str">
        <f>VLOOKUP($A:$A,[0]!as,23,FALSE)</f>
        <v>-</v>
      </c>
      <c r="X129" t="str">
        <f>VLOOKUP($A:$A,[0]!as,24,FALSE)</f>
        <v>-</v>
      </c>
      <c r="Y129" t="str">
        <f>VLOOKUP($A:$A,[0]!as,25,FALSE)</f>
        <v>-</v>
      </c>
      <c r="Z129" t="str">
        <f>VLOOKUP($A:$A,[0]!as,26,FALSE)</f>
        <v>-</v>
      </c>
      <c r="AA129" t="str">
        <f>VLOOKUP($A:$A,[0]!as,27,FALSE)</f>
        <v>K02160|1|0.0|511|gra:105780508|acetyl-CoA carboxylase biotin carboxyl carrier protein</v>
      </c>
      <c r="AB129" t="str">
        <f>VLOOKUP($A:$A,[0]!as,28,FALSE)</f>
        <v>GO:0006633//fatty acid biosynthetic process</v>
      </c>
      <c r="AC129" t="str">
        <f>VLOOKUP($A:$A,[0]!as,29,FALSE)</f>
        <v>GO:0003989//acetyl-CoA carboxylase activity</v>
      </c>
      <c r="AD129" t="str">
        <f>VLOOKUP($A:$A,[0]!as,30,FALSE)</f>
        <v>GO:0009941//chloroplast envelope;GO:0009570//chloroplast stroma;GO:0009317//acetyl-CoA carboxylase complex;GO:0009507//chloroplast</v>
      </c>
      <c r="AE129" t="str">
        <f>VLOOKUP($A:$A,[0]!as,31,FALSE)</f>
        <v>MASSLSFPCPKISSFLKTNQQTQAHKGSLSLPPTSNFNSKSCLSFGSSIRVPAFSASQWPNDGKQTTVFASHTQLNEVAAEKSSNSVAVVDMKPKVALPEEDDKRSAEKAIPDAAAISEFMAQVSDLVKLVDSRDITELQLKQSDCELVIRKKEALQQPESASPIVMPQYVPQPTFQTPAPAAPVAAPAPANPPLSTVGSSHPPLKCPMAGTFYRSPAPGEPPFVKVGDKVQKGQVVCIIEAMKLMNEIEADQSGTVTEILVEDGKSVSVDMPLFVIVG</v>
      </c>
    </row>
    <row r="130" spans="1:31" x14ac:dyDescent="0.25">
      <c r="A130" s="2" t="s">
        <v>1079</v>
      </c>
      <c r="B130" t="str">
        <f>VLOOKUP($A:$A,[0]!as,2,FALSE)</f>
        <v>MSPms-VS-MPms</v>
      </c>
      <c r="C130">
        <f>VLOOKUP($A:$A,[0]!as,3,FALSE)</f>
        <v>-3.1338064788649498</v>
      </c>
      <c r="D130">
        <f>VLOOKUP($A:$A,[0]!as,4,FALSE)</f>
        <v>0.20252853576546601</v>
      </c>
      <c r="E130">
        <f>VLOOKUP($A:$A,[0]!as,5,FALSE)</f>
        <v>2.7227722299016899E-9</v>
      </c>
      <c r="F130">
        <f>VLOOKUP($A:$A,[0]!as,6,FALSE)</f>
        <v>2.5014851050351402E-6</v>
      </c>
      <c r="G130" t="str">
        <f>VLOOKUP($A:$A,[0]!as,7,FALSE)</f>
        <v>Down</v>
      </c>
      <c r="H130" t="str">
        <f>VLOOKUP($A:$A,[0]!as,8,FALSE)</f>
        <v>Ghir_D05G023950.1</v>
      </c>
      <c r="I130">
        <f>VLOOKUP($A:$A,[0]!as,9,FALSE)</f>
        <v>0</v>
      </c>
      <c r="J130">
        <f>VLOOKUP($A:$A,[0]!as,10,FALSE)</f>
        <v>0</v>
      </c>
      <c r="K130">
        <f>VLOOKUP($A:$A,[0]!as,11,FALSE)</f>
        <v>0</v>
      </c>
      <c r="L130">
        <f>VLOOKUP($A:$A,[0]!as,12,FALSE)</f>
        <v>98.585999999999999</v>
      </c>
      <c r="M130">
        <f>VLOOKUP($A:$A,[0]!as,13,FALSE)</f>
        <v>0</v>
      </c>
      <c r="N130" t="str">
        <f>VLOOKUP($A:$A,[0]!as,14,FALSE)</f>
        <v>XP_012445910.1</v>
      </c>
      <c r="O130" t="str">
        <f>VLOOKUP($A:$A,[0]!as,15,FALSE)</f>
        <v xml:space="preserve">PREDICTED: protein disulfide-isomerase-like [Gossypium raimondii] </v>
      </c>
      <c r="P130">
        <f>VLOOKUP($A:$A,[0]!as,16,FALSE)</f>
        <v>73.78</v>
      </c>
      <c r="Q130">
        <f>VLOOKUP($A:$A,[0]!as,17,FALSE)</f>
        <v>0</v>
      </c>
      <c r="R130" t="str">
        <f>VLOOKUP($A:$A,[0]!as,18,FALSE)</f>
        <v>sp|Q43116|PDI_RICCO</v>
      </c>
      <c r="S130" t="str">
        <f>VLOOKUP($A:$A,[0]!as,19,FALSE)</f>
        <v>Protein disulfide-isomerase OS=Ricinus communis PE=2 SV=1</v>
      </c>
      <c r="T130" t="str">
        <f>VLOOKUP($A:$A,[0]!as,20,FALSE)</f>
        <v>At1g21750</v>
      </c>
      <c r="U130">
        <f>VLOOKUP($A:$A,[0]!as,21,FALSE)</f>
        <v>676</v>
      </c>
      <c r="V130">
        <f>VLOOKUP($A:$A,[0]!as,22,FALSE)</f>
        <v>0</v>
      </c>
      <c r="W130" t="str">
        <f>VLOOKUP($A:$A,[0]!as,23,FALSE)</f>
        <v>KOG0190</v>
      </c>
      <c r="X130" t="str">
        <f>VLOOKUP($A:$A,[0]!as,24,FALSE)</f>
        <v>Protein disulfide isomerase (prolyl 4-hydroxylase beta subunit)</v>
      </c>
      <c r="Y130" t="str">
        <f>VLOOKUP($A:$A,[0]!as,25,FALSE)</f>
        <v>O</v>
      </c>
      <c r="Z130" t="str">
        <f>VLOOKUP($A:$A,[0]!as,26,FALSE)</f>
        <v>Posttranslational modification, protein turnover, chaperones</v>
      </c>
      <c r="AA130" t="str">
        <f>VLOOKUP($A:$A,[0]!as,27,FALSE)</f>
        <v>K09580|1|0.0|1003|gra:105769678|protein disulfide-isomerase A1 [EC:5.3.4.1]</v>
      </c>
      <c r="AB130" t="str">
        <f>VLOOKUP($A:$A,[0]!as,28,FALSE)</f>
        <v>GO:0045454//cell redox homeostasis</v>
      </c>
      <c r="AC130" t="str">
        <f>VLOOKUP($A:$A,[0]!as,29,FALSE)</f>
        <v>GO:0003756//protein disulfide isomerase activity</v>
      </c>
      <c r="AD130" t="str">
        <f>VLOOKUP($A:$A,[0]!as,30,FALSE)</f>
        <v>GO:0005783//endoplasmic reticulum</v>
      </c>
      <c r="AE130" t="str">
        <f>VLOOKUP($A:$A,[0]!as,31,FALSE)</f>
        <v>MARSVSVWFALSAILCSVTAISAEQSSETKDFVLTLDHSNFTDTVSKRKFIVVEFYAPWCGHCKNLAPEYEKAASILSKHDPPVILAKVDANEEANKYLANEYEVRGYPTLRILRNGGKNVQEYKGPREADGIVEYLKKQSGPASAELKSAEDASNLIDGKKIVVVGVFPKFSGEEFENYMALAEKLRSDYEFSHTLDAKHLPRGESSVTGPVVRLFKPFDELFVDFEDFNVEALEKFVAESSMPLVTLFNKDPSNHPFVIKFYNSPNAKAMLFANLSVEGIDSLTSKYREVAEQYKGQGIGFLLGDLEASQAAFQYFGVQESQVPLIIIQNNDGKKYLKPNLLANDIAPFVKDYKEGKVPPYLKSEPIPEENKEPVKVVVADTFEDMVFKSGKNVLLEFYAPWCGHCKKLAPILDEVAVHYEKDDNVLIAKLDATANDIVGENFDVRGYPTIYFRSTSGNITPYEGNRTKEDIVNFIEKNRDKTAQQESAKDEL</v>
      </c>
    </row>
    <row r="131" spans="1:31" x14ac:dyDescent="0.25">
      <c r="A131" s="2" t="s">
        <v>150</v>
      </c>
      <c r="B131" t="str">
        <f>VLOOKUP($A:$A,[0]!as,2,FALSE)</f>
        <v>MSPms-VS-MPms</v>
      </c>
      <c r="C131">
        <f>VLOOKUP($A:$A,[0]!as,3,FALSE)</f>
        <v>-3.1795283605169402</v>
      </c>
      <c r="D131">
        <f>VLOOKUP($A:$A,[0]!as,4,FALSE)</f>
        <v>0.52667772423188297</v>
      </c>
      <c r="E131">
        <f>VLOOKUP($A:$A,[0]!as,5,FALSE)</f>
        <v>5.8746059953485003E-5</v>
      </c>
      <c r="F131">
        <f>VLOOKUP($A:$A,[0]!as,6,FALSE)</f>
        <v>1.8437505648755299E-3</v>
      </c>
      <c r="G131" t="str">
        <f>VLOOKUP($A:$A,[0]!as,7,FALSE)</f>
        <v>Down</v>
      </c>
      <c r="H131" t="str">
        <f>VLOOKUP($A:$A,[0]!as,8,FALSE)</f>
        <v>Ghir_A03G014060.1</v>
      </c>
      <c r="I131">
        <f>VLOOKUP($A:$A,[0]!as,9,FALSE)</f>
        <v>0</v>
      </c>
      <c r="J131">
        <f>VLOOKUP($A:$A,[0]!as,10,FALSE)</f>
        <v>0</v>
      </c>
      <c r="K131">
        <f>VLOOKUP($A:$A,[0]!as,11,FALSE)</f>
        <v>0</v>
      </c>
      <c r="L131">
        <f>VLOOKUP($A:$A,[0]!as,12,FALSE)</f>
        <v>100</v>
      </c>
      <c r="M131">
        <f>VLOOKUP($A:$A,[0]!as,13,FALSE)</f>
        <v>0</v>
      </c>
      <c r="N131" t="str">
        <f>VLOOKUP($A:$A,[0]!as,14,FALSE)</f>
        <v>XP_016665717.1</v>
      </c>
      <c r="O131" t="str">
        <f>VLOOKUP($A:$A,[0]!as,15,FALSE)</f>
        <v>PREDICTED: probable methyltransferase At1g27930 [Gossypium hirsutum]</v>
      </c>
      <c r="P131">
        <f>VLOOKUP($A:$A,[0]!as,16,FALSE)</f>
        <v>64.290000000000006</v>
      </c>
      <c r="Q131">
        <f>VLOOKUP($A:$A,[0]!as,17,FALSE)</f>
        <v>1.0000000000000001E-138</v>
      </c>
      <c r="R131" t="str">
        <f>VLOOKUP($A:$A,[0]!as,18,FALSE)</f>
        <v>sp|Q9C7F9|MT127_ARATH</v>
      </c>
      <c r="S131" t="str">
        <f>VLOOKUP($A:$A,[0]!as,19,FALSE)</f>
        <v>Probable methyltransferase At1g27930 OS=Arabidopsis thaliana GN=At1g27930 PE=1 SV=1</v>
      </c>
      <c r="T131" t="str">
        <f>VLOOKUP($A:$A,[0]!as,20,FALSE)</f>
        <v>-</v>
      </c>
      <c r="U131" t="str">
        <f>VLOOKUP($A:$A,[0]!as,21,FALSE)</f>
        <v>-</v>
      </c>
      <c r="V131" t="str">
        <f>VLOOKUP($A:$A,[0]!as,22,FALSE)</f>
        <v>-</v>
      </c>
      <c r="W131" t="str">
        <f>VLOOKUP($A:$A,[0]!as,23,FALSE)</f>
        <v>-</v>
      </c>
      <c r="X131" t="str">
        <f>VLOOKUP($A:$A,[0]!as,24,FALSE)</f>
        <v>-</v>
      </c>
      <c r="Y131" t="str">
        <f>VLOOKUP($A:$A,[0]!as,25,FALSE)</f>
        <v>-</v>
      </c>
      <c r="Z131" t="str">
        <f>VLOOKUP($A:$A,[0]!as,26,FALSE)</f>
        <v>-</v>
      </c>
      <c r="AA131" t="str">
        <f>VLOOKUP($A:$A,[0]!as,27,FALSE)</f>
        <v>K18801|1|2e-79|246|mcha:111008917|glucuronoxylan 4-O-methyltransferase [EC:2.1.1.112]</v>
      </c>
      <c r="AB131" t="str">
        <f>VLOOKUP($A:$A,[0]!as,28,FALSE)</f>
        <v>GO:0045492//xylan biosynthetic process</v>
      </c>
      <c r="AC131" t="str">
        <f>VLOOKUP($A:$A,[0]!as,29,FALSE)</f>
        <v>GO:0008168//methyltransferase activity</v>
      </c>
      <c r="AD131" t="str">
        <f>VLOOKUP($A:$A,[0]!as,30,FALSE)</f>
        <v>GO:0016021//integral component of membrane</v>
      </c>
      <c r="AE131" t="str">
        <f>VLOOKUP($A:$A,[0]!as,31,FALSE)</f>
        <v>MKREETTKNRHFLADKRWFMPITIAGFIAGTILISSFIKTADYSILCSLAKTRSITVEEYSASPVQLQAIIHYATSSIVPQQNFKEISVTFDVLKKRSPCNFLVFGLGYDSLMWTSLNPNGNTIFLEEDPKWVQSVLKDAPILHARAVKYHTELKEADDLLIHYRSEPSCYPSKAYLRGNEKCRLALTGFPDEFYDTEWDLIMIDAPRGYFPEAPGRMAAIFSAAVMARNRKGPGVTHVFLHDVNRRVEKVFAEEFLCRKYLVNSEGRLWHFEIPPASNTSSDDSAGYC</v>
      </c>
    </row>
    <row r="132" spans="1:31" x14ac:dyDescent="0.25">
      <c r="A132" s="2" t="s">
        <v>202</v>
      </c>
      <c r="B132" t="str">
        <f>VLOOKUP($A:$A,[0]!as,2,FALSE)</f>
        <v>MSPms-VS-MPms</v>
      </c>
      <c r="C132">
        <f>VLOOKUP($A:$A,[0]!as,3,FALSE)</f>
        <v>-2.9716635945649799</v>
      </c>
      <c r="D132">
        <f>VLOOKUP($A:$A,[0]!as,4,FALSE)</f>
        <v>0.34206498678671099</v>
      </c>
      <c r="E132">
        <f>VLOOKUP($A:$A,[0]!as,5,FALSE)</f>
        <v>1.6011376735569599E-6</v>
      </c>
      <c r="F132">
        <f>VLOOKUP($A:$A,[0]!as,6,FALSE)</f>
        <v>1.7023771404575699E-4</v>
      </c>
      <c r="G132" t="str">
        <f>VLOOKUP($A:$A,[0]!as,7,FALSE)</f>
        <v>Down</v>
      </c>
      <c r="H132" t="str">
        <f>VLOOKUP($A:$A,[0]!as,8,FALSE)</f>
        <v>Ghir_A05G003570.1;Ghir_D05G003690.1</v>
      </c>
      <c r="I132">
        <f>VLOOKUP($A:$A,[0]!as,9,FALSE)</f>
        <v>0</v>
      </c>
      <c r="J132">
        <f>VLOOKUP($A:$A,[0]!as,10,FALSE)</f>
        <v>0</v>
      </c>
      <c r="K132">
        <f>VLOOKUP($A:$A,[0]!as,11,FALSE)</f>
        <v>0</v>
      </c>
      <c r="L132">
        <f>VLOOKUP($A:$A,[0]!as,12,FALSE)</f>
        <v>100</v>
      </c>
      <c r="M132">
        <f>VLOOKUP($A:$A,[0]!as,13,FALSE)</f>
        <v>2.0000000000000001E-139</v>
      </c>
      <c r="N132" t="str">
        <f>VLOOKUP($A:$A,[0]!as,14,FALSE)</f>
        <v>XP_016750229.1</v>
      </c>
      <c r="O132" t="str">
        <f>VLOOKUP($A:$A,[0]!as,15,FALSE)</f>
        <v>PREDICTED: uncharacterized protein LOC107958841 [Gossypium hirsutum]</v>
      </c>
      <c r="P132" t="str">
        <f>VLOOKUP($A:$A,[0]!as,16,FALSE)</f>
        <v>-</v>
      </c>
      <c r="Q132" t="str">
        <f>VLOOKUP($A:$A,[0]!as,17,FALSE)</f>
        <v>-</v>
      </c>
      <c r="R132" t="str">
        <f>VLOOKUP($A:$A,[0]!as,18,FALSE)</f>
        <v>-</v>
      </c>
      <c r="S132" t="str">
        <f>VLOOKUP($A:$A,[0]!as,19,FALSE)</f>
        <v>-</v>
      </c>
      <c r="T132" t="str">
        <f>VLOOKUP($A:$A,[0]!as,20,FALSE)</f>
        <v>-</v>
      </c>
      <c r="U132" t="str">
        <f>VLOOKUP($A:$A,[0]!as,21,FALSE)</f>
        <v>-</v>
      </c>
      <c r="V132" t="str">
        <f>VLOOKUP($A:$A,[0]!as,22,FALSE)</f>
        <v>-</v>
      </c>
      <c r="W132" t="str">
        <f>VLOOKUP($A:$A,[0]!as,23,FALSE)</f>
        <v>-</v>
      </c>
      <c r="X132" t="str">
        <f>VLOOKUP($A:$A,[0]!as,24,FALSE)</f>
        <v>-</v>
      </c>
      <c r="Y132" t="str">
        <f>VLOOKUP($A:$A,[0]!as,25,FALSE)</f>
        <v>-</v>
      </c>
      <c r="Z132" t="str">
        <f>VLOOKUP($A:$A,[0]!as,26,FALSE)</f>
        <v>-</v>
      </c>
      <c r="AA132" t="str">
        <f>VLOOKUP($A:$A,[0]!as,27,FALSE)</f>
        <v>K09705|1|4e-140|392|ghi:107958841|uncharacterized protein</v>
      </c>
      <c r="AB132" t="str">
        <f>VLOOKUP($A:$A,[0]!as,28,FALSE)</f>
        <v>-</v>
      </c>
      <c r="AC132" t="str">
        <f>VLOOKUP($A:$A,[0]!as,29,FALSE)</f>
        <v>-</v>
      </c>
      <c r="AD132" t="str">
        <f>VLOOKUP($A:$A,[0]!as,30,FALSE)</f>
        <v>-</v>
      </c>
      <c r="AE132" t="str">
        <f>VLOOKUP($A:$A,[0]!as,31,FALSE)</f>
        <v>MVSASEIATKLNLASHPEGGFFSETFRDSSVMLSTSQLPPQYKVDRPVSTSIYFLLPAGSVSHLHRIPCAETWHFYLGEPLTVLELDEKDGQVKLTCLGPDLLNNQKVQYTVPPNVWFGAFPTKDFNISTDGAVTKNDPRDAESHYSLVGCTCAPAFQFQDFELAKRSELVTRFPKHEHLISLLTYPD</v>
      </c>
    </row>
    <row r="133" spans="1:31" x14ac:dyDescent="0.25">
      <c r="A133" s="2" t="s">
        <v>749</v>
      </c>
      <c r="B133" t="str">
        <f>VLOOKUP($A:$A,[0]!as,2,FALSE)</f>
        <v>MSPms-VS-MPms</v>
      </c>
      <c r="C133">
        <f>VLOOKUP($A:$A,[0]!as,3,FALSE)</f>
        <v>-4.0215138489104501</v>
      </c>
      <c r="D133">
        <f>VLOOKUP($A:$A,[0]!as,4,FALSE)</f>
        <v>0.30606269955140902</v>
      </c>
      <c r="E133">
        <f>VLOOKUP($A:$A,[0]!as,5,FALSE)</f>
        <v>1.7490722648005899E-8</v>
      </c>
      <c r="F133">
        <f>VLOOKUP($A:$A,[0]!as,6,FALSE)</f>
        <v>8.4172020514641702E-6</v>
      </c>
      <c r="G133" t="str">
        <f>VLOOKUP($A:$A,[0]!as,7,FALSE)</f>
        <v>Down</v>
      </c>
      <c r="H133" t="str">
        <f>VLOOKUP($A:$A,[0]!as,8,FALSE)</f>
        <v>Ghir_A12G013060.1;Ghir_A12G013060.2;Ghir_A12G013060.3;Ghir_A12G013060.4</v>
      </c>
      <c r="I133">
        <f>VLOOKUP($A:$A,[0]!as,9,FALSE)</f>
        <v>0</v>
      </c>
      <c r="J133">
        <f>VLOOKUP($A:$A,[0]!as,10,FALSE)</f>
        <v>0</v>
      </c>
      <c r="K133">
        <f>VLOOKUP($A:$A,[0]!as,11,FALSE)</f>
        <v>0</v>
      </c>
      <c r="L133">
        <f>VLOOKUP($A:$A,[0]!as,12,FALSE)</f>
        <v>100</v>
      </c>
      <c r="M133">
        <f>VLOOKUP($A:$A,[0]!as,13,FALSE)</f>
        <v>5.0000000000000002E-109</v>
      </c>
      <c r="N133" t="str">
        <f>VLOOKUP($A:$A,[0]!as,14,FALSE)</f>
        <v>XP_016727170.1</v>
      </c>
      <c r="O133" t="str">
        <f>VLOOKUP($A:$A,[0]!as,15,FALSE)</f>
        <v>PREDICTED: glucan endo-1,3-beta-D-glucosidase-like isoform X1 [Gossypium hirsutum]</v>
      </c>
      <c r="P133">
        <f>VLOOKUP($A:$A,[0]!as,16,FALSE)</f>
        <v>55.17</v>
      </c>
      <c r="Q133">
        <f>VLOOKUP($A:$A,[0]!as,17,FALSE)</f>
        <v>1.0000000000000001E-32</v>
      </c>
      <c r="R133" t="str">
        <f>VLOOKUP($A:$A,[0]!as,18,FALSE)</f>
        <v>sp|Q94G86|ALL9_OLEEU</v>
      </c>
      <c r="S133" t="str">
        <f>VLOOKUP($A:$A,[0]!as,19,FALSE)</f>
        <v>Glucan endo-1,3-beta-D-glucosidase OS=Olea europaea GN=OLE9 PE=1 SV=1</v>
      </c>
      <c r="T133" t="str">
        <f>VLOOKUP($A:$A,[0]!as,20,FALSE)</f>
        <v>-</v>
      </c>
      <c r="U133" t="str">
        <f>VLOOKUP($A:$A,[0]!as,21,FALSE)</f>
        <v>-</v>
      </c>
      <c r="V133" t="str">
        <f>VLOOKUP($A:$A,[0]!as,22,FALSE)</f>
        <v>-</v>
      </c>
      <c r="W133" t="str">
        <f>VLOOKUP($A:$A,[0]!as,23,FALSE)</f>
        <v>-</v>
      </c>
      <c r="X133" t="str">
        <f>VLOOKUP($A:$A,[0]!as,24,FALSE)</f>
        <v>-</v>
      </c>
      <c r="Y133" t="str">
        <f>VLOOKUP($A:$A,[0]!as,25,FALSE)</f>
        <v>-</v>
      </c>
      <c r="Z133" t="str">
        <f>VLOOKUP($A:$A,[0]!as,26,FALSE)</f>
        <v>-</v>
      </c>
      <c r="AA133" t="str">
        <f>VLOOKUP($A:$A,[0]!as,27,FALSE)</f>
        <v>K19892|1|1e-21|93.6|ppp:112279214|glucan endo-1,3-beta-glucosidase 4 [EC:3.2.1.39]!K22832|2|2e-20|86.3|egu:105046653|1,3-beta-glucanosyltransferase GAS1 [EC:2.4.1.-]!K03006|4|3e-20|88.6|fve:105350341|DNA-directed RNA polymerase II subunit RPB1 [EC:2.7.7.6]</v>
      </c>
      <c r="AB133">
        <f>VLOOKUP($A:$A,[0]!as,28,FALSE)</f>
        <v>0</v>
      </c>
      <c r="AC133" t="str">
        <f>VLOOKUP($A:$A,[0]!as,29,FALSE)</f>
        <v>GO:0016787//hydrolase activity</v>
      </c>
      <c r="AD133" t="str">
        <f>VLOOKUP($A:$A,[0]!as,30,FALSE)</f>
        <v>GO:0016021//integral component of membrane</v>
      </c>
      <c r="AE133" t="str">
        <f>VLOOKUP($A:$A,[0]!as,31,FALSE)</f>
        <v>MKCGRQLLALPFLHLAFSLLLCFGACPVFLCYKMGVVLLHADARRHGNGRNSNQKASSGGENTWCIAKPSTENFRLNGNINYSCSQKGVDCKPIQPGGTCYRPNTIVSHASYAMNLFYKVAGKNSWNCHFNGTGIIISENPSIGSCNYPM</v>
      </c>
    </row>
    <row r="134" spans="1:31" x14ac:dyDescent="0.25">
      <c r="A134" s="2" t="s">
        <v>692</v>
      </c>
      <c r="B134" t="str">
        <f>VLOOKUP($A:$A,[0]!as,2,FALSE)</f>
        <v>MSPms-VS-MPms</v>
      </c>
      <c r="C134">
        <f>VLOOKUP($A:$A,[0]!as,3,FALSE)</f>
        <v>-4.4963349801810697</v>
      </c>
      <c r="D134">
        <f>VLOOKUP($A:$A,[0]!as,4,FALSE)</f>
        <v>0.48994958196741101</v>
      </c>
      <c r="E134">
        <f>VLOOKUP($A:$A,[0]!as,5,FALSE)</f>
        <v>8.9827291049893198E-7</v>
      </c>
      <c r="F134">
        <f>VLOOKUP($A:$A,[0]!as,6,FALSE)</f>
        <v>1.09372843777135E-4</v>
      </c>
      <c r="G134" t="str">
        <f>VLOOKUP($A:$A,[0]!as,7,FALSE)</f>
        <v>Down</v>
      </c>
      <c r="H134" t="str">
        <f>VLOOKUP($A:$A,[0]!as,8,FALSE)</f>
        <v>Ghir_A11G022220.1</v>
      </c>
      <c r="I134">
        <f>VLOOKUP($A:$A,[0]!as,9,FALSE)</f>
        <v>0</v>
      </c>
      <c r="J134">
        <f>VLOOKUP($A:$A,[0]!as,10,FALSE)</f>
        <v>0</v>
      </c>
      <c r="K134">
        <f>VLOOKUP($A:$A,[0]!as,11,FALSE)</f>
        <v>0</v>
      </c>
      <c r="L134">
        <f>VLOOKUP($A:$A,[0]!as,12,FALSE)</f>
        <v>100</v>
      </c>
      <c r="M134">
        <f>VLOOKUP($A:$A,[0]!as,13,FALSE)</f>
        <v>0</v>
      </c>
      <c r="N134" t="str">
        <f>VLOOKUP($A:$A,[0]!as,14,FALSE)</f>
        <v>XP_016683554.1</v>
      </c>
      <c r="O134" t="str">
        <f>VLOOKUP($A:$A,[0]!as,15,FALSE)</f>
        <v>PREDICTED: serine hydroxymethyltransferase 1, mitochondrial [Gossypium hirsutum]</v>
      </c>
      <c r="P134">
        <f>VLOOKUP($A:$A,[0]!as,16,FALSE)</f>
        <v>89.96</v>
      </c>
      <c r="Q134">
        <f>VLOOKUP($A:$A,[0]!as,17,FALSE)</f>
        <v>0</v>
      </c>
      <c r="R134" t="str">
        <f>VLOOKUP($A:$A,[0]!as,18,FALSE)</f>
        <v>sp|P50433|GLYM_SOLTU</v>
      </c>
      <c r="S134" t="str">
        <f>VLOOKUP($A:$A,[0]!as,19,FALSE)</f>
        <v>Serine hydroxymethyltransferase, mitochondrial OS=Solanum tuberosum PE=2 SV=1</v>
      </c>
      <c r="T134" t="str">
        <f>VLOOKUP($A:$A,[0]!as,20,FALSE)</f>
        <v>At4g37930</v>
      </c>
      <c r="U134">
        <f>VLOOKUP($A:$A,[0]!as,21,FALSE)</f>
        <v>962</v>
      </c>
      <c r="V134">
        <f>VLOOKUP($A:$A,[0]!as,22,FALSE)</f>
        <v>0</v>
      </c>
      <c r="W134" t="str">
        <f>VLOOKUP($A:$A,[0]!as,23,FALSE)</f>
        <v>KOG2467</v>
      </c>
      <c r="X134" t="str">
        <f>VLOOKUP($A:$A,[0]!as,24,FALSE)</f>
        <v>Glycine/serine hydroxymethyltransferase</v>
      </c>
      <c r="Y134" t="str">
        <f>VLOOKUP($A:$A,[0]!as,25,FALSE)</f>
        <v>E</v>
      </c>
      <c r="Z134" t="str">
        <f>VLOOKUP($A:$A,[0]!as,26,FALSE)</f>
        <v>Amino acid transport and metabolism</v>
      </c>
      <c r="AA134" t="str">
        <f>VLOOKUP($A:$A,[0]!as,27,FALSE)</f>
        <v>K00600|1|0.0|1075|ghi:107901893|glycine hydroxymethyltransferase [EC:2.1.2.1]</v>
      </c>
      <c r="AB134" t="str">
        <f>VLOOKUP($A:$A,[0]!as,28,FALSE)</f>
        <v>GO:0006545//glycine biosynthetic process;GO:0035999//tetrahydrofolate interconversion</v>
      </c>
      <c r="AC134" t="str">
        <f>VLOOKUP($A:$A,[0]!as,29,FALSE)</f>
        <v>GO:0008168//methyltransferase activity;GO:0004372//glycine hydroxymethyltransferase activity;GO:0030170//pyridoxal phosphate binding</v>
      </c>
      <c r="AD134" t="str">
        <f>VLOOKUP($A:$A,[0]!as,30,FALSE)</f>
        <v>-</v>
      </c>
      <c r="AE134" t="str">
        <f>VLOOKUP($A:$A,[0]!as,31,FALSE)</f>
        <v>MAMAMALRRLSSSIDKPLRPFFNAPSLYYMSSLPNEAVYEKEKPGVTWPKQLNAPLETVDPEIADIIELEKARQWKGLELIPSENFTSVSVMQAVGSIMTNKYSEGYPGARYYGGNEYIDMAETLCQKRALEAFRLDPEKWGVNVQPLSGSPSNFQVYTALLKPHDRIMALDLPHGGHLSHGYQTDTKKISAVSIFFETMPYRLNENTGYIDYDQLEKSATLFRPKLIVAGASAYARLYDYARIRKVCDKQKAIMLADMAHISGLVAAGVIPSPFEYADVVTTTTHKSLRGPRGAMIFFRKGVKGINKQGKEVLYDYEDKINQAVFPGLQGGPHNHTITGLAVALKQATTPEYKAYQEQVLSNCSKFAQTLAAKGYELVSGGTENHLVLVNLKNKGIDGSRVEKVLEAVHIAANKNTVPGDVSAMVPGGIRMGTPALTSRGFVEEDFVKVAEYFDAAVNLAVKIKTETTGTKLKDFVATLQSAHFQSEVAKLRHDVEEYAKQFPTIGFDKETMKYKN</v>
      </c>
    </row>
    <row r="135" spans="1:31" x14ac:dyDescent="0.25">
      <c r="A135" s="2" t="s">
        <v>1022</v>
      </c>
      <c r="B135" t="str">
        <f>VLOOKUP($A:$A,[0]!as,2,FALSE)</f>
        <v>MSPms-VS-MPms</v>
      </c>
      <c r="C135">
        <f>VLOOKUP($A:$A,[0]!as,3,FALSE)</f>
        <v>-3.2266247315636098</v>
      </c>
      <c r="D135">
        <f>VLOOKUP($A:$A,[0]!as,4,FALSE)</f>
        <v>0.25017014346468802</v>
      </c>
      <c r="E135">
        <f>VLOOKUP($A:$A,[0]!as,5,FALSE)</f>
        <v>5.5230246598370098E-8</v>
      </c>
      <c r="F135">
        <f>VLOOKUP($A:$A,[0]!as,6,FALSE)</f>
        <v>1.7679791088132099E-5</v>
      </c>
      <c r="G135" t="str">
        <f>VLOOKUP($A:$A,[0]!as,7,FALSE)</f>
        <v>Down</v>
      </c>
      <c r="H135" t="str">
        <f>VLOOKUP($A:$A,[0]!as,8,FALSE)</f>
        <v>Ghir_D04G004650.1</v>
      </c>
      <c r="I135">
        <f>VLOOKUP($A:$A,[0]!as,9,FALSE)</f>
        <v>0</v>
      </c>
      <c r="J135">
        <f>VLOOKUP($A:$A,[0]!as,10,FALSE)</f>
        <v>0</v>
      </c>
      <c r="K135">
        <f>VLOOKUP($A:$A,[0]!as,11,FALSE)</f>
        <v>0</v>
      </c>
      <c r="L135">
        <f>VLOOKUP($A:$A,[0]!as,12,FALSE)</f>
        <v>100</v>
      </c>
      <c r="M135">
        <f>VLOOKUP($A:$A,[0]!as,13,FALSE)</f>
        <v>0</v>
      </c>
      <c r="N135" t="str">
        <f>VLOOKUP($A:$A,[0]!as,14,FALSE)</f>
        <v>XP_016722214.1</v>
      </c>
      <c r="O135" t="str">
        <f>VLOOKUP($A:$A,[0]!as,15,FALSE)</f>
        <v>PREDICTED: serine carboxypeptidase-like 25 [Gossypium hirsutum]</v>
      </c>
      <c r="P135">
        <f>VLOOKUP($A:$A,[0]!as,16,FALSE)</f>
        <v>78.11</v>
      </c>
      <c r="Q135">
        <f>VLOOKUP($A:$A,[0]!as,17,FALSE)</f>
        <v>0</v>
      </c>
      <c r="R135" t="str">
        <f>VLOOKUP($A:$A,[0]!as,18,FALSE)</f>
        <v>sp|Q8L9Y0|SCP25_ARATH</v>
      </c>
      <c r="S135" t="str">
        <f>VLOOKUP($A:$A,[0]!as,19,FALSE)</f>
        <v>Serine carboxypeptidase-like 25 OS=Arabidopsis thaliana GN=SCPL25 PE=2 SV=2</v>
      </c>
      <c r="T135" t="str">
        <f>VLOOKUP($A:$A,[0]!as,20,FALSE)</f>
        <v>At3g02110</v>
      </c>
      <c r="U135">
        <f>VLOOKUP($A:$A,[0]!as,21,FALSE)</f>
        <v>775</v>
      </c>
      <c r="V135">
        <f>VLOOKUP($A:$A,[0]!as,22,FALSE)</f>
        <v>0</v>
      </c>
      <c r="W135" t="str">
        <f>VLOOKUP($A:$A,[0]!as,23,FALSE)</f>
        <v>KOG1282</v>
      </c>
      <c r="X135" t="str">
        <f>VLOOKUP($A:$A,[0]!as,24,FALSE)</f>
        <v>Serine carboxypeptidases (lysosomal cathepsin A)</v>
      </c>
      <c r="Y135" t="str">
        <f>VLOOKUP($A:$A,[0]!as,25,FALSE)</f>
        <v>OE</v>
      </c>
      <c r="Z135" t="str">
        <f>VLOOKUP($A:$A,[0]!as,26,FALSE)</f>
        <v>Posttranslational modification, protein turnover, chaperones;Amino acid transport and metabolism</v>
      </c>
      <c r="AA135" t="str">
        <f>VLOOKUP($A:$A,[0]!as,27,FALSE)</f>
        <v>K16297|1|0.0|1004|ghi:107934321|serine carboxypeptidase-like clade II [EC:3.4.16.-]</v>
      </c>
      <c r="AB135">
        <f>VLOOKUP($A:$A,[0]!as,28,FALSE)</f>
        <v>0</v>
      </c>
      <c r="AC135" t="str">
        <f>VLOOKUP($A:$A,[0]!as,29,FALSE)</f>
        <v>GO:0004185//serine-type carboxypeptidase activity</v>
      </c>
      <c r="AD135" t="str">
        <f>VLOOKUP($A:$A,[0]!as,30,FALSE)</f>
        <v>-</v>
      </c>
      <c r="AE135" t="str">
        <f>VLOOKUP($A:$A,[0]!as,31,FALSE)</f>
        <v>MFLALQLLHSHSSSFNMANNTQILNLISMALLLLFVSNSEGYSAAEEEADRISALPGQPKVSFPQFSGYVTVNKVAGRALFYWLTESPNSPSSKPLVIWLNGGPGCSSVAYGASEEIGPFRINKSASGLYLNKFSWNNVANLLFLETPAGVGFSYTNRSSDLLDTGDRRTAMDSLEFLIRWLDRFPRYKNREVYITGESYAGHYVPQLARQIMVYNKKSKHPINLKGIMVGNAVTDNYYDNLGTVTYWWSHAMISDKTYQQLINTCDFRRQKESNECESLYSYAMDQEFGNIDQYNIYAPPCNNSDGNRFTRHSMRLPHRPHSIFRQLSGYDPCTEKYAEIYYNRPDVQKALHANTTGIRYKWTACSEVLNRNWNDTDGSVLPIYKEIIAGGLRVWVFSGDVDSVVPVTATRYSLAQLKLSTKIPWYPWYVKKQVGGWTEVYEGLTFATVRGAGHEVPLFKPRAALQLFKSFLSGEPLPKA</v>
      </c>
    </row>
    <row r="136" spans="1:31" x14ac:dyDescent="0.25">
      <c r="A136" s="2" t="s">
        <v>970</v>
      </c>
      <c r="B136" t="str">
        <f>VLOOKUP($A:$A,[0]!as,2,FALSE)</f>
        <v>MSPms-VS-MPms</v>
      </c>
      <c r="C136">
        <f>VLOOKUP($A:$A,[0]!as,3,FALSE)</f>
        <v>-2.75492984436065</v>
      </c>
      <c r="D136">
        <f>VLOOKUP($A:$A,[0]!as,4,FALSE)</f>
        <v>0.433279040473945</v>
      </c>
      <c r="E136">
        <f>VLOOKUP($A:$A,[0]!as,5,FALSE)</f>
        <v>3.6192719424565902E-5</v>
      </c>
      <c r="F136">
        <f>VLOOKUP($A:$A,[0]!as,6,FALSE)</f>
        <v>1.38546826706312E-3</v>
      </c>
      <c r="G136" t="str">
        <f>VLOOKUP($A:$A,[0]!as,7,FALSE)</f>
        <v>Down</v>
      </c>
      <c r="H136" t="str">
        <f>VLOOKUP($A:$A,[0]!as,8,FALSE)</f>
        <v>Ghir_D02G016230.1</v>
      </c>
      <c r="I136">
        <f>VLOOKUP($A:$A,[0]!as,9,FALSE)</f>
        <v>0</v>
      </c>
      <c r="J136">
        <f>VLOOKUP($A:$A,[0]!as,10,FALSE)</f>
        <v>0</v>
      </c>
      <c r="K136" t="str">
        <f>VLOOKUP($A:$A,[0]!as,11,FALSE)</f>
        <v>&gt;Ghir_D02G016230.2 &gt;Ghir_D02G016230.3</v>
      </c>
      <c r="L136">
        <f>VLOOKUP($A:$A,[0]!as,12,FALSE)</f>
        <v>99.855000000000004</v>
      </c>
      <c r="M136">
        <f>VLOOKUP($A:$A,[0]!as,13,FALSE)</f>
        <v>0</v>
      </c>
      <c r="N136" t="str">
        <f>VLOOKUP($A:$A,[0]!as,14,FALSE)</f>
        <v>XP_016692845.1</v>
      </c>
      <c r="O136" t="str">
        <f>VLOOKUP($A:$A,[0]!as,15,FALSE)</f>
        <v xml:space="preserve">PREDICTED: paramyosin-like [Gossypium hirsutum] </v>
      </c>
      <c r="P136">
        <f>VLOOKUP($A:$A,[0]!as,16,FALSE)</f>
        <v>36.299999999999997</v>
      </c>
      <c r="Q136">
        <f>VLOOKUP($A:$A,[0]!as,17,FALSE)</f>
        <v>1E-25</v>
      </c>
      <c r="R136" t="str">
        <f>VLOOKUP($A:$A,[0]!as,18,FALSE)</f>
        <v>sp|Q5XVA8|Y3905_ARATH</v>
      </c>
      <c r="S136" t="str">
        <f>VLOOKUP($A:$A,[0]!as,19,FALSE)</f>
        <v>Uncharacterized protein At3g49055 OS=Arabidopsis thaliana GN=At3g49055 PE=2 SV=1</v>
      </c>
      <c r="T136" t="str">
        <f>VLOOKUP($A:$A,[0]!as,20,FALSE)</f>
        <v>-</v>
      </c>
      <c r="U136" t="str">
        <f>VLOOKUP($A:$A,[0]!as,21,FALSE)</f>
        <v>-</v>
      </c>
      <c r="V136" t="str">
        <f>VLOOKUP($A:$A,[0]!as,22,FALSE)</f>
        <v>-</v>
      </c>
      <c r="W136" t="str">
        <f>VLOOKUP($A:$A,[0]!as,23,FALSE)</f>
        <v>-</v>
      </c>
      <c r="X136" t="str">
        <f>VLOOKUP($A:$A,[0]!as,24,FALSE)</f>
        <v>-</v>
      </c>
      <c r="Y136" t="str">
        <f>VLOOKUP($A:$A,[0]!as,25,FALSE)</f>
        <v>-</v>
      </c>
      <c r="Z136" t="str">
        <f>VLOOKUP($A:$A,[0]!as,26,FALSE)</f>
        <v>-</v>
      </c>
      <c r="AA136" t="str">
        <f>VLOOKUP($A:$A,[0]!as,27,FALSE)</f>
        <v>-</v>
      </c>
      <c r="AB136" t="str">
        <f>VLOOKUP($A:$A,[0]!as,28,FALSE)</f>
        <v>-</v>
      </c>
      <c r="AC136" t="str">
        <f>VLOOKUP($A:$A,[0]!as,29,FALSE)</f>
        <v>-</v>
      </c>
      <c r="AD136" t="str">
        <f>VLOOKUP($A:$A,[0]!as,30,FALSE)</f>
        <v>-</v>
      </c>
      <c r="AE136" t="str">
        <f>VLOOKUP($A:$A,[0]!as,31,FALSE)</f>
        <v>MTSAGDEEVDAVLSDVESDEPVPIVIKDPSREDVSVEKFREILAELDREKQAREAAENSKSELQVSFNRLKALAHEAIKKRDECGRQRDEALREKEEALRSNDNLTAQLAEANKIKDEVTKQREDLAKQLEEASKGKDGLRSEIETSAHMLVSGIEKISGKVNNFKNFSAGGLPRSQKYTGLPSVAYGVIKRTNEIVEELVKQIETTTKSRNEAREQIEQRNYEIAIEVSQLEATISGLRDEVAKKTNIIENLEKNIAEKDGKIGEIEKEMSEKINLAEDELMELRNLSSEYDDKLKIWQMRMELQRQLLVDQLNFVSRIHEIIYDVIKIVDADNMDQSDVSESFFLPQETDSEENIRACLAGMESIYELTGILAVKTKDLVEEKNREVKSLNETVARLIKEKEHIGSLLRSALSRRMVSENKSKTNELFQTAENGLREAGIDFKFSNLIGDGNKAEDPGSDQDEIYTLAGALENIVKTSQLEIIELQHSVEELRAESSVLKEHVEAQAKELNQRMHRIEELEEKERVANESVEGLMMDIAAAEEEITRWKSAAEQEAAAGRAVEQEFLAQLSAVKLELEEAKQAMLESEKKLKFKEETAAAAMAARDAAEKSLKLADMRASRLRERVEELTFQLEEFETREDSRGRNGPRYVCWPWQWLGLDFVGFHKPETQQQSSNEMELSEPLSEPLL</v>
      </c>
    </row>
    <row r="137" spans="1:31" x14ac:dyDescent="0.25">
      <c r="A137" s="2" t="s">
        <v>137</v>
      </c>
      <c r="B137" t="str">
        <f>VLOOKUP($A:$A,[0]!as,2,FALSE)</f>
        <v>MSPms-VS-MPms</v>
      </c>
      <c r="C137">
        <f>VLOOKUP($A:$A,[0]!as,3,FALSE)</f>
        <v>-3.6104229107168702</v>
      </c>
      <c r="D137">
        <f>VLOOKUP($A:$A,[0]!as,4,FALSE)</f>
        <v>0.37391933977800201</v>
      </c>
      <c r="E137">
        <f>VLOOKUP($A:$A,[0]!as,5,FALSE)</f>
        <v>5.2229021729743895E-7</v>
      </c>
      <c r="F137">
        <f>VLOOKUP($A:$A,[0]!as,6,FALSE)</f>
        <v>7.7043980926764106E-5</v>
      </c>
      <c r="G137" t="str">
        <f>VLOOKUP($A:$A,[0]!as,7,FALSE)</f>
        <v>Down</v>
      </c>
      <c r="H137" t="str">
        <f>VLOOKUP($A:$A,[0]!as,8,FALSE)</f>
        <v>Ghir_A03G011740.1</v>
      </c>
      <c r="I137">
        <f>VLOOKUP($A:$A,[0]!as,9,FALSE)</f>
        <v>0</v>
      </c>
      <c r="J137">
        <f>VLOOKUP($A:$A,[0]!as,10,FALSE)</f>
        <v>0</v>
      </c>
      <c r="K137">
        <f>VLOOKUP($A:$A,[0]!as,11,FALSE)</f>
        <v>0</v>
      </c>
      <c r="L137">
        <f>VLOOKUP($A:$A,[0]!as,12,FALSE)</f>
        <v>100</v>
      </c>
      <c r="M137">
        <f>VLOOKUP($A:$A,[0]!as,13,FALSE)</f>
        <v>0</v>
      </c>
      <c r="N137" t="str">
        <f>VLOOKUP($A:$A,[0]!as,14,FALSE)</f>
        <v>NP_001313666.1</v>
      </c>
      <c r="O137" t="str">
        <f>VLOOKUP($A:$A,[0]!as,15,FALSE)</f>
        <v xml:space="preserve">UDP-glucose 6-dehydrogenase 5-like [Gossypium hirsutum] </v>
      </c>
      <c r="P137">
        <f>VLOOKUP($A:$A,[0]!as,16,FALSE)</f>
        <v>88.12</v>
      </c>
      <c r="Q137">
        <f>VLOOKUP($A:$A,[0]!as,17,FALSE)</f>
        <v>0</v>
      </c>
      <c r="R137" t="str">
        <f>VLOOKUP($A:$A,[0]!as,18,FALSE)</f>
        <v>sp|Q2QS13|UGDH5_ORYSJ</v>
      </c>
      <c r="S137" t="str">
        <f>VLOOKUP($A:$A,[0]!as,19,FALSE)</f>
        <v>UDP-glucose 6-dehydrogenase 5 OS=Oryza sativa subsp. japonica GN=UGD5 PE=2 SV=1</v>
      </c>
      <c r="T137" t="str">
        <f>VLOOKUP($A:$A,[0]!as,20,FALSE)</f>
        <v>At5g15490</v>
      </c>
      <c r="U137">
        <f>VLOOKUP($A:$A,[0]!as,21,FALSE)</f>
        <v>892</v>
      </c>
      <c r="V137">
        <f>VLOOKUP($A:$A,[0]!as,22,FALSE)</f>
        <v>0</v>
      </c>
      <c r="W137" t="str">
        <f>VLOOKUP($A:$A,[0]!as,23,FALSE)</f>
        <v>KOG2666</v>
      </c>
      <c r="X137" t="str">
        <f>VLOOKUP($A:$A,[0]!as,24,FALSE)</f>
        <v>UDP-glucose/GDP-mannose dehydrogenase</v>
      </c>
      <c r="Y137" t="str">
        <f>VLOOKUP($A:$A,[0]!as,25,FALSE)</f>
        <v>GT</v>
      </c>
      <c r="Z137" t="str">
        <f>VLOOKUP($A:$A,[0]!as,26,FALSE)</f>
        <v>Carbohydrate transport and metabolism;Signal transduction mechanisms</v>
      </c>
      <c r="AA137" t="str">
        <f>VLOOKUP($A:$A,[0]!as,27,FALSE)</f>
        <v>K00012|1|0.0|990|ghi:107887357|UDPglucose 6-dehydrogenase [EC:1.1.1.22]</v>
      </c>
      <c r="AB137">
        <f>VLOOKUP($A:$A,[0]!as,28,FALSE)</f>
        <v>0</v>
      </c>
      <c r="AC137" t="str">
        <f>VLOOKUP($A:$A,[0]!as,29,FALSE)</f>
        <v>GO:0051287//NAD binding;GO:0003979//UDP-glucose 6-dehydrogenase activity</v>
      </c>
      <c r="AD137" t="str">
        <f>VLOOKUP($A:$A,[0]!as,30,FALSE)</f>
        <v>-</v>
      </c>
      <c r="AE137" t="str">
        <f>VLOOKUP($A:$A,[0]!as,31,FALSE)</f>
        <v>MVKICCIGAGYVGGPTMAVIALKCPEIQVAVVDISVPRISAWNSDTLPIYEPGLDEVVKKCRGKNLLFSSDVEKYVSEADIVFVSVNTPTKTQGLGAGKAADLTYWESAARMIADVSKSNKIVVEKSTVPVKTAEAIEKILTHNSKGINFQILSNPEFLAEGTAIQDLFEPDRVLIGGRETPEGQKAIKALRDVYAHWVPVDRIICTNLWSAELLKLAANAFLAQRISSVNAMSALCEATGADVSQVSHAVGKDTRIGPKFLNASVGFGGSCFQKDILNLVYICECNGLPEVANYWKQVIKVNDYQKTRLVNRIVSSMFNTVSGKKIAILGFAFKKDTGDTRETPAIDVCKGLLGDKAMLSIYDPQVSEEQIQRDLSMNKFDWDHPVHLQPTSPSSMKQVSVVWDAYAATKDAHGICILTEWDEFKTLDYQKIYDNMQKPAFVFDGRNIVDVAKLREIGFIVYSIGKPLDEWLKDMPAVA</v>
      </c>
    </row>
    <row r="138" spans="1:31" x14ac:dyDescent="0.25">
      <c r="A138" s="2" t="s">
        <v>666</v>
      </c>
      <c r="B138" t="str">
        <f>VLOOKUP($A:$A,[0]!as,2,FALSE)</f>
        <v>MSPms-VS-MPms</v>
      </c>
      <c r="C138">
        <f>VLOOKUP($A:$A,[0]!as,3,FALSE)</f>
        <v>-6.6486625388618004</v>
      </c>
      <c r="D138">
        <f>VLOOKUP($A:$A,[0]!as,4,FALSE)</f>
        <v>0.50008255724370199</v>
      </c>
      <c r="E138">
        <f>VLOOKUP($A:$A,[0]!as,5,FALSE)</f>
        <v>1.5314801871113599E-8</v>
      </c>
      <c r="F138">
        <f>VLOOKUP($A:$A,[0]!as,6,FALSE)</f>
        <v>7.7385693854736804E-6</v>
      </c>
      <c r="G138" t="str">
        <f>VLOOKUP($A:$A,[0]!as,7,FALSE)</f>
        <v>Down</v>
      </c>
      <c r="H138" t="str">
        <f>VLOOKUP($A:$A,[0]!as,8,FALSE)</f>
        <v>Ghir_A11G001920.1</v>
      </c>
      <c r="I138">
        <f>VLOOKUP($A:$A,[0]!as,9,FALSE)</f>
        <v>0</v>
      </c>
      <c r="J138">
        <f>VLOOKUP($A:$A,[0]!as,10,FALSE)</f>
        <v>0</v>
      </c>
      <c r="K138">
        <f>VLOOKUP($A:$A,[0]!as,11,FALSE)</f>
        <v>0</v>
      </c>
      <c r="L138">
        <f>VLOOKUP($A:$A,[0]!as,12,FALSE)</f>
        <v>100</v>
      </c>
      <c r="M138">
        <f>VLOOKUP($A:$A,[0]!as,13,FALSE)</f>
        <v>4E-116</v>
      </c>
      <c r="N138" t="str">
        <f>VLOOKUP($A:$A,[0]!as,14,FALSE)</f>
        <v>XP_016709825.1</v>
      </c>
      <c r="O138" t="str">
        <f>VLOOKUP($A:$A,[0]!as,15,FALSE)</f>
        <v>PREDICTED: uncharacterized protein LOC107924065 [Gossypium hirsutum]</v>
      </c>
      <c r="P138" t="str">
        <f>VLOOKUP($A:$A,[0]!as,16,FALSE)</f>
        <v>-</v>
      </c>
      <c r="Q138" t="str">
        <f>VLOOKUP($A:$A,[0]!as,17,FALSE)</f>
        <v>-</v>
      </c>
      <c r="R138" t="str">
        <f>VLOOKUP($A:$A,[0]!as,18,FALSE)</f>
        <v>-</v>
      </c>
      <c r="S138" t="str">
        <f>VLOOKUP($A:$A,[0]!as,19,FALSE)</f>
        <v>-</v>
      </c>
      <c r="T138" t="str">
        <f>VLOOKUP($A:$A,[0]!as,20,FALSE)</f>
        <v>-</v>
      </c>
      <c r="U138" t="str">
        <f>VLOOKUP($A:$A,[0]!as,21,FALSE)</f>
        <v>-</v>
      </c>
      <c r="V138" t="str">
        <f>VLOOKUP($A:$A,[0]!as,22,FALSE)</f>
        <v>-</v>
      </c>
      <c r="W138" t="str">
        <f>VLOOKUP($A:$A,[0]!as,23,FALSE)</f>
        <v>-</v>
      </c>
      <c r="X138" t="str">
        <f>VLOOKUP($A:$A,[0]!as,24,FALSE)</f>
        <v>-</v>
      </c>
      <c r="Y138" t="str">
        <f>VLOOKUP($A:$A,[0]!as,25,FALSE)</f>
        <v>-</v>
      </c>
      <c r="Z138" t="str">
        <f>VLOOKUP($A:$A,[0]!as,26,FALSE)</f>
        <v>-</v>
      </c>
      <c r="AA138" t="str">
        <f>VLOOKUP($A:$A,[0]!as,27,FALSE)</f>
        <v>-</v>
      </c>
      <c r="AB138" t="str">
        <f>VLOOKUP($A:$A,[0]!as,28,FALSE)</f>
        <v>-</v>
      </c>
      <c r="AC138" t="str">
        <f>VLOOKUP($A:$A,[0]!as,29,FALSE)</f>
        <v>-</v>
      </c>
      <c r="AD138" t="str">
        <f>VLOOKUP($A:$A,[0]!as,30,FALSE)</f>
        <v>-</v>
      </c>
      <c r="AE138" t="str">
        <f>VLOOKUP($A:$A,[0]!as,31,FALSE)</f>
        <v>MATNNNNTKEDDRRAGAEIVYGAEDCYRHSVELLQELGFPKGVLPLKDLEECGRVRETGFVWMKQKAPYEHFFEGTNSRVSYSAEVTAYVEKFKMKKMTGVKSKQVFLWVPVTEMSMEDGSGDKIYFKTPMGIGKSFPATGFMTEEEKKKYSEDKKSDD</v>
      </c>
    </row>
    <row r="139" spans="1:31" x14ac:dyDescent="0.25">
      <c r="A139" s="2" t="s">
        <v>706</v>
      </c>
      <c r="B139" t="str">
        <f>VLOOKUP($A:$A,[0]!as,2,FALSE)</f>
        <v>MSPms-VS-MPms</v>
      </c>
      <c r="C139">
        <f>VLOOKUP($A:$A,[0]!as,3,FALSE)</f>
        <v>2.16033888037789</v>
      </c>
      <c r="D139">
        <f>VLOOKUP($A:$A,[0]!as,4,FALSE)</f>
        <v>0.42762613356960399</v>
      </c>
      <c r="E139">
        <f>VLOOKUP($A:$A,[0]!as,5,FALSE)</f>
        <v>2.8360241554348199E-4</v>
      </c>
      <c r="F139">
        <f>VLOOKUP($A:$A,[0]!as,6,FALSE)</f>
        <v>5.3061362284816298E-3</v>
      </c>
      <c r="G139" t="str">
        <f>VLOOKUP($A:$A,[0]!as,7,FALSE)</f>
        <v>Up</v>
      </c>
      <c r="H139" t="str">
        <f>VLOOKUP($A:$A,[0]!as,8,FALSE)</f>
        <v>Ghir_A12G002420.1;Ghir_A12G008200.1</v>
      </c>
      <c r="I139">
        <f>VLOOKUP($A:$A,[0]!as,9,FALSE)</f>
        <v>0</v>
      </c>
      <c r="J139">
        <f>VLOOKUP($A:$A,[0]!as,10,FALSE)</f>
        <v>0</v>
      </c>
      <c r="K139">
        <f>VLOOKUP($A:$A,[0]!as,11,FALSE)</f>
        <v>0</v>
      </c>
      <c r="L139">
        <f>VLOOKUP($A:$A,[0]!as,12,FALSE)</f>
        <v>99.028999999999996</v>
      </c>
      <c r="M139">
        <f>VLOOKUP($A:$A,[0]!as,13,FALSE)</f>
        <v>9.9999999999999994E-68</v>
      </c>
      <c r="N139" t="str">
        <f>VLOOKUP($A:$A,[0]!as,14,FALSE)</f>
        <v>YP_009132975.1</v>
      </c>
      <c r="O139" t="str">
        <f>VLOOKUP($A:$A,[0]!as,15,FALSE)</f>
        <v xml:space="preserve">ribosomal protein L14 (chloroplast) [Hibiscus syriacus] </v>
      </c>
      <c r="P139">
        <f>VLOOKUP($A:$A,[0]!as,16,FALSE)</f>
        <v>100</v>
      </c>
      <c r="Q139">
        <f>VLOOKUP($A:$A,[0]!as,17,FALSE)</f>
        <v>2E-70</v>
      </c>
      <c r="R139" t="str">
        <f>VLOOKUP($A:$A,[0]!as,18,FALSE)</f>
        <v>sp|Q2L941|RK14_GOSHI</v>
      </c>
      <c r="S139" t="str">
        <f>VLOOKUP($A:$A,[0]!as,19,FALSE)</f>
        <v>50S ribosomal protein L14, chloroplastic OS=Gossypium hirsutum GN=rpl14 PE=3 SV=1</v>
      </c>
      <c r="T139" t="str">
        <f>VLOOKUP($A:$A,[0]!as,20,FALSE)</f>
        <v>AtCh058</v>
      </c>
      <c r="U139">
        <f>VLOOKUP($A:$A,[0]!as,21,FALSE)</f>
        <v>194</v>
      </c>
      <c r="V139">
        <f>VLOOKUP($A:$A,[0]!as,22,FALSE)</f>
        <v>9.9999999999999992E-66</v>
      </c>
      <c r="W139" t="str">
        <f>VLOOKUP($A:$A,[0]!as,23,FALSE)</f>
        <v>KOG0901</v>
      </c>
      <c r="X139" t="str">
        <f>VLOOKUP($A:$A,[0]!as,24,FALSE)</f>
        <v>60S ribosomal protein L14/L17/L23</v>
      </c>
      <c r="Y139" t="str">
        <f>VLOOKUP($A:$A,[0]!as,25,FALSE)</f>
        <v>J</v>
      </c>
      <c r="Z139" t="str">
        <f>VLOOKUP($A:$A,[0]!as,26,FALSE)</f>
        <v>Translation, ribosomal structure and biogenesis</v>
      </c>
      <c r="AA139" t="str">
        <f>VLOOKUP($A:$A,[0]!as,27,FALSE)</f>
        <v>K02874|1|6e-69|206|gab:11540250|large subunit ribosomal protein L14</v>
      </c>
      <c r="AB139" t="str">
        <f>VLOOKUP($A:$A,[0]!as,28,FALSE)</f>
        <v>GO:0006412//translation</v>
      </c>
      <c r="AC139" t="str">
        <f>VLOOKUP($A:$A,[0]!as,29,FALSE)</f>
        <v>GO:0019843//rRNA binding;GO:0003735//structural constituent of ribosome</v>
      </c>
      <c r="AD139" t="str">
        <f>VLOOKUP($A:$A,[0]!as,30,FALSE)</f>
        <v>GO:0009536//plastid;GO:0015934//large ribosomal subunit;GO:0009507//chloroplast</v>
      </c>
      <c r="AE139" t="str">
        <f>VLOOKUP($A:$A,[0]!as,31,FALSE)</f>
        <v>MCIRVIGASNRRYAHIGDVIVAVIKEAVPNTPLERSEVIRAVIVRTRKELKRDNGMIIRYDDNAAVVIDQEGNPKGTRIFGAIARELRQLNFTKIVSLAPEVL</v>
      </c>
    </row>
    <row r="140" spans="1:31" x14ac:dyDescent="0.25">
      <c r="A140" s="2" t="s">
        <v>1235</v>
      </c>
      <c r="B140" t="str">
        <f>VLOOKUP($A:$A,[0]!as,2,FALSE)</f>
        <v>MSPms-VS-MPms</v>
      </c>
      <c r="C140">
        <f>VLOOKUP($A:$A,[0]!as,3,FALSE)</f>
        <v>-4.4456843280211498</v>
      </c>
      <c r="D140">
        <f>VLOOKUP($A:$A,[0]!as,4,FALSE)</f>
        <v>0.251245867410611</v>
      </c>
      <c r="E140">
        <f>VLOOKUP($A:$A,[0]!as,5,FALSE)</f>
        <v>2.0922832180136899E-6</v>
      </c>
      <c r="F140">
        <f>VLOOKUP($A:$A,[0]!as,6,FALSE)</f>
        <v>2.0496528383295401E-4</v>
      </c>
      <c r="G140" t="str">
        <f>VLOOKUP($A:$A,[0]!as,7,FALSE)</f>
        <v>Down</v>
      </c>
      <c r="H140" t="str">
        <f>VLOOKUP($A:$A,[0]!as,8,FALSE)</f>
        <v>Ghir_D08G025180.1</v>
      </c>
      <c r="I140">
        <f>VLOOKUP($A:$A,[0]!as,9,FALSE)</f>
        <v>0</v>
      </c>
      <c r="J140">
        <f>VLOOKUP($A:$A,[0]!as,10,FALSE)</f>
        <v>0</v>
      </c>
      <c r="K140">
        <f>VLOOKUP($A:$A,[0]!as,11,FALSE)</f>
        <v>0</v>
      </c>
      <c r="L140">
        <f>VLOOKUP($A:$A,[0]!as,12,FALSE)</f>
        <v>100</v>
      </c>
      <c r="M140">
        <f>VLOOKUP($A:$A,[0]!as,13,FALSE)</f>
        <v>0</v>
      </c>
      <c r="N140" t="str">
        <f>VLOOKUP($A:$A,[0]!as,14,FALSE)</f>
        <v>XP_012478042.1</v>
      </c>
      <c r="O140" t="str">
        <f>VLOOKUP($A:$A,[0]!as,15,FALSE)</f>
        <v xml:space="preserve">PREDICTED: probable beta-1,3-galactosyltransferase 8 [Gossypium raimondii] </v>
      </c>
      <c r="P140">
        <f>VLOOKUP($A:$A,[0]!as,16,FALSE)</f>
        <v>71.03</v>
      </c>
      <c r="Q140">
        <f>VLOOKUP($A:$A,[0]!as,17,FALSE)</f>
        <v>0</v>
      </c>
      <c r="R140" t="str">
        <f>VLOOKUP($A:$A,[0]!as,18,FALSE)</f>
        <v>sp|Q9C809|B3GT8_ARATH</v>
      </c>
      <c r="S140" t="str">
        <f>VLOOKUP($A:$A,[0]!as,19,FALSE)</f>
        <v>Probable beta-1,3-galactosyltransferase 8 OS=Arabidopsis thaliana GN=B3GALT8 PE=2 SV=1</v>
      </c>
      <c r="T140" t="str">
        <f>VLOOKUP($A:$A,[0]!as,20,FALSE)</f>
        <v>At1g33430</v>
      </c>
      <c r="U140">
        <f>VLOOKUP($A:$A,[0]!as,21,FALSE)</f>
        <v>568</v>
      </c>
      <c r="V140">
        <f>VLOOKUP($A:$A,[0]!as,22,FALSE)</f>
        <v>0</v>
      </c>
      <c r="W140" t="str">
        <f>VLOOKUP($A:$A,[0]!as,23,FALSE)</f>
        <v>KOG2288</v>
      </c>
      <c r="X140" t="str">
        <f>VLOOKUP($A:$A,[0]!as,24,FALSE)</f>
        <v>Galactosyltransferases</v>
      </c>
      <c r="Y140" t="str">
        <f>VLOOKUP($A:$A,[0]!as,25,FALSE)</f>
        <v>G</v>
      </c>
      <c r="Z140" t="str">
        <f>VLOOKUP($A:$A,[0]!as,26,FALSE)</f>
        <v>Carbohydrate transport and metabolism</v>
      </c>
      <c r="AA140" t="str">
        <f>VLOOKUP($A:$A,[0]!as,27,FALSE)</f>
        <v>K20855|1|0.0|816|gra:105793742|beta-1,3-galactosyltransferase 1/2/3/4/5/7/8 [EC:2.4.1.-]</v>
      </c>
      <c r="AB140" t="str">
        <f>VLOOKUP($A:$A,[0]!as,28,FALSE)</f>
        <v>GO:0006486//protein glycosylation</v>
      </c>
      <c r="AC140" t="str">
        <f>VLOOKUP($A:$A,[0]!as,29,FALSE)</f>
        <v>GO:0008378//galactosyltransferase activity</v>
      </c>
      <c r="AD140" t="str">
        <f>VLOOKUP($A:$A,[0]!as,30,FALSE)</f>
        <v>GO:0016021//integral component of membrane;GO:0000139//Golgi membrane</v>
      </c>
      <c r="AE140" t="str">
        <f>VLOOKUP($A:$A,[0]!as,31,FALSE)</f>
        <v>MRGKAVSGKAILVLCLASFLAGSLITSRTWTSQSHNNNHPIVNHVTASNKLGEFDHKLRKLGEGKAEDIMGEVSKTHKAIQSLEKTISNLEMELAVSRMSSVGNGVTLQKPRSYSNHTLQKAFVVIGINTAFSSRKRRDSLRQTWMPTGEKLKKLEKEKGIVIRFVIGHSATTGGVLDKALDKEEAEHKDFLRLNHVEGYHQLSTKTRLYFSTAVSMWDAEFYVKVDDDVHLNLGMLATTLAQYRSKPRVYIGCMKSGPVLSEKGVKYHEPEYWKFGEDGNKYFRHATGQIYGISKDLAAYISINSPILHRYANEDVSLGSWLIGLEVEHVDDRSMCCGTPPDCEWKAQAGNICVASFDWSCSGVCKSVEKMKYVHNSCGEGDSGIWKSDF</v>
      </c>
    </row>
    <row r="141" spans="1:31" x14ac:dyDescent="0.25">
      <c r="A141" s="2" t="s">
        <v>1272</v>
      </c>
      <c r="B141" t="str">
        <f>VLOOKUP($A:$A,[0]!as,2,FALSE)</f>
        <v>MSPms-VS-MPms</v>
      </c>
      <c r="C141">
        <f>VLOOKUP($A:$A,[0]!as,3,FALSE)</f>
        <v>-2.7529088938729198</v>
      </c>
      <c r="D141">
        <f>VLOOKUP($A:$A,[0]!as,4,FALSE)</f>
        <v>0.60111764070663498</v>
      </c>
      <c r="E141">
        <f>VLOOKUP($A:$A,[0]!as,5,FALSE)</f>
        <v>6.3281517788782405E-4</v>
      </c>
      <c r="F141">
        <f>VLOOKUP($A:$A,[0]!as,6,FALSE)</f>
        <v>8.8385246857014908E-3</v>
      </c>
      <c r="G141" t="str">
        <f>VLOOKUP($A:$A,[0]!as,7,FALSE)</f>
        <v>Down</v>
      </c>
      <c r="H141" t="str">
        <f>VLOOKUP($A:$A,[0]!as,8,FALSE)</f>
        <v>Ghir_D09G008610.1</v>
      </c>
      <c r="I141">
        <f>VLOOKUP($A:$A,[0]!as,9,FALSE)</f>
        <v>0</v>
      </c>
      <c r="J141">
        <f>VLOOKUP($A:$A,[0]!as,10,FALSE)</f>
        <v>0</v>
      </c>
      <c r="K141">
        <f>VLOOKUP($A:$A,[0]!as,11,FALSE)</f>
        <v>0</v>
      </c>
      <c r="L141">
        <f>VLOOKUP($A:$A,[0]!as,12,FALSE)</f>
        <v>99.798000000000002</v>
      </c>
      <c r="M141">
        <f>VLOOKUP($A:$A,[0]!as,13,FALSE)</f>
        <v>0</v>
      </c>
      <c r="N141" t="str">
        <f>VLOOKUP($A:$A,[0]!as,14,FALSE)</f>
        <v>XP_016672068.1</v>
      </c>
      <c r="O141" t="str">
        <f>VLOOKUP($A:$A,[0]!as,15,FALSE)</f>
        <v>PREDICTED: hexokinase-1-like [Gossypium hirsutum]</v>
      </c>
      <c r="P141">
        <f>VLOOKUP($A:$A,[0]!as,16,FALSE)</f>
        <v>74.45</v>
      </c>
      <c r="Q141">
        <f>VLOOKUP($A:$A,[0]!as,17,FALSE)</f>
        <v>0</v>
      </c>
      <c r="R141" t="str">
        <f>VLOOKUP($A:$A,[0]!as,18,FALSE)</f>
        <v>sp|Q9SEK2|HXK1_TOBAC</v>
      </c>
      <c r="S141" t="str">
        <f>VLOOKUP($A:$A,[0]!as,19,FALSE)</f>
        <v>Hexokinase-1 OS=Nicotiana tabacum GN=HXK1 PE=2 SV=1</v>
      </c>
      <c r="T141" t="str">
        <f>VLOOKUP($A:$A,[0]!as,20,FALSE)</f>
        <v>At2g19860</v>
      </c>
      <c r="U141">
        <f>VLOOKUP($A:$A,[0]!as,21,FALSE)</f>
        <v>735</v>
      </c>
      <c r="V141">
        <f>VLOOKUP($A:$A,[0]!as,22,FALSE)</f>
        <v>0</v>
      </c>
      <c r="W141" t="str">
        <f>VLOOKUP($A:$A,[0]!as,23,FALSE)</f>
        <v>KOG1369</v>
      </c>
      <c r="X141" t="str">
        <f>VLOOKUP($A:$A,[0]!as,24,FALSE)</f>
        <v>Hexokinase</v>
      </c>
      <c r="Y141" t="str">
        <f>VLOOKUP($A:$A,[0]!as,25,FALSE)</f>
        <v>G</v>
      </c>
      <c r="Z141" t="str">
        <f>VLOOKUP($A:$A,[0]!as,26,FALSE)</f>
        <v>Carbohydrate transport and metabolism</v>
      </c>
      <c r="AA141" t="str">
        <f>VLOOKUP($A:$A,[0]!as,27,FALSE)</f>
        <v>K00844|1|0.0|1018|ghi:107891712|hexokinase [EC:2.7.1.1]</v>
      </c>
      <c r="AB141" t="str">
        <f>VLOOKUP($A:$A,[0]!as,28,FALSE)</f>
        <v>GO:0001678//cellular glucose homeostasis;GO:0006096//glycolytic process</v>
      </c>
      <c r="AC141" t="str">
        <f>VLOOKUP($A:$A,[0]!as,29,FALSE)</f>
        <v>GO:0004396//hexokinase activity;GO:0005524//ATP binding;GO:0005536//glucose binding</v>
      </c>
      <c r="AD141" t="str">
        <f>VLOOKUP($A:$A,[0]!as,30,FALSE)</f>
        <v>GO:0005623//cell</v>
      </c>
      <c r="AE141" t="str">
        <f>VLOOKUP($A:$A,[0]!as,31,FALSE)</f>
        <v>MGKVTVCVAVVCGVAVTAAAAVVIHRKMKKSGKWVKAMEIVKEFEESCRTPISKLKQVADAMTVEMHAGLASEGGSKLKMLITYVDSLPTGDEKGLFYALDLGGTNFRVLRVLLGGKDGGILKQQFKEVSIPPNKMTGSSAALFDYIAAELAKFVAQEEDDFKSTSGRPRELGFTFSFPVMQTSIASGTLLRWTKGFSIDETVGQDVVAELTKALERQGLEMRVSALVNDTVGTLAGGKYANNDVVVSVILGTGSNAAYVERAQAIPKWHGLLPKSGEMVINMEWGNFRSSHLPLTEYDQALDAESLNPGEQIYEKVISGMYLGEIFRRVLCRMAKEAFFGDIVPPKLKEPFILGTPVMSAMHHDTSPDLKVVANNLKDILEISNTSLKMRTVIVQLCDIVATRGARLSAAGLLGILKKMGRDTIKEGEKQKTVIAMDGGLYEHYEEYRNSLENCLKELLGEEVFKTIKIEHSNDGSGIGAALLAASHSQYLEDES</v>
      </c>
    </row>
    <row r="142" spans="1:31" x14ac:dyDescent="0.25">
      <c r="A142" s="2" t="s">
        <v>991</v>
      </c>
      <c r="B142" t="str">
        <f>VLOOKUP($A:$A,[0]!as,2,FALSE)</f>
        <v>MSPms-VS-MPms</v>
      </c>
      <c r="C142">
        <f>VLOOKUP($A:$A,[0]!as,3,FALSE)</f>
        <v>-4.1123228810740304</v>
      </c>
      <c r="D142">
        <f>VLOOKUP($A:$A,[0]!as,4,FALSE)</f>
        <v>0.359622057444479</v>
      </c>
      <c r="E142">
        <f>VLOOKUP($A:$A,[0]!as,5,FALSE)</f>
        <v>8.2599995732124398E-8</v>
      </c>
      <c r="F142">
        <f>VLOOKUP($A:$A,[0]!as,6,FALSE)</f>
        <v>2.1601332137100001E-5</v>
      </c>
      <c r="G142" t="str">
        <f>VLOOKUP($A:$A,[0]!as,7,FALSE)</f>
        <v>Down</v>
      </c>
      <c r="H142" t="str">
        <f>VLOOKUP($A:$A,[0]!as,8,FALSE)</f>
        <v>Ghir_D03G005670.1</v>
      </c>
      <c r="I142">
        <f>VLOOKUP($A:$A,[0]!as,9,FALSE)</f>
        <v>0</v>
      </c>
      <c r="J142">
        <f>VLOOKUP($A:$A,[0]!as,10,FALSE)</f>
        <v>0</v>
      </c>
      <c r="K142" t="str">
        <f>VLOOKUP($A:$A,[0]!as,11,FALSE)</f>
        <v>&gt;Ghir_D03G005670.2</v>
      </c>
      <c r="L142">
        <f>VLOOKUP($A:$A,[0]!as,12,FALSE)</f>
        <v>100</v>
      </c>
      <c r="M142">
        <f>VLOOKUP($A:$A,[0]!as,13,FALSE)</f>
        <v>0</v>
      </c>
      <c r="N142" t="str">
        <f>VLOOKUP($A:$A,[0]!as,14,FALSE)</f>
        <v>XP_016728918.1</v>
      </c>
      <c r="O142" t="str">
        <f>VLOOKUP($A:$A,[0]!as,15,FALSE)</f>
        <v>PREDICTED: protein CDI-like [Gossypium hirsutum]</v>
      </c>
      <c r="P142">
        <f>VLOOKUP($A:$A,[0]!as,16,FALSE)</f>
        <v>78.8</v>
      </c>
      <c r="Q142">
        <f>VLOOKUP($A:$A,[0]!as,17,FALSE)</f>
        <v>1E-153</v>
      </c>
      <c r="R142" t="str">
        <f>VLOOKUP($A:$A,[0]!as,18,FALSE)</f>
        <v>sp|Q9XIP8|CDI_ARATH</v>
      </c>
      <c r="S142" t="str">
        <f>VLOOKUP($A:$A,[0]!as,19,FALSE)</f>
        <v>Protein CDI OS=Arabidopsis thaliana GN=CDI PE=2 SV=1</v>
      </c>
      <c r="T142" t="str">
        <f>VLOOKUP($A:$A,[0]!as,20,FALSE)</f>
        <v>-</v>
      </c>
      <c r="U142" t="str">
        <f>VLOOKUP($A:$A,[0]!as,21,FALSE)</f>
        <v>-</v>
      </c>
      <c r="V142" t="str">
        <f>VLOOKUP($A:$A,[0]!as,22,FALSE)</f>
        <v>-</v>
      </c>
      <c r="W142" t="str">
        <f>VLOOKUP($A:$A,[0]!as,23,FALSE)</f>
        <v>-</v>
      </c>
      <c r="X142" t="str">
        <f>VLOOKUP($A:$A,[0]!as,24,FALSE)</f>
        <v>-</v>
      </c>
      <c r="Y142" t="str">
        <f>VLOOKUP($A:$A,[0]!as,25,FALSE)</f>
        <v>-</v>
      </c>
      <c r="Z142" t="str">
        <f>VLOOKUP($A:$A,[0]!as,26,FALSE)</f>
        <v>-</v>
      </c>
      <c r="AA142" t="str">
        <f>VLOOKUP($A:$A,[0]!as,27,FALSE)</f>
        <v>-</v>
      </c>
      <c r="AB142" t="str">
        <f>VLOOKUP($A:$A,[0]!as,28,FALSE)</f>
        <v>-</v>
      </c>
      <c r="AC142" t="str">
        <f>VLOOKUP($A:$A,[0]!as,29,FALSE)</f>
        <v>-</v>
      </c>
      <c r="AD142" t="str">
        <f>VLOOKUP($A:$A,[0]!as,30,FALSE)</f>
        <v>-</v>
      </c>
      <c r="AE142" t="str">
        <f>VLOOKUP($A:$A,[0]!as,31,FALSE)</f>
        <v>MTSANGNASQVTNNGDVRKPFKIFIGYDPREDQAYEVCRHSILKRTSIPVEITPIVQSDLRAKGLYWRSRDQFESTEFSFTRFLTPYLANYDGWAMFVDCDFLYLADIKELTELINDKYAVMCVHHDYFPKEKTKMDGAVQTVYPRKNWSSMVLYNCGHPKNKGLKPEVVNNQTGAFLHRFQWLDDNEIGSVPCVWNFLEGHNEVVENDPKTYPKAIHYTRGGPWFEAWKTCEFADLWLKEMEEYMKKKSNVS</v>
      </c>
    </row>
    <row r="143" spans="1:31" x14ac:dyDescent="0.25">
      <c r="A143" s="2" t="s">
        <v>611</v>
      </c>
      <c r="B143" t="str">
        <f>VLOOKUP($A:$A,[0]!as,2,FALSE)</f>
        <v>MSPms-VS-MPms</v>
      </c>
      <c r="C143">
        <f>VLOOKUP($A:$A,[0]!as,3,FALSE)</f>
        <v>-5.2350879729751298</v>
      </c>
      <c r="D143">
        <f>VLOOKUP($A:$A,[0]!as,4,FALSE)</f>
        <v>0.619272168265255</v>
      </c>
      <c r="E143">
        <f>VLOOKUP($A:$A,[0]!as,5,FALSE)</f>
        <v>2.1283416788975299E-6</v>
      </c>
      <c r="F143">
        <f>VLOOKUP($A:$A,[0]!as,6,FALSE)</f>
        <v>2.0496528383295401E-4</v>
      </c>
      <c r="G143" t="str">
        <f>VLOOKUP($A:$A,[0]!as,7,FALSE)</f>
        <v>Down</v>
      </c>
      <c r="H143" t="str">
        <f>VLOOKUP($A:$A,[0]!as,8,FALSE)</f>
        <v>Ghir_A10G012890.1</v>
      </c>
      <c r="I143">
        <f>VLOOKUP($A:$A,[0]!as,9,FALSE)</f>
        <v>0</v>
      </c>
      <c r="J143">
        <f>VLOOKUP($A:$A,[0]!as,10,FALSE)</f>
        <v>0</v>
      </c>
      <c r="K143">
        <f>VLOOKUP($A:$A,[0]!as,11,FALSE)</f>
        <v>0</v>
      </c>
      <c r="L143">
        <f>VLOOKUP($A:$A,[0]!as,12,FALSE)</f>
        <v>98.927000000000007</v>
      </c>
      <c r="M143">
        <f>VLOOKUP($A:$A,[0]!as,13,FALSE)</f>
        <v>0</v>
      </c>
      <c r="N143" t="str">
        <f>VLOOKUP($A:$A,[0]!as,14,FALSE)</f>
        <v>XP_017647672.1</v>
      </c>
      <c r="O143" t="str">
        <f>VLOOKUP($A:$A,[0]!as,15,FALSE)</f>
        <v>PREDICTED: serine/threonine-protein kinase BLUS1-like [Gossypium arboreum]</v>
      </c>
      <c r="P143">
        <f>VLOOKUP($A:$A,[0]!as,16,FALSE)</f>
        <v>42.44</v>
      </c>
      <c r="Q143">
        <f>VLOOKUP($A:$A,[0]!as,17,FALSE)</f>
        <v>4.0000000000000002E-110</v>
      </c>
      <c r="R143" t="str">
        <f>VLOOKUP($A:$A,[0]!as,18,FALSE)</f>
        <v>sp|O23304|BLUS1_ARATH</v>
      </c>
      <c r="S143" t="str">
        <f>VLOOKUP($A:$A,[0]!as,19,FALSE)</f>
        <v>Serine/threonine-protein kinase BLUS1 OS=Arabidopsis thaliana GN=BLUS1 PE=1 SV=1</v>
      </c>
      <c r="T143" t="str">
        <f>VLOOKUP($A:$A,[0]!as,20,FALSE)</f>
        <v>At4g14480</v>
      </c>
      <c r="U143">
        <f>VLOOKUP($A:$A,[0]!as,21,FALSE)</f>
        <v>334</v>
      </c>
      <c r="V143">
        <f>VLOOKUP($A:$A,[0]!as,22,FALSE)</f>
        <v>6.9999999999999995E-110</v>
      </c>
      <c r="W143" t="str">
        <f>VLOOKUP($A:$A,[0]!as,23,FALSE)</f>
        <v>KOG0582</v>
      </c>
      <c r="X143" t="str">
        <f>VLOOKUP($A:$A,[0]!as,24,FALSE)</f>
        <v>Ste20-like serine/threonine protein kinase</v>
      </c>
      <c r="Y143" t="str">
        <f>VLOOKUP($A:$A,[0]!as,25,FALSE)</f>
        <v>T</v>
      </c>
      <c r="Z143" t="str">
        <f>VLOOKUP($A:$A,[0]!as,26,FALSE)</f>
        <v>Signal transduction mechanisms</v>
      </c>
      <c r="AA143" t="str">
        <f>VLOOKUP($A:$A,[0]!as,27,FALSE)</f>
        <v>K08835|1|0.0|951|gab:108487839|serine/threonine-protein kinase OSR1/STK39 [EC:2.7.11.1]</v>
      </c>
      <c r="AB143">
        <f>VLOOKUP($A:$A,[0]!as,28,FALSE)</f>
        <v>0</v>
      </c>
      <c r="AC143" t="str">
        <f>VLOOKUP($A:$A,[0]!as,29,FALSE)</f>
        <v>GO:0005524//ATP binding;GO:0004672//protein kinase activity</v>
      </c>
      <c r="AD143" t="str">
        <f>VLOOKUP($A:$A,[0]!as,30,FALSE)</f>
        <v>-</v>
      </c>
      <c r="AE143" t="str">
        <f>VLOOKUP($A:$A,[0]!as,31,FALSE)</f>
        <v>MAYEQEDHPKLQFPLDSNSYNITAEIGAGVCSKVYTAQCLPINSTVVAIKSIDLDQSNADFRNFVGRETNTLSLLSHPNILNPHCSFTAGNRLWLVMPFMSGGSLESIISSSSPNGIQEQCIAIILKETLTALSYLHSQGHLHRDIKASNILLDDNGRVKLADFGVSSSFYKSSSVYRLGSSPFSQYWIAPEVIHSHKDYNFKADIWSFGVTALDSTKKFSETFQDMVASCLRKDPAIRPTADELLKHPFFESCSGTSEFLAENLLPGLPSVEERFRAASKILEEGVGCDPNGDWASGLLLNRRISSIIEGNGNEDEEFEVHDPVFPVESTQAVIPCDDDGEEQHPATGGRGNEVNAETMVNELMALMTSLDDQKEKVKKIINQLGAKTIDREDELEKENARVRLELEREKEQNLKLIQVINEEDQLLHQNERLRLELENEKLRLELEKLKMHISATSNTTTDDNN</v>
      </c>
    </row>
    <row r="144" spans="1:31" x14ac:dyDescent="0.25">
      <c r="A144" s="2" t="s">
        <v>888</v>
      </c>
      <c r="B144" t="str">
        <f>VLOOKUP($A:$A,[0]!as,2,FALSE)</f>
        <v>MSPms-VS-MPms</v>
      </c>
      <c r="C144">
        <f>VLOOKUP($A:$A,[0]!as,3,FALSE)</f>
        <v>-4.0335317779863198</v>
      </c>
      <c r="D144">
        <f>VLOOKUP($A:$A,[0]!as,4,FALSE)</f>
        <v>0.26444218401469599</v>
      </c>
      <c r="E144">
        <f>VLOOKUP($A:$A,[0]!as,5,FALSE)</f>
        <v>3.2094062962784202E-9</v>
      </c>
      <c r="F144">
        <f>VLOOKUP($A:$A,[0]!as,6,FALSE)</f>
        <v>2.7028550025158101E-6</v>
      </c>
      <c r="G144" t="str">
        <f>VLOOKUP($A:$A,[0]!as,7,FALSE)</f>
        <v>Down</v>
      </c>
      <c r="H144" t="str">
        <f>VLOOKUP($A:$A,[0]!as,8,FALSE)</f>
        <v>Ghir_D01G004140.1</v>
      </c>
      <c r="I144">
        <f>VLOOKUP($A:$A,[0]!as,9,FALSE)</f>
        <v>0</v>
      </c>
      <c r="J144">
        <f>VLOOKUP($A:$A,[0]!as,10,FALSE)</f>
        <v>0</v>
      </c>
      <c r="K144" t="str">
        <f>VLOOKUP($A:$A,[0]!as,11,FALSE)</f>
        <v>&gt;Ghir_D01G004140.2</v>
      </c>
      <c r="L144">
        <f>VLOOKUP($A:$A,[0]!as,12,FALSE)</f>
        <v>100</v>
      </c>
      <c r="M144">
        <f>VLOOKUP($A:$A,[0]!as,13,FALSE)</f>
        <v>0</v>
      </c>
      <c r="N144" t="str">
        <f>VLOOKUP($A:$A,[0]!as,14,FALSE)</f>
        <v>NP_001314210.1</v>
      </c>
      <c r="O144" t="str">
        <f>VLOOKUP($A:$A,[0]!as,15,FALSE)</f>
        <v xml:space="preserve">trifunctional UDP-glucose 4,6-dehydratase/UDP-4-keto-6-deoxy-D-glucose 3,5-epimerase/UDP-4-keto-L-rhamnose-reductase RHM1-like [Gossypium hirsutum] </v>
      </c>
      <c r="P144">
        <f>VLOOKUP($A:$A,[0]!as,16,FALSE)</f>
        <v>88.19</v>
      </c>
      <c r="Q144">
        <f>VLOOKUP($A:$A,[0]!as,17,FALSE)</f>
        <v>0</v>
      </c>
      <c r="R144" t="str">
        <f>VLOOKUP($A:$A,[0]!as,18,FALSE)</f>
        <v>sp|Q9SYM5|RHM1_ARATH</v>
      </c>
      <c r="S144" t="str">
        <f>VLOOKUP($A:$A,[0]!as,19,FALSE)</f>
        <v>Trifunctional UDP-glucose 4,6-dehydratase/UDP-4-keto-6-deoxy-D-glucose 3,5-epimerase/UDP-4-keto-L-rhamnose-reductase RHM1 OS=Arabidopsis thaliana GN=RHM1 PE=1 SV=1</v>
      </c>
      <c r="T144" t="str">
        <f>VLOOKUP($A:$A,[0]!as,20,FALSE)</f>
        <v>At1g78570</v>
      </c>
      <c r="U144">
        <f>VLOOKUP($A:$A,[0]!as,21,FALSE)</f>
        <v>1254</v>
      </c>
      <c r="V144">
        <f>VLOOKUP($A:$A,[0]!as,22,FALSE)</f>
        <v>0</v>
      </c>
      <c r="W144" t="str">
        <f>VLOOKUP($A:$A,[0]!as,23,FALSE)</f>
        <v>KOG0747</v>
      </c>
      <c r="X144" t="str">
        <f>VLOOKUP($A:$A,[0]!as,24,FALSE)</f>
        <v>Putative NAD+-dependent epimerases</v>
      </c>
      <c r="Y144" t="str">
        <f>VLOOKUP($A:$A,[0]!as,25,FALSE)</f>
        <v>G</v>
      </c>
      <c r="Z144" t="str">
        <f>VLOOKUP($A:$A,[0]!as,26,FALSE)</f>
        <v>Carbohydrate transport and metabolism</v>
      </c>
      <c r="AA144" t="str">
        <f>VLOOKUP($A:$A,[0]!as,27,FALSE)</f>
        <v>K12450|1|0.0|1392|ghi:107928094|UDP-glucose 4,6-dehydratase [EC:4.2.1.76]</v>
      </c>
      <c r="AB144" t="str">
        <f>VLOOKUP($A:$A,[0]!as,28,FALSE)</f>
        <v>GO:0009225//nucleotide-sugar metabolic process</v>
      </c>
      <c r="AC144" t="str">
        <f>VLOOKUP($A:$A,[0]!as,29,FALSE)</f>
        <v>GO:0008460//dTDP-glucose 4,6-dehydratase activity</v>
      </c>
      <c r="AD144" t="str">
        <f>VLOOKUP($A:$A,[0]!as,30,FALSE)</f>
        <v>-</v>
      </c>
      <c r="AE144" t="str">
        <f>VLOOKUP($A:$A,[0]!as,31,FALSE)</f>
        <v>MSSYTPKNILITGAAGFIASHVANRLIRNYPDYKIVVLDKLDYCSNLKNLLPSKSSPNFKFVKGDIGSADLVNYLLITESIDTIMHFAAQTHVDNSFGNSFEFTKNNIYGTHVLLEACKVTGQIRRFIHVSTDEVYGETDEDAVVGNHEASQLLPTNPYSATKAGAEMLVMAYGRSYGLPVITTRGNNVYGPNQFPEKLIPKFILLAMRGKTLPIHGDGSNVRSYLYCEDVAEAFEVILHKGEVGHVYNIGTKKERRVIDVAKDICKLFSMDPETSIKFVENRPFNDQRYFLDDEKLKNLGWSEQTVWEEGLKKTIEWYTQNPEWWGDVSGALLPHPRMLMMPGGRHFDSEEGKGTSFASGPNQTRMVVPTFKTSSSTQKPALKFLIYGRTGWIGGLLGQLCEKQGIPFEYGRGRLEDRSSLMADIQNIKPTHVFNAAGVTGRPNVDWCESHKTETIRTNVAGTLTLADVCREHGLLMMNFATGCIFEYDAGHPEGSGIGYKEEDKPNFTGSFYSKTKAMVEELLKEYDNVCTLRVRMPISSDLNNPRNFITKIARYNKVVNIPNSMTILDELLPISIEMAKRNLNGIWNFTNPGVVSHNEILEMYKAYIDPKFQWVNFTLEEQAKVIVAPRSNNEMDASKLKNEFPDLLPIKESLIKYVFEPNKRT</v>
      </c>
    </row>
    <row r="145" spans="1:31" x14ac:dyDescent="0.25">
      <c r="A145" s="2" t="s">
        <v>1276</v>
      </c>
      <c r="B145" t="str">
        <f>VLOOKUP($A:$A,[0]!as,2,FALSE)</f>
        <v>MSPms-VS-MPms</v>
      </c>
      <c r="C145">
        <f>VLOOKUP($A:$A,[0]!as,3,FALSE)</f>
        <v>-2.4447107600090399</v>
      </c>
      <c r="D145">
        <f>VLOOKUP($A:$A,[0]!as,4,FALSE)</f>
        <v>0.52833106953841802</v>
      </c>
      <c r="E145">
        <f>VLOOKUP($A:$A,[0]!as,5,FALSE)</f>
        <v>5.8287275303348096E-4</v>
      </c>
      <c r="F145">
        <f>VLOOKUP($A:$A,[0]!as,6,FALSE)</f>
        <v>8.42705585430094E-3</v>
      </c>
      <c r="G145" t="str">
        <f>VLOOKUP($A:$A,[0]!as,7,FALSE)</f>
        <v>Down</v>
      </c>
      <c r="H145" t="str">
        <f>VLOOKUP($A:$A,[0]!as,8,FALSE)</f>
        <v>Ghir_D09G008800.1;Ghir_D09G008800.2</v>
      </c>
      <c r="I145">
        <f>VLOOKUP($A:$A,[0]!as,9,FALSE)</f>
        <v>0</v>
      </c>
      <c r="J145">
        <f>VLOOKUP($A:$A,[0]!as,10,FALSE)</f>
        <v>0</v>
      </c>
      <c r="K145">
        <f>VLOOKUP($A:$A,[0]!as,11,FALSE)</f>
        <v>0</v>
      </c>
      <c r="L145">
        <f>VLOOKUP($A:$A,[0]!as,12,FALSE)</f>
        <v>100</v>
      </c>
      <c r="M145">
        <f>VLOOKUP($A:$A,[0]!as,13,FALSE)</f>
        <v>0</v>
      </c>
      <c r="N145" t="str">
        <f>VLOOKUP($A:$A,[0]!as,14,FALSE)</f>
        <v>XP_016672051.1</v>
      </c>
      <c r="O145" t="str">
        <f>VLOOKUP($A:$A,[0]!as,15,FALSE)</f>
        <v>PREDICTED: MAR-binding filament-like protein 1-1 [Gossypium hirsutum]</v>
      </c>
      <c r="P145">
        <f>VLOOKUP($A:$A,[0]!as,16,FALSE)</f>
        <v>44.59</v>
      </c>
      <c r="Q145">
        <f>VLOOKUP($A:$A,[0]!as,17,FALSE)</f>
        <v>0</v>
      </c>
      <c r="R145" t="str">
        <f>VLOOKUP($A:$A,[0]!as,18,FALSE)</f>
        <v>sp|Q9M7J4|MFP1_TOBAC</v>
      </c>
      <c r="S145" t="str">
        <f>VLOOKUP($A:$A,[0]!as,19,FALSE)</f>
        <v>MAR-binding filament-like protein 1-1 OS=Nicotiana tabacum GN=MFP1-1 PE=2 SV=1</v>
      </c>
      <c r="T145" t="str">
        <f>VLOOKUP($A:$A,[0]!as,20,FALSE)</f>
        <v>-</v>
      </c>
      <c r="U145" t="str">
        <f>VLOOKUP($A:$A,[0]!as,21,FALSE)</f>
        <v>-</v>
      </c>
      <c r="V145" t="str">
        <f>VLOOKUP($A:$A,[0]!as,22,FALSE)</f>
        <v>-</v>
      </c>
      <c r="W145" t="str">
        <f>VLOOKUP($A:$A,[0]!as,23,FALSE)</f>
        <v>-</v>
      </c>
      <c r="X145" t="str">
        <f>VLOOKUP($A:$A,[0]!as,24,FALSE)</f>
        <v>-</v>
      </c>
      <c r="Y145" t="str">
        <f>VLOOKUP($A:$A,[0]!as,25,FALSE)</f>
        <v>-</v>
      </c>
      <c r="Z145" t="str">
        <f>VLOOKUP($A:$A,[0]!as,26,FALSE)</f>
        <v>-</v>
      </c>
      <c r="AA145" t="str">
        <f>VLOOKUP($A:$A,[0]!as,27,FALSE)</f>
        <v>-</v>
      </c>
      <c r="AB145" t="str">
        <f>VLOOKUP($A:$A,[0]!as,28,FALSE)</f>
        <v>-</v>
      </c>
      <c r="AC145" t="str">
        <f>VLOOKUP($A:$A,[0]!as,29,FALSE)</f>
        <v>-</v>
      </c>
      <c r="AD145" t="str">
        <f>VLOOKUP($A:$A,[0]!as,30,FALSE)</f>
        <v>-</v>
      </c>
      <c r="AE145" t="str">
        <f>VLOOKUP($A:$A,[0]!as,31,FALSE)</f>
        <v>MGFMIGTSCYLQDPISNSQVRFPSSLSVSFNIRNGETKRKRRKKRNFRPPMACLTHEDPNDDVSGKRRAVLLVGISILPLLQLRSQALEISTLRRERPRKSKSLEEGTRELPTEVATGKSTEESDVNKPEESQIAVFELNKPEESRKLEESWGDSRSNPFLSLLNGLGILGASVLGALYALVLKEKNTNNEILESIKIELQEKEVAIIMMEKDFESKLLIEREERTKQLKEAKEEQLALRDQLNSANSTITGLGCELNNEKRLIEKLKVQIDSLQNNLSEVREEKRSLKQELKEKLNSVDVLREKANLLGSELNDKEVSIQKLSTLLAGKESEFKNLITTYKQTEEELGKAHLEIERLKEELQRSRSELESESSLVDELNASVSSLLVERDNSMREFLSLQEEYNDLKLSSENKAVADAKLLGERENEIRLLKEKLELALNDVSENKTIAADLNKEKESLERALEMELHGGKNLKEELLLVEETLSKSRSEVSYLSEQLKQSRIHCKELESDVSRVTTKFYEAKERLQANLDEAKQNGVVLAGELTTTKELLKKTLEERQTFSRELTSMTENRNTLQRELIDAYKRVEAISSDLKEEKTHVSSLNQERQALENQIVKDKEARKSLKTNLEEATNSLDEVNQKILKLSRDLEIANAKISSLEDEKMVLYKTLTEQKNASKEARENMEDAHSIVMTLNKERESLEKRVKKLEEELASAKGEILRLRSRINSSKAPVNDQPQQKDETETKVTVSARKSRRKKGSSQ</v>
      </c>
    </row>
    <row r="146" spans="1:31" x14ac:dyDescent="0.25">
      <c r="A146" s="2" t="s">
        <v>587</v>
      </c>
      <c r="B146" t="str">
        <f>VLOOKUP($A:$A,[0]!as,2,FALSE)</f>
        <v>MSPms-VS-MPms</v>
      </c>
      <c r="C146">
        <f>VLOOKUP($A:$A,[0]!as,3,FALSE)</f>
        <v>-5.5423958901984598</v>
      </c>
      <c r="D146">
        <f>VLOOKUP($A:$A,[0]!as,4,FALSE)</f>
        <v>0.313103086421536</v>
      </c>
      <c r="E146">
        <f>VLOOKUP($A:$A,[0]!as,5,FALSE)</f>
        <v>5.7720228596735999E-10</v>
      </c>
      <c r="F146">
        <f>VLOOKUP($A:$A,[0]!as,6,FALSE)</f>
        <v>1.16664126039723E-6</v>
      </c>
      <c r="G146" t="str">
        <f>VLOOKUP($A:$A,[0]!as,7,FALSE)</f>
        <v>Down</v>
      </c>
      <c r="H146" t="str">
        <f>VLOOKUP($A:$A,[0]!as,8,FALSE)</f>
        <v>Ghir_A09G022240.1;Ghir_D09G021510.1</v>
      </c>
      <c r="I146">
        <f>VLOOKUP($A:$A,[0]!as,9,FALSE)</f>
        <v>0</v>
      </c>
      <c r="J146">
        <f>VLOOKUP($A:$A,[0]!as,10,FALSE)</f>
        <v>0</v>
      </c>
      <c r="K146">
        <f>VLOOKUP($A:$A,[0]!as,11,FALSE)</f>
        <v>0</v>
      </c>
      <c r="L146">
        <f>VLOOKUP($A:$A,[0]!as,12,FALSE)</f>
        <v>98.876000000000005</v>
      </c>
      <c r="M146">
        <f>VLOOKUP($A:$A,[0]!as,13,FALSE)</f>
        <v>0</v>
      </c>
      <c r="N146" t="str">
        <f>VLOOKUP($A:$A,[0]!as,14,FALSE)</f>
        <v>XP_012487057.1</v>
      </c>
      <c r="O146" t="str">
        <f>VLOOKUP($A:$A,[0]!as,15,FALSE)</f>
        <v xml:space="preserve">PREDICTED: endochitinase PR4-like [Gossypium raimondii] </v>
      </c>
      <c r="P146">
        <f>VLOOKUP($A:$A,[0]!as,16,FALSE)</f>
        <v>63.1</v>
      </c>
      <c r="Q146">
        <f>VLOOKUP($A:$A,[0]!as,17,FALSE)</f>
        <v>2.0000000000000001E-127</v>
      </c>
      <c r="R146" t="str">
        <f>VLOOKUP($A:$A,[0]!as,18,FALSE)</f>
        <v>sp|Q9M2U5|CHI5_ARATH</v>
      </c>
      <c r="S146" t="str">
        <f>VLOOKUP($A:$A,[0]!as,19,FALSE)</f>
        <v>Endochitinase EP3 OS=Arabidopsis thaliana GN=EP3 PE=1 SV=1</v>
      </c>
      <c r="T146" t="str">
        <f>VLOOKUP($A:$A,[0]!as,20,FALSE)</f>
        <v>At3g54420</v>
      </c>
      <c r="U146">
        <f>VLOOKUP($A:$A,[0]!as,21,FALSE)</f>
        <v>363</v>
      </c>
      <c r="V146">
        <f>VLOOKUP($A:$A,[0]!as,22,FALSE)</f>
        <v>3.0000000000000001E-127</v>
      </c>
      <c r="W146" t="str">
        <f>VLOOKUP($A:$A,[0]!as,23,FALSE)</f>
        <v>KOG4742</v>
      </c>
      <c r="X146" t="str">
        <f>VLOOKUP($A:$A,[0]!as,24,FALSE)</f>
        <v>Predicted chitinase</v>
      </c>
      <c r="Y146" t="str">
        <f>VLOOKUP($A:$A,[0]!as,25,FALSE)</f>
        <v>R</v>
      </c>
      <c r="Z146" t="str">
        <f>VLOOKUP($A:$A,[0]!as,26,FALSE)</f>
        <v>General function prediction only</v>
      </c>
      <c r="AA146" t="str">
        <f>VLOOKUP($A:$A,[0]!as,27,FALSE)</f>
        <v>K01183|1|0.0|549|gra:105800450|chitinase [EC:3.2.1.14]</v>
      </c>
      <c r="AB146" t="str">
        <f>VLOOKUP($A:$A,[0]!as,28,FALSE)</f>
        <v>GO:0006032//chitin catabolic process;GO:0005975//carbohydrate metabolic process;GO:0016998//cell wall macromolecule catabolic process</v>
      </c>
      <c r="AC146" t="str">
        <f>VLOOKUP($A:$A,[0]!as,29,FALSE)</f>
        <v>GO:0004568//chitinase activity;GO:0008061//chitin binding</v>
      </c>
      <c r="AD146" t="str">
        <f>VLOOKUP($A:$A,[0]!as,30,FALSE)</f>
        <v>-</v>
      </c>
      <c r="AE146" t="str">
        <f>VLOOKUP($A:$A,[0]!as,31,FALSE)</f>
        <v>MATSTMKTSFIAIILAEMVAGMVKAQCGNTCSATECCSRFGFCGTGDDFCGVNCRGGPCVNNGISIADIVTQEFFDGILNQAASTCVGRSFYSRGVFLDALNSFTQFARIGSVEDSRREIAAFFAHATHETGSFCHIEEDGGASKDYCDETKTDYPCNPSKGYYGRGPLQLTWNYNYGPAGSDIGFNGLDAPETVANDPLISFKAAIWFWMNNVAGVMNQGFGATIRAINGDLECNGVDPTKVQSRINYYTQYCSQLGVAPGDNLSC</v>
      </c>
    </row>
    <row r="147" spans="1:31" x14ac:dyDescent="0.25">
      <c r="A147" s="2" t="s">
        <v>29</v>
      </c>
      <c r="B147" t="str">
        <f>VLOOKUP($A:$A,[0]!as,2,FALSE)</f>
        <v>MSPms-VS-MPms</v>
      </c>
      <c r="C147">
        <f>VLOOKUP($A:$A,[0]!as,3,FALSE)</f>
        <v>-2.2491242830715401</v>
      </c>
      <c r="D147">
        <f>VLOOKUP($A:$A,[0]!as,4,FALSE)</f>
        <v>0.25973664800810897</v>
      </c>
      <c r="E147">
        <f>VLOOKUP($A:$A,[0]!as,5,FALSE)</f>
        <v>1.65650443761933E-6</v>
      </c>
      <c r="F147">
        <f>VLOOKUP($A:$A,[0]!as,6,FALSE)</f>
        <v>1.7258385408846401E-4</v>
      </c>
      <c r="G147" t="str">
        <f>VLOOKUP($A:$A,[0]!as,7,FALSE)</f>
        <v>Down</v>
      </c>
      <c r="H147" t="str">
        <f>VLOOKUP($A:$A,[0]!as,8,FALSE)</f>
        <v>Ghir_A01G002280.1</v>
      </c>
      <c r="I147">
        <f>VLOOKUP($A:$A,[0]!as,9,FALSE)</f>
        <v>0</v>
      </c>
      <c r="J147">
        <f>VLOOKUP($A:$A,[0]!as,10,FALSE)</f>
        <v>0</v>
      </c>
      <c r="K147">
        <f>VLOOKUP($A:$A,[0]!as,11,FALSE)</f>
        <v>0</v>
      </c>
      <c r="L147">
        <f>VLOOKUP($A:$A,[0]!as,12,FALSE)</f>
        <v>100</v>
      </c>
      <c r="M147">
        <f>VLOOKUP($A:$A,[0]!as,13,FALSE)</f>
        <v>0</v>
      </c>
      <c r="N147" t="str">
        <f>VLOOKUP($A:$A,[0]!as,14,FALSE)</f>
        <v>XP_016687334.1</v>
      </c>
      <c r="O147" t="str">
        <f>VLOOKUP($A:$A,[0]!as,15,FALSE)</f>
        <v>PREDICTED: photosynthetic NDH subunit of lumenal location 5, chloroplastic-like [Gossypium hirsutum]</v>
      </c>
      <c r="P147">
        <f>VLOOKUP($A:$A,[0]!as,16,FALSE)</f>
        <v>70.989999999999995</v>
      </c>
      <c r="Q147">
        <f>VLOOKUP($A:$A,[0]!as,17,FALSE)</f>
        <v>4.0000000000000002E-122</v>
      </c>
      <c r="R147" t="str">
        <f>VLOOKUP($A:$A,[0]!as,18,FALSE)</f>
        <v>sp|Q9ASS6|PNSL5_ARATH</v>
      </c>
      <c r="S147" t="str">
        <f>VLOOKUP($A:$A,[0]!as,19,FALSE)</f>
        <v>Photosynthetic NDH subunit of lumenal location 5, chloroplastic OS=Arabidopsis thaliana GN=PNSL5 PE=1 SV=1</v>
      </c>
      <c r="T147" t="str">
        <f>VLOOKUP($A:$A,[0]!as,20,FALSE)</f>
        <v>At5g13120</v>
      </c>
      <c r="U147">
        <f>VLOOKUP($A:$A,[0]!as,21,FALSE)</f>
        <v>348</v>
      </c>
      <c r="V147">
        <f>VLOOKUP($A:$A,[0]!as,22,FALSE)</f>
        <v>8.9999999999999996E-122</v>
      </c>
      <c r="W147" t="str">
        <f>VLOOKUP($A:$A,[0]!as,23,FALSE)</f>
        <v>KOG0880</v>
      </c>
      <c r="X147" t="str">
        <f>VLOOKUP($A:$A,[0]!as,24,FALSE)</f>
        <v>Peptidyl-prolyl cis-trans isomerase</v>
      </c>
      <c r="Y147" t="str">
        <f>VLOOKUP($A:$A,[0]!as,25,FALSE)</f>
        <v>O</v>
      </c>
      <c r="Z147" t="str">
        <f>VLOOKUP($A:$A,[0]!as,26,FALSE)</f>
        <v>Posttranslational modification, protein turnover, chaperones</v>
      </c>
      <c r="AA147" t="str">
        <f>VLOOKUP($A:$A,[0]!as,27,FALSE)</f>
        <v>K03768|1|0.0|529|ghi:107905244|peptidyl-prolyl cis-trans isomerase B (cyclophilin B) [EC:5.2.1.8]</v>
      </c>
      <c r="AB147" t="str">
        <f>VLOOKUP($A:$A,[0]!as,28,FALSE)</f>
        <v>GO:0006457//protein folding</v>
      </c>
      <c r="AC147" t="str">
        <f>VLOOKUP($A:$A,[0]!as,29,FALSE)</f>
        <v>GO:0003755//peptidyl-prolyl cis-trans isomerase activity</v>
      </c>
      <c r="AD147" t="str">
        <f>VLOOKUP($A:$A,[0]!as,30,FALSE)</f>
        <v>-</v>
      </c>
      <c r="AE147" t="str">
        <f>VLOOKUP($A:$A,[0]!as,31,FALSE)</f>
        <v>MASSLTTLSNVGLLSSPRTPPKNQPISTSSNSLKFPRTLSLSPKISSSSSSFSGSFRFPRFNSPQTNNHRVRRSVRATAEVAPIQSKITNKVFFDISIGNPVGKLAGKIVIGLYGDDVPQTTENFRALCSGEKGFGYKGSAFHRVIKDFMIQGGDFDKGNGTGGKSIYGRTFKDENFKLSHAGPGVVSMANAGPNTNGSQFFICTVKTPWLDQRHVVFGQVLEGMDTVKLIESQETDRGDRPRKKVVISDCGELPMSET</v>
      </c>
    </row>
    <row r="148" spans="1:31" x14ac:dyDescent="0.25">
      <c r="A148" s="2" t="s">
        <v>670</v>
      </c>
      <c r="B148" t="str">
        <f>VLOOKUP($A:$A,[0]!as,2,FALSE)</f>
        <v>MSPms-VS-MPms</v>
      </c>
      <c r="C148">
        <f>VLOOKUP($A:$A,[0]!as,3,FALSE)</f>
        <v>-2.0599556667508199</v>
      </c>
      <c r="D148">
        <f>VLOOKUP($A:$A,[0]!as,4,FALSE)</f>
        <v>0.249119756145951</v>
      </c>
      <c r="E148">
        <f>VLOOKUP($A:$A,[0]!as,5,FALSE)</f>
        <v>2.6758951257033199E-6</v>
      </c>
      <c r="F148">
        <f>VLOOKUP($A:$A,[0]!as,6,FALSE)</f>
        <v>2.4809721229686002E-4</v>
      </c>
      <c r="G148" t="str">
        <f>VLOOKUP($A:$A,[0]!as,7,FALSE)</f>
        <v>Down</v>
      </c>
      <c r="H148" t="str">
        <f>VLOOKUP($A:$A,[0]!as,8,FALSE)</f>
        <v>Ghir_A11G002040.1</v>
      </c>
      <c r="I148">
        <f>VLOOKUP($A:$A,[0]!as,9,FALSE)</f>
        <v>0</v>
      </c>
      <c r="J148">
        <f>VLOOKUP($A:$A,[0]!as,10,FALSE)</f>
        <v>0</v>
      </c>
      <c r="K148">
        <f>VLOOKUP($A:$A,[0]!as,11,FALSE)</f>
        <v>0</v>
      </c>
      <c r="L148">
        <f>VLOOKUP($A:$A,[0]!as,12,FALSE)</f>
        <v>100</v>
      </c>
      <c r="M148">
        <f>VLOOKUP($A:$A,[0]!as,13,FALSE)</f>
        <v>6E-176</v>
      </c>
      <c r="N148" t="str">
        <f>VLOOKUP($A:$A,[0]!as,14,FALSE)</f>
        <v>XP_017608951.1</v>
      </c>
      <c r="O148" t="str">
        <f>VLOOKUP($A:$A,[0]!as,15,FALSE)</f>
        <v>PREDICTED: uncharacterized protein LOC108454858 [Gossypium arboreum]</v>
      </c>
      <c r="P148" t="str">
        <f>VLOOKUP($A:$A,[0]!as,16,FALSE)</f>
        <v>-</v>
      </c>
      <c r="Q148" t="str">
        <f>VLOOKUP($A:$A,[0]!as,17,FALSE)</f>
        <v>-</v>
      </c>
      <c r="R148" t="str">
        <f>VLOOKUP($A:$A,[0]!as,18,FALSE)</f>
        <v>-</v>
      </c>
      <c r="S148" t="str">
        <f>VLOOKUP($A:$A,[0]!as,19,FALSE)</f>
        <v>-</v>
      </c>
      <c r="T148" t="str">
        <f>VLOOKUP($A:$A,[0]!as,20,FALSE)</f>
        <v>-</v>
      </c>
      <c r="U148" t="str">
        <f>VLOOKUP($A:$A,[0]!as,21,FALSE)</f>
        <v>-</v>
      </c>
      <c r="V148" t="str">
        <f>VLOOKUP($A:$A,[0]!as,22,FALSE)</f>
        <v>-</v>
      </c>
      <c r="W148" t="str">
        <f>VLOOKUP($A:$A,[0]!as,23,FALSE)</f>
        <v>-</v>
      </c>
      <c r="X148" t="str">
        <f>VLOOKUP($A:$A,[0]!as,24,FALSE)</f>
        <v>-</v>
      </c>
      <c r="Y148" t="str">
        <f>VLOOKUP($A:$A,[0]!as,25,FALSE)</f>
        <v>-</v>
      </c>
      <c r="Z148" t="str">
        <f>VLOOKUP($A:$A,[0]!as,26,FALSE)</f>
        <v>-</v>
      </c>
      <c r="AA148" t="str">
        <f>VLOOKUP($A:$A,[0]!as,27,FALSE)</f>
        <v>-</v>
      </c>
      <c r="AB148" t="str">
        <f>VLOOKUP($A:$A,[0]!as,28,FALSE)</f>
        <v>-</v>
      </c>
      <c r="AC148" t="str">
        <f>VLOOKUP($A:$A,[0]!as,29,FALSE)</f>
        <v>-</v>
      </c>
      <c r="AD148" t="str">
        <f>VLOOKUP($A:$A,[0]!as,30,FALSE)</f>
        <v>-</v>
      </c>
      <c r="AE148" t="str">
        <f>VLOOKUP($A:$A,[0]!as,31,FALSE)</f>
        <v>MATLSIGIASSAPAATTFFSTKTKRTHFKLNISCVQWDPEGILGKPGSGHLARLEFKRRLERDAEAREAFEQHLREEKERRRALRQSRELPDTAEETIEYFLDTEAQEIEFEIARLRHRLDEDFFSHLKFEIGQIRFAVSKTEDMEDRLIELEALQKALQEGTEAYDKMQAELITAKKSLTKILSSKDIKATLLEMVEGNELNRSLLTLLDENIANANMDNQKQAAAFMEKIRAAVLKYLTV</v>
      </c>
    </row>
    <row r="149" spans="1:31" x14ac:dyDescent="0.25">
      <c r="A149" s="2" t="s">
        <v>883</v>
      </c>
      <c r="B149" t="str">
        <f>VLOOKUP($A:$A,[0]!as,2,FALSE)</f>
        <v>MSPms-VS-MPms</v>
      </c>
      <c r="C149">
        <f>VLOOKUP($A:$A,[0]!as,3,FALSE)</f>
        <v>-2.4138795278641001</v>
      </c>
      <c r="D149">
        <f>VLOOKUP($A:$A,[0]!as,4,FALSE)</f>
        <v>0.27307523362188801</v>
      </c>
      <c r="E149">
        <f>VLOOKUP($A:$A,[0]!as,5,FALSE)</f>
        <v>1.3344278362303901E-6</v>
      </c>
      <c r="F149">
        <f>VLOOKUP($A:$A,[0]!as,6,FALSE)</f>
        <v>1.4658399687983E-4</v>
      </c>
      <c r="G149" t="str">
        <f>VLOOKUP($A:$A,[0]!as,7,FALSE)</f>
        <v>Down</v>
      </c>
      <c r="H149" t="str">
        <f>VLOOKUP($A:$A,[0]!as,8,FALSE)</f>
        <v>Ghir_D01G002190.1</v>
      </c>
      <c r="I149">
        <f>VLOOKUP($A:$A,[0]!as,9,FALSE)</f>
        <v>0</v>
      </c>
      <c r="J149">
        <f>VLOOKUP($A:$A,[0]!as,10,FALSE)</f>
        <v>0</v>
      </c>
      <c r="K149">
        <f>VLOOKUP($A:$A,[0]!as,11,FALSE)</f>
        <v>0</v>
      </c>
      <c r="L149">
        <f>VLOOKUP($A:$A,[0]!as,12,FALSE)</f>
        <v>100</v>
      </c>
      <c r="M149">
        <f>VLOOKUP($A:$A,[0]!as,13,FALSE)</f>
        <v>0</v>
      </c>
      <c r="N149" t="str">
        <f>VLOOKUP($A:$A,[0]!as,14,FALSE)</f>
        <v>XP_012452440.1</v>
      </c>
      <c r="O149" t="str">
        <f>VLOOKUP($A:$A,[0]!as,15,FALSE)</f>
        <v xml:space="preserve">PREDICTED: photosynthetic NDH subunit of lumenal location 5, chloroplastic [Gossypium raimondii] </v>
      </c>
      <c r="P149">
        <f>VLOOKUP($A:$A,[0]!as,16,FALSE)</f>
        <v>70.989999999999995</v>
      </c>
      <c r="Q149">
        <f>VLOOKUP($A:$A,[0]!as,17,FALSE)</f>
        <v>6.0000000000000001E-122</v>
      </c>
      <c r="R149" t="str">
        <f>VLOOKUP($A:$A,[0]!as,18,FALSE)</f>
        <v>sp|Q9ASS6|PNSL5_ARATH</v>
      </c>
      <c r="S149" t="str">
        <f>VLOOKUP($A:$A,[0]!as,19,FALSE)</f>
        <v>Photosynthetic NDH subunit of lumenal location 5, chloroplastic OS=Arabidopsis thaliana GN=PNSL5 PE=1 SV=1</v>
      </c>
      <c r="T149" t="str">
        <f>VLOOKUP($A:$A,[0]!as,20,FALSE)</f>
        <v>At5g13120</v>
      </c>
      <c r="U149">
        <f>VLOOKUP($A:$A,[0]!as,21,FALSE)</f>
        <v>348</v>
      </c>
      <c r="V149">
        <f>VLOOKUP($A:$A,[0]!as,22,FALSE)</f>
        <v>9.9999999999999998E-122</v>
      </c>
      <c r="W149" t="str">
        <f>VLOOKUP($A:$A,[0]!as,23,FALSE)</f>
        <v>KOG0880</v>
      </c>
      <c r="X149" t="str">
        <f>VLOOKUP($A:$A,[0]!as,24,FALSE)</f>
        <v>Peptidyl-prolyl cis-trans isomerase</v>
      </c>
      <c r="Y149" t="str">
        <f>VLOOKUP($A:$A,[0]!as,25,FALSE)</f>
        <v>O</v>
      </c>
      <c r="Z149" t="str">
        <f>VLOOKUP($A:$A,[0]!as,26,FALSE)</f>
        <v>Posttranslational modification, protein turnover, chaperones</v>
      </c>
      <c r="AA149" t="str">
        <f>VLOOKUP($A:$A,[0]!as,27,FALSE)</f>
        <v>K03768|1|0.0|530|ghi:107933119|peptidyl-prolyl cis-trans isomerase B (cyclophilin B) [EC:5.2.1.8]</v>
      </c>
      <c r="AB149" t="str">
        <f>VLOOKUP($A:$A,[0]!as,28,FALSE)</f>
        <v>GO:0006457//protein folding</v>
      </c>
      <c r="AC149" t="str">
        <f>VLOOKUP($A:$A,[0]!as,29,FALSE)</f>
        <v>GO:0003755//peptidyl-prolyl cis-trans isomerase activity</v>
      </c>
      <c r="AD149" t="str">
        <f>VLOOKUP($A:$A,[0]!as,30,FALSE)</f>
        <v>-</v>
      </c>
      <c r="AE149" t="str">
        <f>VLOOKUP($A:$A,[0]!as,31,FALSE)</f>
        <v>MASSLTTLSNVGLLSSPRTPPKNQPISTSCNSFNFPRTLSLSPKISSSSSSFSGSFRFPRFNSPQTNNHRVRRSVRATAEVAPIQSKITNKVFFDVSIGNPVGKLAGKIVIGLYGDDVPQTTENFRALCTGEKGFGYKGSAFHRVIKDFMIQGGDFDKGNGTGGKSIYGRTFKDENFKLSHAGPGVVSMANAGPNTNGSQFFICTVKTPWLDQRHVVFGQVLEGMDTVKLIESQETDRGDRPRKKVVISDCGELPMSET</v>
      </c>
    </row>
    <row r="150" spans="1:31" x14ac:dyDescent="0.25">
      <c r="A150" s="2" t="s">
        <v>278</v>
      </c>
      <c r="B150" t="str">
        <f>VLOOKUP($A:$A,[0]!as,2,FALSE)</f>
        <v>MSPms-VS-MPms</v>
      </c>
      <c r="C150">
        <f>VLOOKUP($A:$A,[0]!as,3,FALSE)</f>
        <v>-4.0292040157583102</v>
      </c>
      <c r="D150">
        <f>VLOOKUP($A:$A,[0]!as,4,FALSE)</f>
        <v>0.21168740910714401</v>
      </c>
      <c r="E150">
        <f>VLOOKUP($A:$A,[0]!as,5,FALSE)</f>
        <v>2.4845592250244398E-10</v>
      </c>
      <c r="F150">
        <f>VLOOKUP($A:$A,[0]!as,6,FALSE)</f>
        <v>8.3696518426989996E-7</v>
      </c>
      <c r="G150" t="str">
        <f>VLOOKUP($A:$A,[0]!as,7,FALSE)</f>
        <v>Down</v>
      </c>
      <c r="H150" t="str">
        <f>VLOOKUP($A:$A,[0]!as,8,FALSE)</f>
        <v>Ghir_A05G038420.1</v>
      </c>
      <c r="I150">
        <f>VLOOKUP($A:$A,[0]!as,9,FALSE)</f>
        <v>0</v>
      </c>
      <c r="J150">
        <f>VLOOKUP($A:$A,[0]!as,10,FALSE)</f>
        <v>0</v>
      </c>
      <c r="K150">
        <f>VLOOKUP($A:$A,[0]!as,11,FALSE)</f>
        <v>0</v>
      </c>
      <c r="L150">
        <f>VLOOKUP($A:$A,[0]!as,12,FALSE)</f>
        <v>100</v>
      </c>
      <c r="M150">
        <f>VLOOKUP($A:$A,[0]!as,13,FALSE)</f>
        <v>0</v>
      </c>
      <c r="N150" t="str">
        <f>VLOOKUP($A:$A,[0]!as,14,FALSE)</f>
        <v>XP_016751392.1</v>
      </c>
      <c r="O150" t="str">
        <f>VLOOKUP($A:$A,[0]!as,15,FALSE)</f>
        <v>PREDICTED: serine carboxypeptidase-like 25 [Gossypium hirsutum]</v>
      </c>
      <c r="P150">
        <f>VLOOKUP($A:$A,[0]!as,16,FALSE)</f>
        <v>78.349999999999994</v>
      </c>
      <c r="Q150">
        <f>VLOOKUP($A:$A,[0]!as,17,FALSE)</f>
        <v>0</v>
      </c>
      <c r="R150" t="str">
        <f>VLOOKUP($A:$A,[0]!as,18,FALSE)</f>
        <v>sp|Q8L9Y0|SCP25_ARATH</v>
      </c>
      <c r="S150" t="str">
        <f>VLOOKUP($A:$A,[0]!as,19,FALSE)</f>
        <v>Serine carboxypeptidase-like 25 OS=Arabidopsis thaliana GN=SCPL25 PE=2 SV=2</v>
      </c>
      <c r="T150" t="str">
        <f>VLOOKUP($A:$A,[0]!as,20,FALSE)</f>
        <v>At3g02110</v>
      </c>
      <c r="U150">
        <f>VLOOKUP($A:$A,[0]!as,21,FALSE)</f>
        <v>769</v>
      </c>
      <c r="V150">
        <f>VLOOKUP($A:$A,[0]!as,22,FALSE)</f>
        <v>0</v>
      </c>
      <c r="W150" t="str">
        <f>VLOOKUP($A:$A,[0]!as,23,FALSE)</f>
        <v>KOG1282</v>
      </c>
      <c r="X150" t="str">
        <f>VLOOKUP($A:$A,[0]!as,24,FALSE)</f>
        <v>Serine carboxypeptidases (lysosomal cathepsin A)</v>
      </c>
      <c r="Y150" t="str">
        <f>VLOOKUP($A:$A,[0]!as,25,FALSE)</f>
        <v>OE</v>
      </c>
      <c r="Z150" t="str">
        <f>VLOOKUP($A:$A,[0]!as,26,FALSE)</f>
        <v>Posttranslational modification, protein turnover, chaperones;Amino acid transport and metabolism</v>
      </c>
      <c r="AA150" t="str">
        <f>VLOOKUP($A:$A,[0]!as,27,FALSE)</f>
        <v>K16297|1|0.0|1002|ghi:107959767|serine carboxypeptidase-like clade II [EC:3.4.16.-]</v>
      </c>
      <c r="AB150">
        <f>VLOOKUP($A:$A,[0]!as,28,FALSE)</f>
        <v>0</v>
      </c>
      <c r="AC150" t="str">
        <f>VLOOKUP($A:$A,[0]!as,29,FALSE)</f>
        <v>GO:0004185//serine-type carboxypeptidase activity</v>
      </c>
      <c r="AD150" t="str">
        <f>VLOOKUP($A:$A,[0]!as,30,FALSE)</f>
        <v>-</v>
      </c>
      <c r="AE150" t="str">
        <f>VLOOKUP($A:$A,[0]!as,31,FALSE)</f>
        <v>MFFALQLLHSLSCSFNMANNTQILNLISMALLLFVSNSEGYSAAEEEADRISALPGQPKVSFPQFSGYVTVNKAAGRALFYWLTESPNFPSSKPLVIWLNGGPGCSSVAYGASEEIGPFRINKSASGLYLNKFSWNNVANLLFLETPAGVGFSYTNRSSDLLDTGDRRTAMDSLEFLIRWLDRFPRYKNREVYITGESYAGHYVPQLARQIMVYNKKSKHPINLKGIMVGNAVTDNYYDNLGTVTYWWSHAMISDKTYEQLINTCDFRRQIESNECESLYSYAMDQEFGNIDQYNIYAPPCNNSDGSRFTRHNMRLPHRPHSIFRQLSGYDPCTEKYADIYYNRPDVQKALHANTTGIRYKWTACSEVLNRNWNDTDVSVLPIYKELIAGGLRVWVFSGDVDSVVPVTATRYSLAQLKLSTKIPWYPWYVKKQVGGWTEVYEGLTFATVRGAGHEVPLFKPRAALQLFKSFLSGEPLPKA</v>
      </c>
    </row>
    <row r="151" spans="1:31" x14ac:dyDescent="0.25">
      <c r="A151" s="2" t="s">
        <v>1205</v>
      </c>
      <c r="B151" t="str">
        <f>VLOOKUP($A:$A,[0]!as,2,FALSE)</f>
        <v>MSPms-VS-MPms</v>
      </c>
      <c r="C151">
        <f>VLOOKUP($A:$A,[0]!as,3,FALSE)</f>
        <v>-5.5208521523311402</v>
      </c>
      <c r="D151">
        <f>VLOOKUP($A:$A,[0]!as,4,FALSE)</f>
        <v>0.25686207174116399</v>
      </c>
      <c r="E151">
        <f>VLOOKUP($A:$A,[0]!as,5,FALSE)</f>
        <v>2.31165007136269E-8</v>
      </c>
      <c r="F151">
        <f>VLOOKUP($A:$A,[0]!as,6,FALSE)</f>
        <v>1.0157189400517999E-5</v>
      </c>
      <c r="G151" t="str">
        <f>VLOOKUP($A:$A,[0]!as,7,FALSE)</f>
        <v>Down</v>
      </c>
      <c r="H151" t="str">
        <f>VLOOKUP($A:$A,[0]!as,8,FALSE)</f>
        <v>Ghir_D08G010180.1</v>
      </c>
      <c r="I151">
        <f>VLOOKUP($A:$A,[0]!as,9,FALSE)</f>
        <v>0</v>
      </c>
      <c r="J151">
        <f>VLOOKUP($A:$A,[0]!as,10,FALSE)</f>
        <v>0</v>
      </c>
      <c r="K151">
        <f>VLOOKUP($A:$A,[0]!as,11,FALSE)</f>
        <v>0</v>
      </c>
      <c r="L151">
        <f>VLOOKUP($A:$A,[0]!as,12,FALSE)</f>
        <v>88.542000000000002</v>
      </c>
      <c r="M151">
        <f>VLOOKUP($A:$A,[0]!as,13,FALSE)</f>
        <v>9.0000000000000003E-107</v>
      </c>
      <c r="N151" t="str">
        <f>VLOOKUP($A:$A,[0]!as,14,FALSE)</f>
        <v>XP_016686795.1</v>
      </c>
      <c r="O151" t="str">
        <f>VLOOKUP($A:$A,[0]!as,15,FALSE)</f>
        <v>PREDICTED: protein YLS3-like [Gossypium hirsutum]</v>
      </c>
      <c r="P151">
        <f>VLOOKUP($A:$A,[0]!as,16,FALSE)</f>
        <v>30.53</v>
      </c>
      <c r="Q151">
        <f>VLOOKUP($A:$A,[0]!as,17,FALSE)</f>
        <v>3E-10</v>
      </c>
      <c r="R151" t="str">
        <f>VLOOKUP($A:$A,[0]!as,18,FALSE)</f>
        <v>sp|O64864|YLS3_ARATH</v>
      </c>
      <c r="S151" t="str">
        <f>VLOOKUP($A:$A,[0]!as,19,FALSE)</f>
        <v>Protein YLS3 OS=Arabidopsis thaliana GN=YLS3 PE=2 SV=1</v>
      </c>
      <c r="T151" t="str">
        <f>VLOOKUP($A:$A,[0]!as,20,FALSE)</f>
        <v>-</v>
      </c>
      <c r="U151" t="str">
        <f>VLOOKUP($A:$A,[0]!as,21,FALSE)</f>
        <v>-</v>
      </c>
      <c r="V151" t="str">
        <f>VLOOKUP($A:$A,[0]!as,22,FALSE)</f>
        <v>-</v>
      </c>
      <c r="W151" t="str">
        <f>VLOOKUP($A:$A,[0]!as,23,FALSE)</f>
        <v>-</v>
      </c>
      <c r="X151" t="str">
        <f>VLOOKUP($A:$A,[0]!as,24,FALSE)</f>
        <v>-</v>
      </c>
      <c r="Y151" t="str">
        <f>VLOOKUP($A:$A,[0]!as,25,FALSE)</f>
        <v>-</v>
      </c>
      <c r="Z151" t="str">
        <f>VLOOKUP($A:$A,[0]!as,26,FALSE)</f>
        <v>-</v>
      </c>
      <c r="AA151" t="str">
        <f>VLOOKUP($A:$A,[0]!as,27,FALSE)</f>
        <v>-</v>
      </c>
      <c r="AB151" t="str">
        <f>VLOOKUP($A:$A,[0]!as,28,FALSE)</f>
        <v>-</v>
      </c>
      <c r="AC151" t="str">
        <f>VLOOKUP($A:$A,[0]!as,29,FALSE)</f>
        <v>-</v>
      </c>
      <c r="AD151" t="str">
        <f>VLOOKUP($A:$A,[0]!as,30,FALSE)</f>
        <v>-</v>
      </c>
      <c r="AE151" t="str">
        <f>VLOOKUP($A:$A,[0]!as,31,FALSE)</f>
        <v>MAALAFTPILMLLLLVASLPTSLSQDPITPGPTVSDCSPRLVALMPCAPFVQGNAPRPAQSCCDNLNQLYGLQPGCLCLLLNDTTLIAFPINRTLAQQLPVLCKLQANSSSCSGLPSPPGSSGSQVSLGTNHNSSVAGFGRSKAGRLKAQGLLAMVAAAVILCSRFALPYY</v>
      </c>
    </row>
    <row r="152" spans="1:31" x14ac:dyDescent="0.25">
      <c r="A152" s="2" t="s">
        <v>186</v>
      </c>
      <c r="B152" t="str">
        <f>VLOOKUP($A:$A,[0]!as,2,FALSE)</f>
        <v>MSPms-VS-MPms</v>
      </c>
      <c r="C152">
        <f>VLOOKUP($A:$A,[0]!as,3,FALSE)</f>
        <v>-2.7277178017625201</v>
      </c>
      <c r="D152">
        <f>VLOOKUP($A:$A,[0]!as,4,FALSE)</f>
        <v>0.35407567902708498</v>
      </c>
      <c r="E152">
        <f>VLOOKUP($A:$A,[0]!as,5,FALSE)</f>
        <v>5.5208249922778003E-6</v>
      </c>
      <c r="F152">
        <f>VLOOKUP($A:$A,[0]!as,6,FALSE)</f>
        <v>3.9569827923375498E-4</v>
      </c>
      <c r="G152" t="str">
        <f>VLOOKUP($A:$A,[0]!as,7,FALSE)</f>
        <v>Down</v>
      </c>
      <c r="H152" t="str">
        <f>VLOOKUP($A:$A,[0]!as,8,FALSE)</f>
        <v>Ghir_A04G004590.1</v>
      </c>
      <c r="I152">
        <f>VLOOKUP($A:$A,[0]!as,9,FALSE)</f>
        <v>0</v>
      </c>
      <c r="J152">
        <f>VLOOKUP($A:$A,[0]!as,10,FALSE)</f>
        <v>0</v>
      </c>
      <c r="K152">
        <f>VLOOKUP($A:$A,[0]!as,11,FALSE)</f>
        <v>0</v>
      </c>
      <c r="L152">
        <f>VLOOKUP($A:$A,[0]!as,12,FALSE)</f>
        <v>100</v>
      </c>
      <c r="M152">
        <f>VLOOKUP($A:$A,[0]!as,13,FALSE)</f>
        <v>0</v>
      </c>
      <c r="N152" t="str">
        <f>VLOOKUP($A:$A,[0]!as,14,FALSE)</f>
        <v>NP_001313859.1</v>
      </c>
      <c r="O152" t="str">
        <f>VLOOKUP($A:$A,[0]!as,15,FALSE)</f>
        <v xml:space="preserve">trifunctional UDP-glucose 4,6-dehydratase/UDP-4-keto-6-deoxy-D-glucose 3,5-epimerase/UDP-4-keto-L-rhamnose-reductase RHM1-like [Gossypium hirsutum] </v>
      </c>
      <c r="P152">
        <f>VLOOKUP($A:$A,[0]!as,16,FALSE)</f>
        <v>85.28</v>
      </c>
      <c r="Q152">
        <f>VLOOKUP($A:$A,[0]!as,17,FALSE)</f>
        <v>0</v>
      </c>
      <c r="R152" t="str">
        <f>VLOOKUP($A:$A,[0]!as,18,FALSE)</f>
        <v>sp|Q9SYM5|RHM1_ARATH</v>
      </c>
      <c r="S152" t="str">
        <f>VLOOKUP($A:$A,[0]!as,19,FALSE)</f>
        <v>Trifunctional UDP-glucose 4,6-dehydratase/UDP-4-keto-6-deoxy-D-glucose 3,5-epimerase/UDP-4-keto-L-rhamnose-reductase RHM1 OS=Arabidopsis thaliana GN=RHM1 PE=1 SV=1</v>
      </c>
      <c r="T152" t="str">
        <f>VLOOKUP($A:$A,[0]!as,20,FALSE)</f>
        <v>At1g78570</v>
      </c>
      <c r="U152">
        <f>VLOOKUP($A:$A,[0]!as,21,FALSE)</f>
        <v>845</v>
      </c>
      <c r="V152">
        <f>VLOOKUP($A:$A,[0]!as,22,FALSE)</f>
        <v>0</v>
      </c>
      <c r="W152" t="str">
        <f>VLOOKUP($A:$A,[0]!as,23,FALSE)</f>
        <v>KOG0747</v>
      </c>
      <c r="X152" t="str">
        <f>VLOOKUP($A:$A,[0]!as,24,FALSE)</f>
        <v>Putative NAD+-dependent epimerases</v>
      </c>
      <c r="Y152" t="str">
        <f>VLOOKUP($A:$A,[0]!as,25,FALSE)</f>
        <v>G</v>
      </c>
      <c r="Z152" t="str">
        <f>VLOOKUP($A:$A,[0]!as,26,FALSE)</f>
        <v>Carbohydrate transport and metabolism</v>
      </c>
      <c r="AA152" t="str">
        <f>VLOOKUP($A:$A,[0]!as,27,FALSE)</f>
        <v>K12450|1|0.0|962|gab:108483314|UDP-glucose 4,6-dehydratase [EC:4.2.1.76]</v>
      </c>
      <c r="AB152" t="str">
        <f>VLOOKUP($A:$A,[0]!as,28,FALSE)</f>
        <v>GO:0009225//nucleotide-sugar metabolic process</v>
      </c>
      <c r="AC152" t="str">
        <f>VLOOKUP($A:$A,[0]!as,29,FALSE)</f>
        <v>GO:0008460//dTDP-glucose 4,6-dehydratase activity</v>
      </c>
      <c r="AD152" t="str">
        <f>VLOOKUP($A:$A,[0]!as,30,FALSE)</f>
        <v>-</v>
      </c>
      <c r="AE152" t="str">
        <f>VLOOKUP($A:$A,[0]!as,31,FALSE)</f>
        <v>MRGKVLPIHGDGTNVRSYLYCEDVAEAFEVILHKGEVGHVYNVGTKKERRVIDVAKDICKLFSMDSETSIKFVENRPFNDQRYFLDDQKLKNLGWSERTVWEDGLKKTIEWYTQNPDWWGDVSGALLPHPRMLMMPGGRQFDSEEGKDTSYISSPSQTQMVVPTSKSSVSSQKPALKFLIYGRTGWIGGLLGQLCDKQGIPFEYGKGRLEDRSSLTADIRNIKPTHVFNAAGVTGRPNVDWCESHKTETIRTNVAGTLTLADVCREHGLLMMNFATGCIFEYDAGHPQGSGIGFKEEDKPNFTGSFYSKTKAMVEELLKEYNNVCTLRVRMPISSDLNNPRNFITKISRYSKVVNIPNSMTILDELLPISIEMAKRNLTGIWNFTNPGVVSHNEILEMYKKYIDPKFQWANFTLEEQAKVIVAPRSNNEMDASKLKKEFPELLPIKESLIKYVFEPNKRT</v>
      </c>
    </row>
    <row r="153" spans="1:31" x14ac:dyDescent="0.25">
      <c r="A153" s="2" t="s">
        <v>685</v>
      </c>
      <c r="B153" t="str">
        <f>VLOOKUP($A:$A,[0]!as,2,FALSE)</f>
        <v>MSPms-VS-MPms</v>
      </c>
      <c r="C153">
        <f>VLOOKUP($A:$A,[0]!as,3,FALSE)</f>
        <v>-2.56538322353288</v>
      </c>
      <c r="D153">
        <f>VLOOKUP($A:$A,[0]!as,4,FALSE)</f>
        <v>0.31231120265492801</v>
      </c>
      <c r="E153">
        <f>VLOOKUP($A:$A,[0]!as,5,FALSE)</f>
        <v>2.8658615847110299E-6</v>
      </c>
      <c r="F153">
        <f>VLOOKUP($A:$A,[0]!as,6,FALSE)</f>
        <v>2.5630439977955398E-4</v>
      </c>
      <c r="G153" t="str">
        <f>VLOOKUP($A:$A,[0]!as,7,FALSE)</f>
        <v>Down</v>
      </c>
      <c r="H153" t="str">
        <f>VLOOKUP($A:$A,[0]!as,8,FALSE)</f>
        <v>Ghir_A11G012370.1</v>
      </c>
      <c r="I153">
        <f>VLOOKUP($A:$A,[0]!as,9,FALSE)</f>
        <v>0</v>
      </c>
      <c r="J153">
        <f>VLOOKUP($A:$A,[0]!as,10,FALSE)</f>
        <v>0</v>
      </c>
      <c r="K153">
        <f>VLOOKUP($A:$A,[0]!as,11,FALSE)</f>
        <v>0</v>
      </c>
      <c r="L153">
        <f>VLOOKUP($A:$A,[0]!as,12,FALSE)</f>
        <v>100</v>
      </c>
      <c r="M153">
        <f>VLOOKUP($A:$A,[0]!as,13,FALSE)</f>
        <v>0</v>
      </c>
      <c r="N153" t="str">
        <f>VLOOKUP($A:$A,[0]!as,14,FALSE)</f>
        <v>XP_016708905.1</v>
      </c>
      <c r="O153" t="str">
        <f>VLOOKUP($A:$A,[0]!as,15,FALSE)</f>
        <v>PREDICTED: desiccation-related protein PCC13-62-like [Gossypium hirsutum]</v>
      </c>
      <c r="P153">
        <f>VLOOKUP($A:$A,[0]!as,16,FALSE)</f>
        <v>53.64</v>
      </c>
      <c r="Q153">
        <f>VLOOKUP($A:$A,[0]!as,17,FALSE)</f>
        <v>3.0000000000000002E-97</v>
      </c>
      <c r="R153" t="str">
        <f>VLOOKUP($A:$A,[0]!as,18,FALSE)</f>
        <v>sp|P22242|DRPE_CRAPL</v>
      </c>
      <c r="S153" t="str">
        <f>VLOOKUP($A:$A,[0]!as,19,FALSE)</f>
        <v>Desiccation-related protein PCC13-62 OS=Craterostigma plantagineum PE=2 SV=1</v>
      </c>
      <c r="T153" t="str">
        <f>VLOOKUP($A:$A,[0]!as,20,FALSE)</f>
        <v>-</v>
      </c>
      <c r="U153" t="str">
        <f>VLOOKUP($A:$A,[0]!as,21,FALSE)</f>
        <v>-</v>
      </c>
      <c r="V153" t="str">
        <f>VLOOKUP($A:$A,[0]!as,22,FALSE)</f>
        <v>-</v>
      </c>
      <c r="W153" t="str">
        <f>VLOOKUP($A:$A,[0]!as,23,FALSE)</f>
        <v>-</v>
      </c>
      <c r="X153" t="str">
        <f>VLOOKUP($A:$A,[0]!as,24,FALSE)</f>
        <v>-</v>
      </c>
      <c r="Y153" t="str">
        <f>VLOOKUP($A:$A,[0]!as,25,FALSE)</f>
        <v>-</v>
      </c>
      <c r="Z153" t="str">
        <f>VLOOKUP($A:$A,[0]!as,26,FALSE)</f>
        <v>-</v>
      </c>
      <c r="AA153" t="str">
        <f>VLOOKUP($A:$A,[0]!as,27,FALSE)</f>
        <v>K15255|1|6e-27|112|nsy:104233171|ATP-dependent DNA helicase PIF1 [EC:3.6.4.12]!K01206|2|5e-17|85.9|smo:SELMODRAFT_441539|alpha-L-fucosidase [EC:3.2.1.51]</v>
      </c>
      <c r="AB153" t="str">
        <f>VLOOKUP($A:$A,[0]!as,28,FALSE)</f>
        <v>-</v>
      </c>
      <c r="AC153" t="str">
        <f>VLOOKUP($A:$A,[0]!as,29,FALSE)</f>
        <v>-</v>
      </c>
      <c r="AD153" t="str">
        <f>VLOOKUP($A:$A,[0]!as,30,FALSE)</f>
        <v>-</v>
      </c>
      <c r="AE153" t="str">
        <f>VLOOKUP($A:$A,[0]!as,31,FALSE)</f>
        <v>MAIRTCFFAFLLLLLPLEFIAVMGVTPPLPLPECRPIVAVDRDQVQFALNLEFLEAEFFLYGALGTGLDDIAPSLALGGPPPVGGRKANLDPVIRTIIEEFAYQEIGHLRAITESVGGVPRPRLNISAGAFATLLDQAMNTTLSPPFNPYTNSLNYLLASYVIPYVGLVGYVGTIPNLVGRTNRALAASLLGVESGQDAVIRTLLYLRANETVKPYGVTVAGFTDRISEIRNRLGRCGMKDEGLIVPMQLGAENRTTSNILSADADSLSYSRTQAEILRIIYGTGDESRPGGFLPDGGRGRIAMGFLATRN</v>
      </c>
    </row>
    <row r="154" spans="1:31" x14ac:dyDescent="0.25">
      <c r="A154" s="2" t="s">
        <v>367</v>
      </c>
      <c r="B154" t="str">
        <f>VLOOKUP($A:$A,[0]!as,2,FALSE)</f>
        <v>MSPms-VS-MPms</v>
      </c>
      <c r="C154">
        <f>VLOOKUP($A:$A,[0]!as,3,FALSE)</f>
        <v>-2.13569787501774</v>
      </c>
      <c r="D154">
        <f>VLOOKUP($A:$A,[0]!as,4,FALSE)</f>
        <v>0.38005980936628098</v>
      </c>
      <c r="E154">
        <f>VLOOKUP($A:$A,[0]!as,5,FALSE)</f>
        <v>1.1261790684957699E-4</v>
      </c>
      <c r="F154">
        <f>VLOOKUP($A:$A,[0]!as,6,FALSE)</f>
        <v>2.9346792379177501E-3</v>
      </c>
      <c r="G154" t="str">
        <f>VLOOKUP($A:$A,[0]!as,7,FALSE)</f>
        <v>Down</v>
      </c>
      <c r="H154" t="str">
        <f>VLOOKUP($A:$A,[0]!as,8,FALSE)</f>
        <v>Ghir_A07G004840.1</v>
      </c>
      <c r="I154">
        <f>VLOOKUP($A:$A,[0]!as,9,FALSE)</f>
        <v>0</v>
      </c>
      <c r="J154">
        <f>VLOOKUP($A:$A,[0]!as,10,FALSE)</f>
        <v>0</v>
      </c>
      <c r="K154">
        <f>VLOOKUP($A:$A,[0]!as,11,FALSE)</f>
        <v>0</v>
      </c>
      <c r="L154">
        <f>VLOOKUP($A:$A,[0]!as,12,FALSE)</f>
        <v>96.984999999999999</v>
      </c>
      <c r="M154">
        <f>VLOOKUP($A:$A,[0]!as,13,FALSE)</f>
        <v>0</v>
      </c>
      <c r="N154" t="str">
        <f>VLOOKUP($A:$A,[0]!as,14,FALSE)</f>
        <v>XP_016744484.1</v>
      </c>
      <c r="O154" t="str">
        <f>VLOOKUP($A:$A,[0]!as,15,FALSE)</f>
        <v>PREDICTED: quinone oxidoreductase-like [Gossypium hirsutum]</v>
      </c>
      <c r="P154">
        <f>VLOOKUP($A:$A,[0]!as,16,FALSE)</f>
        <v>28.15</v>
      </c>
      <c r="Q154">
        <f>VLOOKUP($A:$A,[0]!as,17,FALSE)</f>
        <v>8.0000000000000006E-18</v>
      </c>
      <c r="R154" t="str">
        <f>VLOOKUP($A:$A,[0]!as,18,FALSE)</f>
        <v>sp|Q9ZUC1|AOR_ARATH</v>
      </c>
      <c r="S154" t="str">
        <f>VLOOKUP($A:$A,[0]!as,19,FALSE)</f>
        <v>NADPH-dependent alkenal/one oxidoreductase, chloroplastic OS=Arabidopsis thaliana GN=AOR PE=1 SV=2</v>
      </c>
      <c r="T154" t="str">
        <f>VLOOKUP($A:$A,[0]!as,20,FALSE)</f>
        <v>At5g61510</v>
      </c>
      <c r="U154">
        <f>VLOOKUP($A:$A,[0]!as,21,FALSE)</f>
        <v>575</v>
      </c>
      <c r="V154">
        <f>VLOOKUP($A:$A,[0]!as,22,FALSE)</f>
        <v>0</v>
      </c>
      <c r="W154" t="str">
        <f>VLOOKUP($A:$A,[0]!as,23,FALSE)</f>
        <v>KOG1197</v>
      </c>
      <c r="X154" t="str">
        <f>VLOOKUP($A:$A,[0]!as,24,FALSE)</f>
        <v>Predicted quinone oxidoreductase</v>
      </c>
      <c r="Y154" t="str">
        <f>VLOOKUP($A:$A,[0]!as,25,FALSE)</f>
        <v>CR</v>
      </c>
      <c r="Z154" t="str">
        <f>VLOOKUP($A:$A,[0]!as,26,FALSE)</f>
        <v>Energy production and conversion;General function prediction only</v>
      </c>
      <c r="AA154" t="str">
        <f>VLOOKUP($A:$A,[0]!as,27,FALSE)</f>
        <v>K00344|1|0.0|771|ghi:107953630|NADPH2:quinone reductase [EC:1.6.5.5]</v>
      </c>
      <c r="AB154">
        <f>VLOOKUP($A:$A,[0]!as,28,FALSE)</f>
        <v>0</v>
      </c>
      <c r="AC154" t="str">
        <f>VLOOKUP($A:$A,[0]!as,29,FALSE)</f>
        <v>GO:0016491//oxidoreductase activity</v>
      </c>
      <c r="AD154" t="str">
        <f>VLOOKUP($A:$A,[0]!as,30,FALSE)</f>
        <v>-</v>
      </c>
      <c r="AE154" t="str">
        <f>VLOOKUP($A:$A,[0]!as,31,FALSE)</f>
        <v>MSLLKLGFYNQRFHLLRFIPPQSSNVSPSTFWVQNLTNNNTTNHSSLSYYTPRINPVIAKALRTEASATVQPIKMVKAIRVHQFGGSQVLKWEDVELGEPKEGEIRIKNIAIGVNFIDIYFRKGVYKATTMPFTPGMEAVGEVTAVGPGLTGRKVGDIVAYAGNPMGSYAEEQILPADKVVPVPPSVDPITAASIMLKGMTAQFLVRRCFKVESGHTVLVHAAAGGVGSLLCQWANALGATVIGTVSTKEKAAQAKEDGCHHAIIYKEEDFVSRVNEITCGKGVEVVYDSVGKDTFEGSLACLKPRGYMVNFGQSSGTPDPVPLSALAPKSLFLTRPSMMQYTSTRDELLETAGEVFANVASGVLRVRVNHKYPLSEAAQAHADLENRRTTGSVVLIP</v>
      </c>
    </row>
    <row r="155" spans="1:31" x14ac:dyDescent="0.25">
      <c r="A155" s="2" t="s">
        <v>503</v>
      </c>
      <c r="B155" t="str">
        <f>VLOOKUP($A:$A,[0]!as,2,FALSE)</f>
        <v>MSPms-VS-MPms</v>
      </c>
      <c r="C155">
        <f>VLOOKUP($A:$A,[0]!as,3,FALSE)</f>
        <v>2.7371682059436599</v>
      </c>
      <c r="D155">
        <f>VLOOKUP($A:$A,[0]!as,4,FALSE)</f>
        <v>0.37183751339561</v>
      </c>
      <c r="E155">
        <f>VLOOKUP($A:$A,[0]!as,5,FALSE)</f>
        <v>8.7205389469602307E-6</v>
      </c>
      <c r="F155">
        <f>VLOOKUP($A:$A,[0]!as,6,FALSE)</f>
        <v>5.4067341471153397E-4</v>
      </c>
      <c r="G155" t="str">
        <f>VLOOKUP($A:$A,[0]!as,7,FALSE)</f>
        <v>Up</v>
      </c>
      <c r="H155" t="str">
        <f>VLOOKUP($A:$A,[0]!as,8,FALSE)</f>
        <v>Ghir_A08G024060.1</v>
      </c>
      <c r="I155">
        <f>VLOOKUP($A:$A,[0]!as,9,FALSE)</f>
        <v>0</v>
      </c>
      <c r="J155">
        <f>VLOOKUP($A:$A,[0]!as,10,FALSE)</f>
        <v>0</v>
      </c>
      <c r="K155">
        <f>VLOOKUP($A:$A,[0]!as,11,FALSE)</f>
        <v>0</v>
      </c>
      <c r="L155">
        <f>VLOOKUP($A:$A,[0]!as,12,FALSE)</f>
        <v>100</v>
      </c>
      <c r="M155">
        <f>VLOOKUP($A:$A,[0]!as,13,FALSE)</f>
        <v>0</v>
      </c>
      <c r="N155" t="str">
        <f>VLOOKUP($A:$A,[0]!as,14,FALSE)</f>
        <v>XP_016714950.1</v>
      </c>
      <c r="O155" t="str">
        <f>VLOOKUP($A:$A,[0]!as,15,FALSE)</f>
        <v>PREDICTED: peroxidase A2-like [Gossypium hirsutum]</v>
      </c>
      <c r="P155">
        <f>VLOOKUP($A:$A,[0]!as,16,FALSE)</f>
        <v>58.07</v>
      </c>
      <c r="Q155">
        <f>VLOOKUP($A:$A,[0]!as,17,FALSE)</f>
        <v>9.9999999999999999E-132</v>
      </c>
      <c r="R155" t="str">
        <f>VLOOKUP($A:$A,[0]!as,18,FALSE)</f>
        <v>sp|Q42578|PER53_ARATH</v>
      </c>
      <c r="S155" t="str">
        <f>VLOOKUP($A:$A,[0]!as,19,FALSE)</f>
        <v>Peroxidase 53 OS=Arabidopsis thaliana GN=PER53 PE=1 SV=1</v>
      </c>
      <c r="T155" t="str">
        <f>VLOOKUP($A:$A,[0]!as,20,FALSE)</f>
        <v>-</v>
      </c>
      <c r="U155" t="str">
        <f>VLOOKUP($A:$A,[0]!as,21,FALSE)</f>
        <v>-</v>
      </c>
      <c r="V155" t="str">
        <f>VLOOKUP($A:$A,[0]!as,22,FALSE)</f>
        <v>-</v>
      </c>
      <c r="W155" t="str">
        <f>VLOOKUP($A:$A,[0]!as,23,FALSE)</f>
        <v>-</v>
      </c>
      <c r="X155" t="str">
        <f>VLOOKUP($A:$A,[0]!as,24,FALSE)</f>
        <v>-</v>
      </c>
      <c r="Y155" t="str">
        <f>VLOOKUP($A:$A,[0]!as,25,FALSE)</f>
        <v>-</v>
      </c>
      <c r="Z155" t="str">
        <f>VLOOKUP($A:$A,[0]!as,26,FALSE)</f>
        <v>-</v>
      </c>
      <c r="AA155" t="str">
        <f>VLOOKUP($A:$A,[0]!as,27,FALSE)</f>
        <v>K00430|1|0.0|669|ghi:107928271|peroxidase [EC:1.11.1.7]</v>
      </c>
      <c r="AB155" t="str">
        <f>VLOOKUP($A:$A,[0]!as,28,FALSE)</f>
        <v>GO:0006979//response to oxidative stress;GO:0042744//hydrogen peroxide catabolic process</v>
      </c>
      <c r="AC155" t="str">
        <f>VLOOKUP($A:$A,[0]!as,29,FALSE)</f>
        <v>GO:0020037//heme binding;GO:0046872//metal ion binding;GO:0004601//peroxidase activity</v>
      </c>
      <c r="AD155" t="str">
        <f>VLOOKUP($A:$A,[0]!as,30,FALSE)</f>
        <v>GO:0005576//extracellular region</v>
      </c>
      <c r="AE155" t="str">
        <f>VLOOKUP($A:$A,[0]!as,31,FALSE)</f>
        <v>MASFHMITTLLFLLTIMLGASNAQLSATFYAKTCPNMSTIVSNVLQQAQGNDIWIFPKIVRLHFHDCFVHGCDASLLLNGTDGEKTATPNLSTEGYEVIDDIKTALEKACPRVVSCADVLALAAQISVSLGGGPTWQVPLGRRDSLTAHREGTGSIPTGHESLANIATLFKSVGFDSTDLVALSGVHTFGRARCAAFMDRLYNFNNKTGKTDPTLNATYANTLKQRCPKGGDTRSLIDLDEQSSLTFDNKYFSNLQNQRGLLQTDQELFSTKGAETVAIVNRFASSQSQFFSSFAKAMIKMGNLNPLTGTNGEIRLDCKKVN</v>
      </c>
    </row>
    <row r="156" spans="1:31" x14ac:dyDescent="0.25">
      <c r="A156" s="2" t="s">
        <v>1151</v>
      </c>
      <c r="B156" t="str">
        <f>VLOOKUP($A:$A,[0]!as,2,FALSE)</f>
        <v>MSPms-VS-MPms</v>
      </c>
      <c r="C156">
        <f>VLOOKUP($A:$A,[0]!as,3,FALSE)</f>
        <v>2.7446798834260102</v>
      </c>
      <c r="D156">
        <f>VLOOKUP($A:$A,[0]!as,4,FALSE)</f>
        <v>0.19631654805242901</v>
      </c>
      <c r="E156">
        <f>VLOOKUP($A:$A,[0]!as,5,FALSE)</f>
        <v>2.0751779317151899E-7</v>
      </c>
      <c r="F156">
        <f>VLOOKUP($A:$A,[0]!as,6,FALSE)</f>
        <v>4.3671831084797602E-5</v>
      </c>
      <c r="G156" t="str">
        <f>VLOOKUP($A:$A,[0]!as,7,FALSE)</f>
        <v>Up</v>
      </c>
      <c r="H156" t="str">
        <f>VLOOKUP($A:$A,[0]!as,8,FALSE)</f>
        <v>Ghir_D07G002910.1;Ghir_D07G002910.2</v>
      </c>
      <c r="I156">
        <f>VLOOKUP($A:$A,[0]!as,9,FALSE)</f>
        <v>0</v>
      </c>
      <c r="J156">
        <f>VLOOKUP($A:$A,[0]!as,10,FALSE)</f>
        <v>0</v>
      </c>
      <c r="K156">
        <f>VLOOKUP($A:$A,[0]!as,11,FALSE)</f>
        <v>0</v>
      </c>
      <c r="L156">
        <f>VLOOKUP($A:$A,[0]!as,12,FALSE)</f>
        <v>98.19</v>
      </c>
      <c r="M156">
        <f>VLOOKUP($A:$A,[0]!as,13,FALSE)</f>
        <v>3E-160</v>
      </c>
      <c r="N156" t="str">
        <f>VLOOKUP($A:$A,[0]!as,14,FALSE)</f>
        <v>XP_016744725.1</v>
      </c>
      <c r="O156" t="str">
        <f>VLOOKUP($A:$A,[0]!as,15,FALSE)</f>
        <v>PREDICTED: putative methyltransferase DDB_G0268948 isoform X2 [Gossypium hirsutum]</v>
      </c>
      <c r="P156" t="str">
        <f>VLOOKUP($A:$A,[0]!as,16,FALSE)</f>
        <v>-</v>
      </c>
      <c r="Q156" t="str">
        <f>VLOOKUP($A:$A,[0]!as,17,FALSE)</f>
        <v>-</v>
      </c>
      <c r="R156" t="str">
        <f>VLOOKUP($A:$A,[0]!as,18,FALSE)</f>
        <v>-</v>
      </c>
      <c r="S156" t="str">
        <f>VLOOKUP($A:$A,[0]!as,19,FALSE)</f>
        <v>-</v>
      </c>
      <c r="T156" t="str">
        <f>VLOOKUP($A:$A,[0]!as,20,FALSE)</f>
        <v>At2g41380</v>
      </c>
      <c r="U156">
        <f>VLOOKUP($A:$A,[0]!as,21,FALSE)</f>
        <v>256</v>
      </c>
      <c r="V156">
        <f>VLOOKUP($A:$A,[0]!as,22,FALSE)</f>
        <v>4.0000000000000003E-86</v>
      </c>
      <c r="W156" t="str">
        <f>VLOOKUP($A:$A,[0]!as,23,FALSE)</f>
        <v>KOG3010</v>
      </c>
      <c r="X156" t="str">
        <f>VLOOKUP($A:$A,[0]!as,24,FALSE)</f>
        <v>Methyltransferase</v>
      </c>
      <c r="Y156" t="str">
        <f>VLOOKUP($A:$A,[0]!as,25,FALSE)</f>
        <v>R</v>
      </c>
      <c r="Z156" t="str">
        <f>VLOOKUP($A:$A,[0]!as,26,FALSE)</f>
        <v>General function prediction only</v>
      </c>
      <c r="AA156" t="str">
        <f>VLOOKUP($A:$A,[0]!as,27,FALSE)</f>
        <v>K08869|1|1e-11|67.8|apro:F751_5669|aarF domain-containing kinase</v>
      </c>
      <c r="AB156">
        <f>VLOOKUP($A:$A,[0]!as,28,FALSE)</f>
        <v>0</v>
      </c>
      <c r="AC156" t="str">
        <f>VLOOKUP($A:$A,[0]!as,29,FALSE)</f>
        <v>GO:0008168//methyltransferase activity</v>
      </c>
      <c r="AD156" t="str">
        <f>VLOOKUP($A:$A,[0]!as,30,FALSE)</f>
        <v>-</v>
      </c>
      <c r="AE156" t="str">
        <f>VLOOKUP($A:$A,[0]!as,31,FALSE)</f>
        <v>MILHGMSALLAEIYNNVIATDTSPKQLEFATKLPNIRYQQTSPTMSLAELEQKVGAESSVDLVTIAQAVHWFDLPVFYKQVKWVLKKPHGIIAAWCYTTPEVNDSMDKVLERFYKNPYWDSARQMVDDKYKTIDFPFEAVDGEDSTGPFEFENERWMGLEDYFTYLRSWSAYQKGKEKGVELLSEHVVEEFKRAWGEDENGGQKLVKFPIYLRIGKVGA</v>
      </c>
    </row>
    <row r="157" spans="1:31" x14ac:dyDescent="0.25">
      <c r="A157" s="2" t="s">
        <v>1248</v>
      </c>
      <c r="B157" t="str">
        <f>VLOOKUP($A:$A,[0]!as,2,FALSE)</f>
        <v>MSPms-VS-MPms</v>
      </c>
      <c r="C157">
        <f>VLOOKUP($A:$A,[0]!as,3,FALSE)</f>
        <v>-2.9676644814453801</v>
      </c>
      <c r="D157">
        <f>VLOOKUP($A:$A,[0]!as,4,FALSE)</f>
        <v>0.25280435706063598</v>
      </c>
      <c r="E157">
        <f>VLOOKUP($A:$A,[0]!as,5,FALSE)</f>
        <v>1.4578622020700001E-7</v>
      </c>
      <c r="F157">
        <f>VLOOKUP($A:$A,[0]!as,6,FALSE)</f>
        <v>3.3609959310666402E-5</v>
      </c>
      <c r="G157" t="str">
        <f>VLOOKUP($A:$A,[0]!as,7,FALSE)</f>
        <v>Down</v>
      </c>
      <c r="H157" t="str">
        <f>VLOOKUP($A:$A,[0]!as,8,FALSE)</f>
        <v>Ghir_D09G002490.1</v>
      </c>
      <c r="I157">
        <f>VLOOKUP($A:$A,[0]!as,9,FALSE)</f>
        <v>0</v>
      </c>
      <c r="J157">
        <f>VLOOKUP($A:$A,[0]!as,10,FALSE)</f>
        <v>0</v>
      </c>
      <c r="K157">
        <f>VLOOKUP($A:$A,[0]!as,11,FALSE)</f>
        <v>0</v>
      </c>
      <c r="L157">
        <f>VLOOKUP($A:$A,[0]!as,12,FALSE)</f>
        <v>100</v>
      </c>
      <c r="M157">
        <f>VLOOKUP($A:$A,[0]!as,13,FALSE)</f>
        <v>3.0000000000000002E-126</v>
      </c>
      <c r="N157" t="str">
        <f>VLOOKUP($A:$A,[0]!as,14,FALSE)</f>
        <v>XP_016673499.1</v>
      </c>
      <c r="O157" t="str">
        <f>VLOOKUP($A:$A,[0]!as,15,FALSE)</f>
        <v>PREDICTED: paired amphipathic helix protein Sin3-like 2 isoform X1 [Gossypium hirsutum]</v>
      </c>
      <c r="P157">
        <f>VLOOKUP($A:$A,[0]!as,16,FALSE)</f>
        <v>46.41</v>
      </c>
      <c r="Q157">
        <f>VLOOKUP($A:$A,[0]!as,17,FALSE)</f>
        <v>9.0000000000000002E-39</v>
      </c>
      <c r="R157" t="str">
        <f>VLOOKUP($A:$A,[0]!as,18,FALSE)</f>
        <v>sp|Q9LFQ3|SNL2_ARATH</v>
      </c>
      <c r="S157" t="str">
        <f>VLOOKUP($A:$A,[0]!as,19,FALSE)</f>
        <v>Paired amphipathic helix protein Sin3-like 2 OS=Arabidopsis thaliana GN=SNL2 PE=1 SV=2</v>
      </c>
      <c r="T157" t="str">
        <f>VLOOKUP($A:$A,[0]!as,20,FALSE)</f>
        <v>At5g15020</v>
      </c>
      <c r="U157">
        <f>VLOOKUP($A:$A,[0]!as,21,FALSE)</f>
        <v>140</v>
      </c>
      <c r="V157">
        <f>VLOOKUP($A:$A,[0]!as,22,FALSE)</f>
        <v>1.9999999999999999E-38</v>
      </c>
      <c r="W157" t="str">
        <f>VLOOKUP($A:$A,[0]!as,23,FALSE)</f>
        <v>KOG4204</v>
      </c>
      <c r="X157" t="str">
        <f>VLOOKUP($A:$A,[0]!as,24,FALSE)</f>
        <v>Histone deacetylase complex, SIN3 component</v>
      </c>
      <c r="Y157" t="str">
        <f>VLOOKUP($A:$A,[0]!as,25,FALSE)</f>
        <v>B</v>
      </c>
      <c r="Z157" t="str">
        <f>VLOOKUP($A:$A,[0]!as,26,FALSE)</f>
        <v>Chromatin structure and dynamics</v>
      </c>
      <c r="AA157" t="str">
        <f>VLOOKUP($A:$A,[0]!as,27,FALSE)</f>
        <v>K11644|1|3e-47|168|tcc:18601329|paired amphipathic helix protein Sin3a</v>
      </c>
      <c r="AB157" t="str">
        <f>VLOOKUP($A:$A,[0]!as,28,FALSE)</f>
        <v>GO:0006355//regulation of transcription, DNA-templated</v>
      </c>
      <c r="AC157">
        <f>VLOOKUP($A:$A,[0]!as,29,FALSE)</f>
        <v>0</v>
      </c>
      <c r="AD157" t="str">
        <f>VLOOKUP($A:$A,[0]!as,30,FALSE)</f>
        <v>GO:0005634//nucleus</v>
      </c>
      <c r="AE157" t="str">
        <f>VLOOKUP($A:$A,[0]!as,31,FALSE)</f>
        <v>MKAESDGQDEMAGGVAAEGGGGGGERSTSSEATINAAERYMKEVMETFGDQEEKLVMFREIMNDFRTERTDIAGVVGRVKELFKGHNNLIEGFNFFLPKGYEITVDKHQPPPETLEFIRLVKERDESVYRRFMDVIFRYQREHMDLIKLCREVGALFSEDYPDLFVKFTRFLPPT</v>
      </c>
    </row>
    <row r="158" spans="1:31" x14ac:dyDescent="0.25">
      <c r="A158" s="2" t="s">
        <v>2043</v>
      </c>
      <c r="B158" t="str">
        <f>VLOOKUP($A:$A,[0]!az,2,FALSE)</f>
        <v>MSTds-VS-MTds</v>
      </c>
      <c r="C158">
        <f>VLOOKUP($A:$A,[0]!az,3,FALSE)</f>
        <v>-2.0936741688398599</v>
      </c>
      <c r="D158">
        <f>VLOOKUP($A:$A,[0]!az,4,FALSE)</f>
        <v>0.263564397310184</v>
      </c>
      <c r="E158">
        <f>VLOOKUP($A:$A,[0]!az,5,FALSE)</f>
        <v>4.0415652895475799E-6</v>
      </c>
      <c r="F158">
        <f>VLOOKUP($A:$A,[0]!az,6,FALSE)</f>
        <v>1.79083787989816E-4</v>
      </c>
      <c r="G158" t="str">
        <f>VLOOKUP($A:$A,[0]!az,7,FALSE)</f>
        <v>Down</v>
      </c>
      <c r="H158" t="str">
        <f>VLOOKUP($A:$A,[0]!az,8,FALSE)</f>
        <v>Ghir_A12G017280.1;Ghir_A12G017280.3</v>
      </c>
      <c r="I158">
        <f>VLOOKUP($A:$A,[0]!az,9,FALSE)</f>
        <v>0</v>
      </c>
      <c r="J158">
        <f>VLOOKUP($A:$A,[0]!az,10,FALSE)</f>
        <v>0</v>
      </c>
      <c r="K158" t="str">
        <f>VLOOKUP($A:$A,[0]!az,11,FALSE)</f>
        <v>&gt;Ghir_A12G017280.2 &gt;Ghir_A12G017280.4 &gt;Ghir_A12G017280.6 &gt;Ghir_A12G017280.8</v>
      </c>
      <c r="L158">
        <f>VLOOKUP($A:$A,[0]!az,12,FALSE)</f>
        <v>100</v>
      </c>
      <c r="M158">
        <f>VLOOKUP($A:$A,[0]!az,13,FALSE)</f>
        <v>0</v>
      </c>
      <c r="N158" t="str">
        <f>VLOOKUP($A:$A,[0]!az,14,FALSE)</f>
        <v>NP_001314095.1</v>
      </c>
      <c r="O158" t="str">
        <f>VLOOKUP($A:$A,[0]!az,15,FALSE)</f>
        <v xml:space="preserve">UDP-glucose 6-dehydrogenase 1-like [Gossypium hirsutum] </v>
      </c>
      <c r="P158">
        <f>VLOOKUP($A:$A,[0]!az,16,FALSE)</f>
        <v>88.75</v>
      </c>
      <c r="Q158">
        <f>VLOOKUP($A:$A,[0]!az,17,FALSE)</f>
        <v>0</v>
      </c>
      <c r="R158" t="str">
        <f>VLOOKUP($A:$A,[0]!az,18,FALSE)</f>
        <v>sp|Q96558|UGDH1_SOYBN</v>
      </c>
      <c r="S158" t="str">
        <f>VLOOKUP($A:$A,[0]!az,19,FALSE)</f>
        <v>UDP-glucose 6-dehydrogenase 1 OS=Glycine max GN=UGD1 PE=2 SV=1</v>
      </c>
      <c r="T158" t="str">
        <f>VLOOKUP($A:$A,[0]!az,20,FALSE)</f>
        <v>At5g15490</v>
      </c>
      <c r="U158">
        <f>VLOOKUP($A:$A,[0]!az,21,FALSE)</f>
        <v>892</v>
      </c>
      <c r="V158">
        <f>VLOOKUP($A:$A,[0]!az,22,FALSE)</f>
        <v>0</v>
      </c>
      <c r="W158" t="str">
        <f>VLOOKUP($A:$A,[0]!az,23,FALSE)</f>
        <v>KOG2666</v>
      </c>
      <c r="X158" t="str">
        <f>VLOOKUP($A:$A,[0]!az,24,FALSE)</f>
        <v>UDP-glucose/GDP-mannose dehydrogenase</v>
      </c>
      <c r="Y158" t="str">
        <f>VLOOKUP($A:$A,[0]!az,25,FALSE)</f>
        <v>GT</v>
      </c>
      <c r="Z158" t="str">
        <f>VLOOKUP($A:$A,[0]!az,26,FALSE)</f>
        <v>Carbohydrate transport and metabolism;Signal transduction mechanisms</v>
      </c>
      <c r="AA158" t="str">
        <f>VLOOKUP($A:$A,[0]!az,27,FALSE)</f>
        <v>K00012|1|0.0|991|gab:108479563|UDPglucose 6-dehydrogenase [EC:1.1.1.22]</v>
      </c>
      <c r="AB158">
        <f>VLOOKUP($A:$A,[0]!az,28,FALSE)</f>
        <v>0</v>
      </c>
      <c r="AC158" t="str">
        <f>VLOOKUP($A:$A,[0]!az,29,FALSE)</f>
        <v>GO:0051287//NAD binding;GO:0003979//UDP-glucose 6-dehydrogenase activity</v>
      </c>
      <c r="AD158" t="str">
        <f>VLOOKUP($A:$A,[0]!az,30,FALSE)</f>
        <v>-</v>
      </c>
      <c r="AE158" t="str">
        <f>VLOOKUP($A:$A,[0]!az,31,FALSE)</f>
        <v>MVKICCIGAGYVGGPTMAVIALKCPEIEVAVVDISVSRITAWNSDTLPIYEPGLDEVVKKCRGKNLFFSSDVEKHVSEADIVFVSVNTPTKTQGLGAGKAADLTYWESAARMIADVSKSNKIVVEKSTVPVKTAEAIEKILTHNSKGIDFQILSNPEFLAEGTAIQDLFNPDRVLIGGRETPEGQKAIAALRDVYAHWVPVDRIICSNLWSAELSKLAANAFLAQRISSVNAMSALCEATGADVSQVSHAVGKDTRIGPKFLNASVGFGGSCFQKDILNLVYICECNGLPEVANYWKQVIKINDYQKTRFVNRIVSSMFNTVSGKKIAILGFAFKKDTGDTRETPAIDVCKGLLGDKALLSIYDPQVNEEQIQRDLAMKKFDWDHPVHLQPMSPTSIKQVNVVWDAYAATKDAHGVCILTEWDEFKTLDYQRIYDNMRKPAFIFDGRNVVDEAKLRAIGFIVYSIGKPLDQWLKDMPAVA</v>
      </c>
    </row>
    <row r="159" spans="1:31" x14ac:dyDescent="0.25">
      <c r="A159" s="2" t="s">
        <v>2262</v>
      </c>
      <c r="B159" t="str">
        <f>VLOOKUP($A:$A,[0]!az,2,FALSE)</f>
        <v>MSTds-VS-MTds</v>
      </c>
      <c r="C159">
        <f>VLOOKUP($A:$A,[0]!az,3,FALSE)</f>
        <v>-2.36464143624826</v>
      </c>
      <c r="D159">
        <f>VLOOKUP($A:$A,[0]!az,4,FALSE)</f>
        <v>0.49087153962971802</v>
      </c>
      <c r="E159">
        <f>VLOOKUP($A:$A,[0]!az,5,FALSE)</f>
        <v>4.21017550164215E-4</v>
      </c>
      <c r="F159">
        <f>VLOOKUP($A:$A,[0]!az,6,FALSE)</f>
        <v>4.1866089664760898E-3</v>
      </c>
      <c r="G159" t="str">
        <f>VLOOKUP($A:$A,[0]!az,7,FALSE)</f>
        <v>Down</v>
      </c>
      <c r="H159" t="str">
        <f>VLOOKUP($A:$A,[0]!az,8,FALSE)</f>
        <v>Ghir_D05G018670.1</v>
      </c>
      <c r="I159">
        <f>VLOOKUP($A:$A,[0]!az,9,FALSE)</f>
        <v>0</v>
      </c>
      <c r="J159">
        <f>VLOOKUP($A:$A,[0]!az,10,FALSE)</f>
        <v>0</v>
      </c>
      <c r="K159">
        <f>VLOOKUP($A:$A,[0]!az,11,FALSE)</f>
        <v>0</v>
      </c>
      <c r="L159">
        <f>VLOOKUP($A:$A,[0]!az,12,FALSE)</f>
        <v>98.802000000000007</v>
      </c>
      <c r="M159">
        <f>VLOOKUP($A:$A,[0]!az,13,FALSE)</f>
        <v>7.0000000000000004E-115</v>
      </c>
      <c r="N159" t="str">
        <f>VLOOKUP($A:$A,[0]!az,14,FALSE)</f>
        <v>XP_012445703.1</v>
      </c>
      <c r="O159" t="str">
        <f>VLOOKUP($A:$A,[0]!az,15,FALSE)</f>
        <v xml:space="preserve">PREDICTED: plastocyanin [Gossypium raimondii] </v>
      </c>
      <c r="P159">
        <f>VLOOKUP($A:$A,[0]!az,16,FALSE)</f>
        <v>80.36</v>
      </c>
      <c r="Q159">
        <f>VLOOKUP($A:$A,[0]!az,17,FALSE)</f>
        <v>2.0000000000000001E-89</v>
      </c>
      <c r="R159" t="str">
        <f>VLOOKUP($A:$A,[0]!az,18,FALSE)</f>
        <v>sp|P00299|PLAS1_POPNI</v>
      </c>
      <c r="S159" t="str">
        <f>VLOOKUP($A:$A,[0]!az,19,FALSE)</f>
        <v>Plastocyanin A, chloroplastic OS=Populus nigra GN=PETE PE=1 SV=2</v>
      </c>
      <c r="T159" t="str">
        <f>VLOOKUP($A:$A,[0]!az,20,FALSE)</f>
        <v>-</v>
      </c>
      <c r="U159" t="str">
        <f>VLOOKUP($A:$A,[0]!az,21,FALSE)</f>
        <v>-</v>
      </c>
      <c r="V159" t="str">
        <f>VLOOKUP($A:$A,[0]!az,22,FALSE)</f>
        <v>-</v>
      </c>
      <c r="W159" t="str">
        <f>VLOOKUP($A:$A,[0]!az,23,FALSE)</f>
        <v>-</v>
      </c>
      <c r="X159" t="str">
        <f>VLOOKUP($A:$A,[0]!az,24,FALSE)</f>
        <v>-</v>
      </c>
      <c r="Y159" t="str">
        <f>VLOOKUP($A:$A,[0]!az,25,FALSE)</f>
        <v>-</v>
      </c>
      <c r="Z159" t="str">
        <f>VLOOKUP($A:$A,[0]!az,26,FALSE)</f>
        <v>-</v>
      </c>
      <c r="AA159" t="str">
        <f>VLOOKUP($A:$A,[0]!az,27,FALSE)</f>
        <v>K02638|1|1e-115|328|gra:105769548|plastocyanin</v>
      </c>
      <c r="AB159" t="str">
        <f>VLOOKUP($A:$A,[0]!az,28,FALSE)</f>
        <v>GO:0055114//oxidation-reduction process</v>
      </c>
      <c r="AC159" t="str">
        <f>VLOOKUP($A:$A,[0]!az,29,FALSE)</f>
        <v>GO:0005507//copper ion binding;GO:0009055//electron transfer activity</v>
      </c>
      <c r="AD159" t="str">
        <f>VLOOKUP($A:$A,[0]!az,30,FALSE)</f>
        <v>GO:0009535//chloroplast thylakoid membrane</v>
      </c>
      <c r="AE159" t="str">
        <f>VLOOKUP($A:$A,[0]!az,31,FALSE)</f>
        <v>MATITSAAVAIPSFTGLKAGATAAKVSATAKVAASPVPRVSIKASLKDVGVAVAATAASAILANNAMAIEVLLGSDDGGLAFIPKEFSVSPGEKIVFKNNAGFPHNVVFDEDEIPSGVDVSKISMPEEELLNAKDETYAVTLTEKGTYSFYCSPHQGAGMVGKVTVN</v>
      </c>
    </row>
    <row r="160" spans="1:31" x14ac:dyDescent="0.25">
      <c r="A160" s="2" t="s">
        <v>2545</v>
      </c>
      <c r="B160" t="str">
        <f>VLOOKUP($A:$A,[0]!az,2,FALSE)</f>
        <v>MSTds-VS-MTds</v>
      </c>
      <c r="C160">
        <f>VLOOKUP($A:$A,[0]!az,3,FALSE)</f>
        <v>2.5547824056150401</v>
      </c>
      <c r="D160">
        <f>VLOOKUP($A:$A,[0]!az,4,FALSE)</f>
        <v>0.255489453529328</v>
      </c>
      <c r="E160">
        <f>VLOOKUP($A:$A,[0]!az,5,FALSE)</f>
        <v>7.3962358793089301E-7</v>
      </c>
      <c r="F160">
        <f>VLOOKUP($A:$A,[0]!az,6,FALSE)</f>
        <v>5.9618586775877301E-5</v>
      </c>
      <c r="G160" t="str">
        <f>VLOOKUP($A:$A,[0]!az,7,FALSE)</f>
        <v>Up</v>
      </c>
      <c r="H160" t="str">
        <f>VLOOKUP($A:$A,[0]!az,8,FALSE)</f>
        <v>Ghir_D13G006380.1</v>
      </c>
      <c r="I160">
        <f>VLOOKUP($A:$A,[0]!az,9,FALSE)</f>
        <v>0</v>
      </c>
      <c r="J160">
        <f>VLOOKUP($A:$A,[0]!az,10,FALSE)</f>
        <v>0</v>
      </c>
      <c r="K160">
        <f>VLOOKUP($A:$A,[0]!az,11,FALSE)</f>
        <v>0</v>
      </c>
      <c r="L160">
        <f>VLOOKUP($A:$A,[0]!az,12,FALSE)</f>
        <v>100</v>
      </c>
      <c r="M160">
        <f>VLOOKUP($A:$A,[0]!az,13,FALSE)</f>
        <v>0</v>
      </c>
      <c r="N160" t="str">
        <f>VLOOKUP($A:$A,[0]!az,14,FALSE)</f>
        <v>XP_016704023.1</v>
      </c>
      <c r="O160" t="str">
        <f>VLOOKUP($A:$A,[0]!az,15,FALSE)</f>
        <v>PREDICTED: glutamine synthetase nodule isozyme-like [Gossypium hirsutum]</v>
      </c>
      <c r="P160">
        <f>VLOOKUP($A:$A,[0]!az,16,FALSE)</f>
        <v>84.55</v>
      </c>
      <c r="Q160">
        <f>VLOOKUP($A:$A,[0]!az,17,FALSE)</f>
        <v>0</v>
      </c>
      <c r="R160" t="str">
        <f>VLOOKUP($A:$A,[0]!az,18,FALSE)</f>
        <v>sp|P51118|GLNA1_VITVI</v>
      </c>
      <c r="S160" t="str">
        <f>VLOOKUP($A:$A,[0]!az,19,FALSE)</f>
        <v>Glutamine synthetase cytosolic isozyme 1 OS=Vitis vinifera GN=GS1-1 PE=2 SV=1</v>
      </c>
      <c r="T160" t="str">
        <f>VLOOKUP($A:$A,[0]!az,20,FALSE)</f>
        <v>At5g37600</v>
      </c>
      <c r="U160">
        <f>VLOOKUP($A:$A,[0]!az,21,FALSE)</f>
        <v>623</v>
      </c>
      <c r="V160">
        <f>VLOOKUP($A:$A,[0]!az,22,FALSE)</f>
        <v>0</v>
      </c>
      <c r="W160" t="str">
        <f>VLOOKUP($A:$A,[0]!az,23,FALSE)</f>
        <v>KOG0683</v>
      </c>
      <c r="X160" t="str">
        <f>VLOOKUP($A:$A,[0]!az,24,FALSE)</f>
        <v>Glutamine synthetase</v>
      </c>
      <c r="Y160" t="str">
        <f>VLOOKUP($A:$A,[0]!az,25,FALSE)</f>
        <v>E</v>
      </c>
      <c r="Z160" t="str">
        <f>VLOOKUP($A:$A,[0]!az,26,FALSE)</f>
        <v>Amino acid transport and metabolism</v>
      </c>
      <c r="AA160" t="str">
        <f>VLOOKUP($A:$A,[0]!az,27,FALSE)</f>
        <v>K01915|1|0.0|734|ghi:107918985|glutamine synthetase [EC:6.3.1.2]</v>
      </c>
      <c r="AB160" t="str">
        <f>VLOOKUP($A:$A,[0]!az,28,FALSE)</f>
        <v>GO:0006542//glutamine biosynthetic process</v>
      </c>
      <c r="AC160" t="str">
        <f>VLOOKUP($A:$A,[0]!az,29,FALSE)</f>
        <v>GO:0004356//glutamate-ammonia ligase activity;GO:0005524//ATP binding</v>
      </c>
      <c r="AD160" t="str">
        <f>VLOOKUP($A:$A,[0]!az,30,FALSE)</f>
        <v>-</v>
      </c>
      <c r="AE160" t="str">
        <f>VLOOKUP($A:$A,[0]!az,31,FALSE)</f>
        <v>MSLINSFIKFDLNETTRKSIAEYLWIGGSGKDLRSKARTLPEPVTDPAKLPLWNFDGSSTDQAPGDDSEVILRPQAVFRDPFRGGSNILVMCDTYTPAGDPIPTNKRFNADKIFNHPDVAAEEPWFGIEQEYTLLQKDTRWPLGWPVGGFPGPQGPYYCGVGADKSFGRDIVDAHYKACLYAGINISGINGEVMPAQWEFQVGPATGISAGDQLWVARYILERITEIAGVVLSFDPKPIPGDWNGAGAHTNYSTKSMRNDGGINVIRKAIEKLGLRHKQHIAAYGEGNDRRLTGRHETEDINSFSWGVANRGASIRVGRDTEKAGKGYFEDRRPASNMDPYVVTSMIAETTILWKP</v>
      </c>
    </row>
    <row r="161" spans="1:31" x14ac:dyDescent="0.25">
      <c r="A161" s="2" t="s">
        <v>2144</v>
      </c>
      <c r="B161" t="str">
        <f>VLOOKUP($A:$A,[0]!az,2,FALSE)</f>
        <v>MSTds-VS-MTds</v>
      </c>
      <c r="C161">
        <f>VLOOKUP($A:$A,[0]!az,3,FALSE)</f>
        <v>2.1941190969290001</v>
      </c>
      <c r="D161">
        <f>VLOOKUP($A:$A,[0]!az,4,FALSE)</f>
        <v>0.155982182220884</v>
      </c>
      <c r="E161">
        <f>VLOOKUP($A:$A,[0]!az,5,FALSE)</f>
        <v>8.0848598926763804E-9</v>
      </c>
      <c r="F161">
        <f>VLOOKUP($A:$A,[0]!az,6,FALSE)</f>
        <v>3.71962525394761E-6</v>
      </c>
      <c r="G161" t="str">
        <f>VLOOKUP($A:$A,[0]!az,7,FALSE)</f>
        <v>Up</v>
      </c>
      <c r="H161" t="str">
        <f>VLOOKUP($A:$A,[0]!az,8,FALSE)</f>
        <v>Ghir_D01G006950.1</v>
      </c>
      <c r="I161">
        <f>VLOOKUP($A:$A,[0]!az,9,FALSE)</f>
        <v>0</v>
      </c>
      <c r="J161">
        <f>VLOOKUP($A:$A,[0]!az,10,FALSE)</f>
        <v>0</v>
      </c>
      <c r="K161">
        <f>VLOOKUP($A:$A,[0]!az,11,FALSE)</f>
        <v>0</v>
      </c>
      <c r="L161">
        <f>VLOOKUP($A:$A,[0]!az,12,FALSE)</f>
        <v>100</v>
      </c>
      <c r="M161">
        <f>VLOOKUP($A:$A,[0]!az,13,FALSE)</f>
        <v>0</v>
      </c>
      <c r="N161" t="str">
        <f>VLOOKUP($A:$A,[0]!az,14,FALSE)</f>
        <v>NP_001314218.1</v>
      </c>
      <c r="O161" t="str">
        <f>VLOOKUP($A:$A,[0]!az,15,FALSE)</f>
        <v xml:space="preserve">thiamine thiazole synthase, chloroplastic-like [Gossypium hirsutum] </v>
      </c>
      <c r="P161">
        <f>VLOOKUP($A:$A,[0]!az,16,FALSE)</f>
        <v>84.21</v>
      </c>
      <c r="Q161">
        <f>VLOOKUP($A:$A,[0]!az,17,FALSE)</f>
        <v>0</v>
      </c>
      <c r="R161" t="str">
        <f>VLOOKUP($A:$A,[0]!az,18,FALSE)</f>
        <v>sp|F6H9A9|THI41_VITVI</v>
      </c>
      <c r="S161" t="str">
        <f>VLOOKUP($A:$A,[0]!az,19,FALSE)</f>
        <v>Thiamine thiazole synthase 1, chloroplastic OS=Vitis vinifera GN=THI1-1 PE=3 SV=1</v>
      </c>
      <c r="T161" t="str">
        <f>VLOOKUP($A:$A,[0]!az,20,FALSE)</f>
        <v>At5g54770</v>
      </c>
      <c r="U161">
        <f>VLOOKUP($A:$A,[0]!az,21,FALSE)</f>
        <v>574</v>
      </c>
      <c r="V161">
        <f>VLOOKUP($A:$A,[0]!az,22,FALSE)</f>
        <v>0</v>
      </c>
      <c r="W161" t="str">
        <f>VLOOKUP($A:$A,[0]!az,23,FALSE)</f>
        <v>KOG2960</v>
      </c>
      <c r="X161" t="str">
        <f>VLOOKUP($A:$A,[0]!az,24,FALSE)</f>
        <v>Protein involved in thiamine biosynthesis and DNA damage tolerance</v>
      </c>
      <c r="Y161" t="str">
        <f>VLOOKUP($A:$A,[0]!az,25,FALSE)</f>
        <v>R</v>
      </c>
      <c r="Z161" t="str">
        <f>VLOOKUP($A:$A,[0]!az,26,FALSE)</f>
        <v>General function prediction only</v>
      </c>
      <c r="AA161" t="str">
        <f>VLOOKUP($A:$A,[0]!az,27,FALSE)</f>
        <v>K03146|1|0.0|734|ghi:107928645|cysteine-dependent adenosine diphosphate thiazole synthase [EC:2.4.2.60]</v>
      </c>
      <c r="AB161" t="str">
        <f>VLOOKUP($A:$A,[0]!az,28,FALSE)</f>
        <v>GO:0009228//thiamine biosynthetic process;GO:0006950//response to stress;GO:0052837//thiazole biosynthetic process</v>
      </c>
      <c r="AC161" t="str">
        <f>VLOOKUP($A:$A,[0]!az,29,FALSE)</f>
        <v>GO:0046872//metal ion binding</v>
      </c>
      <c r="AD161" t="str">
        <f>VLOOKUP($A:$A,[0]!az,30,FALSE)</f>
        <v>GO:0009570//chloroplast stroma;GO:0005829//cytosol</v>
      </c>
      <c r="AE161" t="str">
        <f>VLOOKUP($A:$A,[0]!az,31,FALSE)</f>
        <v>MASSIATTLTSSSKLCRNTSLFESSFHGVPIKPLSFHFKTKSSPCNASISMSAASPPPYDLNNFRFDPIKESIVSREMTRRYMMDMITYADTDVVVVGAGSAGLSCAYELSKNPSVQIAIVEQSVSPGGGAWLGGQLFSAMVVRKPAHRFLDELAIEYDEQDDYVVIKHAALFTSTIMSKLLARPNVKLFNAVAAEDLIVKEGRVGGVVTNWALVSMNHDTQSCMDPNVMEAKVVVSSCGHDGPFGATGVKRLKSIGMIDSVPGMKALDMNTAEDAIVRLTREIVPGMIVTGMEVAEIDGSPRMGPTFGAMMISGQKAAHLALKSLGLPNAIDGTYVGSIHPELILAAADSAETADA</v>
      </c>
    </row>
    <row r="162" spans="1:31" x14ac:dyDescent="0.25">
      <c r="A162" s="2" t="s">
        <v>2191</v>
      </c>
      <c r="B162" t="str">
        <f>VLOOKUP($A:$A,[0]!az,2,FALSE)</f>
        <v>MSTds-VS-MTds</v>
      </c>
      <c r="C162">
        <f>VLOOKUP($A:$A,[0]!az,3,FALSE)</f>
        <v>2.2370011832563601</v>
      </c>
      <c r="D162">
        <f>VLOOKUP($A:$A,[0]!az,4,FALSE)</f>
        <v>0.49425474040478201</v>
      </c>
      <c r="E162">
        <f>VLOOKUP($A:$A,[0]!az,5,FALSE)</f>
        <v>6.94512287779947E-4</v>
      </c>
      <c r="F162">
        <f>VLOOKUP($A:$A,[0]!az,6,FALSE)</f>
        <v>6.0336143604445896E-3</v>
      </c>
      <c r="G162" t="str">
        <f>VLOOKUP($A:$A,[0]!az,7,FALSE)</f>
        <v>Up</v>
      </c>
      <c r="H162" t="str">
        <f>VLOOKUP($A:$A,[0]!az,8,FALSE)</f>
        <v>Ghir_D03G005700.1</v>
      </c>
      <c r="I162">
        <f>VLOOKUP($A:$A,[0]!az,9,FALSE)</f>
        <v>0</v>
      </c>
      <c r="J162">
        <f>VLOOKUP($A:$A,[0]!az,10,FALSE)</f>
        <v>0</v>
      </c>
      <c r="K162">
        <f>VLOOKUP($A:$A,[0]!az,11,FALSE)</f>
        <v>0</v>
      </c>
      <c r="L162">
        <f>VLOOKUP($A:$A,[0]!az,12,FALSE)</f>
        <v>99.298000000000002</v>
      </c>
      <c r="M162">
        <f>VLOOKUP($A:$A,[0]!az,13,FALSE)</f>
        <v>0</v>
      </c>
      <c r="N162" t="str">
        <f>VLOOKUP($A:$A,[0]!az,14,FALSE)</f>
        <v>XP_012470098.1</v>
      </c>
      <c r="O162" t="str">
        <f>VLOOKUP($A:$A,[0]!az,15,FALSE)</f>
        <v xml:space="preserve">PREDICTED: sufE-like protein 1, chloroplastic/mitochondrial [Gossypium raimondii] </v>
      </c>
      <c r="P162">
        <f>VLOOKUP($A:$A,[0]!az,16,FALSE)</f>
        <v>59.86</v>
      </c>
      <c r="Q162">
        <f>VLOOKUP($A:$A,[0]!az,17,FALSE)</f>
        <v>3.0000000000000001E-100</v>
      </c>
      <c r="R162" t="str">
        <f>VLOOKUP($A:$A,[0]!az,18,FALSE)</f>
        <v>sp|Q84W65|SUFE1_ARATH</v>
      </c>
      <c r="S162" t="str">
        <f>VLOOKUP($A:$A,[0]!az,19,FALSE)</f>
        <v>SufE-like protein 1, chloroplastic/mitochondrial OS=Arabidopsis thaliana GN=SUFE1 PE=1 SV=2</v>
      </c>
      <c r="T162" t="str">
        <f>VLOOKUP($A:$A,[0]!az,20,FALSE)</f>
        <v>-</v>
      </c>
      <c r="U162" t="str">
        <f>VLOOKUP($A:$A,[0]!az,21,FALSE)</f>
        <v>-</v>
      </c>
      <c r="V162" t="str">
        <f>VLOOKUP($A:$A,[0]!az,22,FALSE)</f>
        <v>-</v>
      </c>
      <c r="W162" t="str">
        <f>VLOOKUP($A:$A,[0]!az,23,FALSE)</f>
        <v>-</v>
      </c>
      <c r="X162" t="str">
        <f>VLOOKUP($A:$A,[0]!az,24,FALSE)</f>
        <v>-</v>
      </c>
      <c r="Y162" t="str">
        <f>VLOOKUP($A:$A,[0]!az,25,FALSE)</f>
        <v>-</v>
      </c>
      <c r="Z162" t="str">
        <f>VLOOKUP($A:$A,[0]!az,26,FALSE)</f>
        <v>-</v>
      </c>
      <c r="AA162" t="str">
        <f>VLOOKUP($A:$A,[0]!az,27,FALSE)</f>
        <v>K22066|1|0.0|567|gra:105787990|BolA-like protein 1</v>
      </c>
      <c r="AB162" t="str">
        <f>VLOOKUP($A:$A,[0]!az,28,FALSE)</f>
        <v>-</v>
      </c>
      <c r="AC162" t="str">
        <f>VLOOKUP($A:$A,[0]!az,29,FALSE)</f>
        <v>-</v>
      </c>
      <c r="AD162" t="str">
        <f>VLOOKUP($A:$A,[0]!az,30,FALSE)</f>
        <v>-</v>
      </c>
      <c r="AE162" t="str">
        <f>VLOOKUP($A:$A,[0]!az,31,FALSE)</f>
        <v>MASYFISSARFCTSKYPIAVHLSKPLLLPSKPSKFPFSSNRFISFQNIPTKSPPPLLSSSSTSTPLQPMEELPPKLQDIIKLFQSVEEPKAKYEQLMFYGKNLKPLDAQFKTKDNKVEGCVSQVWVRAYLDEDKNVFYQADSDSALTKGLAALLVNGLSGRPVPEVLKISPDFAVRLGLQQSLTPSRNNGFLNMLKLMQRKALELLIEAKKGSGSSGNGQIVNDNSEKPVESSSLDSKADENSGVGSSSLKGSEESSGGLRSRGMRIKEKLERELSPIELKVEDVLSACWTCWCEGQ</v>
      </c>
    </row>
    <row r="163" spans="1:31" x14ac:dyDescent="0.25">
      <c r="A163" s="2" t="s">
        <v>2198</v>
      </c>
      <c r="B163" t="str">
        <f>VLOOKUP($A:$A,[0]!az,2,FALSE)</f>
        <v>MSTds-VS-MTds</v>
      </c>
      <c r="C163">
        <f>VLOOKUP($A:$A,[0]!az,3,FALSE)</f>
        <v>2.8316119921963798</v>
      </c>
      <c r="D163">
        <f>VLOOKUP($A:$A,[0]!az,4,FALSE)</f>
        <v>0.42670339972013699</v>
      </c>
      <c r="E163">
        <f>VLOOKUP($A:$A,[0]!az,5,FALSE)</f>
        <v>5.8099857136673101E-5</v>
      </c>
      <c r="F163">
        <f>VLOOKUP($A:$A,[0]!az,6,FALSE)</f>
        <v>1.08007857021892E-3</v>
      </c>
      <c r="G163" t="str">
        <f>VLOOKUP($A:$A,[0]!az,7,FALSE)</f>
        <v>Up</v>
      </c>
      <c r="H163" t="str">
        <f>VLOOKUP($A:$A,[0]!az,8,FALSE)</f>
        <v>Ghir_D03G010700.1</v>
      </c>
      <c r="I163">
        <f>VLOOKUP($A:$A,[0]!az,9,FALSE)</f>
        <v>0</v>
      </c>
      <c r="J163">
        <f>VLOOKUP($A:$A,[0]!az,10,FALSE)</f>
        <v>0</v>
      </c>
      <c r="K163">
        <f>VLOOKUP($A:$A,[0]!az,11,FALSE)</f>
        <v>0</v>
      </c>
      <c r="L163">
        <f>VLOOKUP($A:$A,[0]!az,12,FALSE)</f>
        <v>100</v>
      </c>
      <c r="M163">
        <f>VLOOKUP($A:$A,[0]!az,13,FALSE)</f>
        <v>0</v>
      </c>
      <c r="N163" t="str">
        <f>VLOOKUP($A:$A,[0]!az,14,FALSE)</f>
        <v>XP_016740032.1</v>
      </c>
      <c r="O163" t="str">
        <f>VLOOKUP($A:$A,[0]!az,15,FALSE)</f>
        <v>PREDICTED: replication protein A 70 kDa DNA-binding subunit B-like [Gossypium hirsutum]</v>
      </c>
      <c r="P163">
        <f>VLOOKUP($A:$A,[0]!az,16,FALSE)</f>
        <v>66.510000000000005</v>
      </c>
      <c r="Q163">
        <f>VLOOKUP($A:$A,[0]!az,17,FALSE)</f>
        <v>0</v>
      </c>
      <c r="R163" t="str">
        <f>VLOOKUP($A:$A,[0]!az,18,FALSE)</f>
        <v>sp|Q9SD82|RFA1B_ARATH</v>
      </c>
      <c r="S163" t="str">
        <f>VLOOKUP($A:$A,[0]!az,19,FALSE)</f>
        <v>Replication protein A 70 kDa DNA-binding subunit B OS=Arabidopsis thaliana GN=RPA1B PE=3 SV=1</v>
      </c>
      <c r="T163" t="str">
        <f>VLOOKUP($A:$A,[0]!az,20,FALSE)</f>
        <v>At5g08020</v>
      </c>
      <c r="U163">
        <f>VLOOKUP($A:$A,[0]!az,21,FALSE)</f>
        <v>913</v>
      </c>
      <c r="V163">
        <f>VLOOKUP($A:$A,[0]!az,22,FALSE)</f>
        <v>0</v>
      </c>
      <c r="W163" t="str">
        <f>VLOOKUP($A:$A,[0]!az,23,FALSE)</f>
        <v>KOG0851</v>
      </c>
      <c r="X163" t="str">
        <f>VLOOKUP($A:$A,[0]!az,24,FALSE)</f>
        <v>Single-stranded DNA-binding replication protein A (RPA), large (70 kD) subunit and related ssDNA-binding proteins</v>
      </c>
      <c r="Y163" t="str">
        <f>VLOOKUP($A:$A,[0]!az,25,FALSE)</f>
        <v>L</v>
      </c>
      <c r="Z163" t="str">
        <f>VLOOKUP($A:$A,[0]!az,26,FALSE)</f>
        <v>Replication, recombination and repair</v>
      </c>
      <c r="AA163" t="str">
        <f>VLOOKUP($A:$A,[0]!az,27,FALSE)</f>
        <v>K07466|1|0.0|1295|ghi:107949785|replication factor A1</v>
      </c>
      <c r="AB163" t="str">
        <f>VLOOKUP($A:$A,[0]!az,28,FALSE)</f>
        <v>GO:0006310//DNA recombination;GO:0006281//DNA repair;GO:0006260//DNA replication</v>
      </c>
      <c r="AC163" t="str">
        <f>VLOOKUP($A:$A,[0]!az,29,FALSE)</f>
        <v>GO:0003677//DNA binding</v>
      </c>
      <c r="AD163" t="str">
        <f>VLOOKUP($A:$A,[0]!az,30,FALSE)</f>
        <v>GO:0005634//nucleus</v>
      </c>
      <c r="AE163" t="str">
        <f>VLOOKUP($A:$A,[0]!az,31,FALSE)</f>
        <v>MAKSVSQDAISTILANPSPDSSSDIPEIIVQVLDLKLTGNRYTFNASDGKMKLRAIFPSNMSSEIITGGVQNKGLVRILDYTLNDIPNKSEKYLIVTKCEVVSPALETEIKAEVETEEHDTVLKKPKLEYEARYEAKADVSGIILKPKQEIVSKSAAQIVHEQRANMAPSSRMAMTRRVHPLVSLNPYQGNWMIKVRLTSKGNMRTYKNARGEGCVFNVELTDEDGTQIQATMFNEAARKFYEKFQLGKVYYISRGTLKVANKQFKTVQNDYEMTLNENSVVEEASNEETFIPETKFNFVPIEQLGPYVNGRELVDIIGVIQSVNPVSNIKRRIDNENIPKRDLIVADETKKTVVVSLWNELANNVGQELFDNADKYPIVAIKSLKVGDFQGVSLSTLGKSSVMINPDIPEAKKLRSWYDSEGKGSSMASIGLGLSPSSKTGARSMYTDRVSLTHITSNPSLGDEKPAFFSIKAFVSLIRPEQAMWYRACKTCNKKVTEAVGSGYWCEGCQKNDEECNLRYIMVSKISDTRGEAWVSAFNEEAEKIVGCSADELDKLKSEQGDIDGYQQKLKEATWVPHLFKVSVTQNEYNNEKRQRITVKAVAPINFAEESRFLLEEIKKMRNPQ</v>
      </c>
    </row>
    <row r="164" spans="1:31" x14ac:dyDescent="0.25">
      <c r="A164" s="2" t="s">
        <v>2510</v>
      </c>
      <c r="B164" t="str">
        <f>VLOOKUP($A:$A,[0]!az,2,FALSE)</f>
        <v>MSTds-VS-MTds</v>
      </c>
      <c r="C164">
        <f>VLOOKUP($A:$A,[0]!az,3,FALSE)</f>
        <v>-2.1969263220386899</v>
      </c>
      <c r="D164">
        <f>VLOOKUP($A:$A,[0]!az,4,FALSE)</f>
        <v>0.34022949580690198</v>
      </c>
      <c r="E164">
        <f>VLOOKUP($A:$A,[0]!az,5,FALSE)</f>
        <v>6.5390160726086499E-4</v>
      </c>
      <c r="F164">
        <f>VLOOKUP($A:$A,[0]!az,6,FALSE)</f>
        <v>5.7752813434344902E-3</v>
      </c>
      <c r="G164" t="str">
        <f>VLOOKUP($A:$A,[0]!az,7,FALSE)</f>
        <v>Down</v>
      </c>
      <c r="H164" t="str">
        <f>VLOOKUP($A:$A,[0]!az,8,FALSE)</f>
        <v>Ghir_D12G016510.1</v>
      </c>
      <c r="I164">
        <f>VLOOKUP($A:$A,[0]!az,9,FALSE)</f>
        <v>0</v>
      </c>
      <c r="J164">
        <f>VLOOKUP($A:$A,[0]!az,10,FALSE)</f>
        <v>0</v>
      </c>
      <c r="K164">
        <f>VLOOKUP($A:$A,[0]!az,11,FALSE)</f>
        <v>0</v>
      </c>
      <c r="L164">
        <f>VLOOKUP($A:$A,[0]!az,12,FALSE)</f>
        <v>100</v>
      </c>
      <c r="M164">
        <f>VLOOKUP($A:$A,[0]!az,13,FALSE)</f>
        <v>3.0000000000000001E-135</v>
      </c>
      <c r="N164" t="str">
        <f>VLOOKUP($A:$A,[0]!az,14,FALSE)</f>
        <v>XP_016736035.1</v>
      </c>
      <c r="O164" t="str">
        <f>VLOOKUP($A:$A,[0]!az,15,FALSE)</f>
        <v>PREDICTED: probable peroxygenase 4 [Gossypium hirsutum]</v>
      </c>
      <c r="P164">
        <f>VLOOKUP($A:$A,[0]!az,16,FALSE)</f>
        <v>63.53</v>
      </c>
      <c r="Q164">
        <f>VLOOKUP($A:$A,[0]!az,17,FALSE)</f>
        <v>3.9999999999999997E-76</v>
      </c>
      <c r="R164" t="str">
        <f>VLOOKUP($A:$A,[0]!az,18,FALSE)</f>
        <v>sp|Q9CAB7|PXG4_ARATH</v>
      </c>
      <c r="S164" t="str">
        <f>VLOOKUP($A:$A,[0]!az,19,FALSE)</f>
        <v>Probable peroxygenase 4 OS=Arabidopsis thaliana GN=PXG4 PE=1 SV=1</v>
      </c>
      <c r="T164" t="str">
        <f>VLOOKUP($A:$A,[0]!az,20,FALSE)</f>
        <v>-</v>
      </c>
      <c r="U164" t="str">
        <f>VLOOKUP($A:$A,[0]!az,21,FALSE)</f>
        <v>-</v>
      </c>
      <c r="V164" t="str">
        <f>VLOOKUP($A:$A,[0]!az,22,FALSE)</f>
        <v>-</v>
      </c>
      <c r="W164" t="str">
        <f>VLOOKUP($A:$A,[0]!az,23,FALSE)</f>
        <v>-</v>
      </c>
      <c r="X164" t="str">
        <f>VLOOKUP($A:$A,[0]!az,24,FALSE)</f>
        <v>-</v>
      </c>
      <c r="Y164" t="str">
        <f>VLOOKUP($A:$A,[0]!az,25,FALSE)</f>
        <v>-</v>
      </c>
      <c r="Z164" t="str">
        <f>VLOOKUP($A:$A,[0]!az,26,FALSE)</f>
        <v>-</v>
      </c>
      <c r="AA164" t="str">
        <f>VLOOKUP($A:$A,[0]!az,27,FALSE)</f>
        <v>K17991|1|5e-136|382|ghi:107946288|peroxygenase [EC:1.11.2.3]</v>
      </c>
      <c r="AB164">
        <f>VLOOKUP($A:$A,[0]!az,28,FALSE)</f>
        <v>0</v>
      </c>
      <c r="AC164">
        <f>VLOOKUP($A:$A,[0]!az,29,FALSE)</f>
        <v>0</v>
      </c>
      <c r="AD164" t="str">
        <f>VLOOKUP($A:$A,[0]!az,30,FALSE)</f>
        <v>GO:0016021//integral component of membrane</v>
      </c>
      <c r="AE164" t="str">
        <f>VLOOKUP($A:$A,[0]!az,31,FALSE)</f>
        <v>MASSLTSNDFQEGVDDEDAGRGLVSDENALQKHVAFFDRNNDGIIYPWETFQGFRAIGAGYLLSLASAFLINLGLSRKTRPGKAFSLETLMLGVEVKNIHMAKHGSDSGVYDSKGRFVSWKFEEIFAKFALTHSDALTSDELKAMLKANREPKDYRGWVASWTEWITLYNLCKDNEGLLKKETIRVFMMEACFNKWKGKN</v>
      </c>
    </row>
    <row r="165" spans="1:31" x14ac:dyDescent="0.25">
      <c r="A165" s="2" t="s">
        <v>2271</v>
      </c>
      <c r="B165" t="str">
        <f>VLOOKUP($A:$A,[0]!az,2,FALSE)</f>
        <v>MSTds-VS-MTds</v>
      </c>
      <c r="C165">
        <f>VLOOKUP($A:$A,[0]!az,3,FALSE)</f>
        <v>-2.1527596102025202</v>
      </c>
      <c r="D165">
        <f>VLOOKUP($A:$A,[0]!az,4,FALSE)</f>
        <v>0.33407135805634403</v>
      </c>
      <c r="E165">
        <f>VLOOKUP($A:$A,[0]!az,5,FALSE)</f>
        <v>4.7813636410376503E-5</v>
      </c>
      <c r="F165">
        <f>VLOOKUP($A:$A,[0]!az,6,FALSE)</f>
        <v>9.5666706747689399E-4</v>
      </c>
      <c r="G165" t="str">
        <f>VLOOKUP($A:$A,[0]!az,7,FALSE)</f>
        <v>Down</v>
      </c>
      <c r="H165" t="str">
        <f>VLOOKUP($A:$A,[0]!az,8,FALSE)</f>
        <v>Ghir_D05G021560.1;Ghir_D05G021560.2</v>
      </c>
      <c r="I165">
        <f>VLOOKUP($A:$A,[0]!az,9,FALSE)</f>
        <v>0</v>
      </c>
      <c r="J165">
        <f>VLOOKUP($A:$A,[0]!az,10,FALSE)</f>
        <v>0</v>
      </c>
      <c r="K165">
        <f>VLOOKUP($A:$A,[0]!az,11,FALSE)</f>
        <v>0</v>
      </c>
      <c r="L165">
        <f>VLOOKUP($A:$A,[0]!az,12,FALSE)</f>
        <v>99.834000000000003</v>
      </c>
      <c r="M165">
        <f>VLOOKUP($A:$A,[0]!az,13,FALSE)</f>
        <v>0</v>
      </c>
      <c r="N165" t="str">
        <f>VLOOKUP($A:$A,[0]!az,14,FALSE)</f>
        <v>XP_016687219.1</v>
      </c>
      <c r="O165" t="str">
        <f>VLOOKUP($A:$A,[0]!az,15,FALSE)</f>
        <v>PREDICTED: peptidyl-prolyl cis-trans isomerase FKBP62-like [Gossypium hirsutum]</v>
      </c>
      <c r="P165">
        <f>VLOOKUP($A:$A,[0]!az,16,FALSE)</f>
        <v>56.18</v>
      </c>
      <c r="Q165">
        <f>VLOOKUP($A:$A,[0]!az,17,FALSE)</f>
        <v>0</v>
      </c>
      <c r="R165" t="str">
        <f>VLOOKUP($A:$A,[0]!az,18,FALSE)</f>
        <v>sp|Q9FJL3|FKB65_ARATH</v>
      </c>
      <c r="S165" t="str">
        <f>VLOOKUP($A:$A,[0]!az,19,FALSE)</f>
        <v>Peptidyl-prolyl cis-trans isomerase FKBP65 OS=Arabidopsis thaliana GN=FKBP65 PE=1 SV=1</v>
      </c>
      <c r="T165" t="str">
        <f>VLOOKUP($A:$A,[0]!az,20,FALSE)</f>
        <v>At5g48570</v>
      </c>
      <c r="U165">
        <f>VLOOKUP($A:$A,[0]!az,21,FALSE)</f>
        <v>594</v>
      </c>
      <c r="V165">
        <f>VLOOKUP($A:$A,[0]!az,22,FALSE)</f>
        <v>0</v>
      </c>
      <c r="W165" t="str">
        <f>VLOOKUP($A:$A,[0]!az,23,FALSE)</f>
        <v>KOG0543</v>
      </c>
      <c r="X165" t="str">
        <f>VLOOKUP($A:$A,[0]!az,24,FALSE)</f>
        <v>FKBP-type peptidyl-prolyl cis-trans isomerase</v>
      </c>
      <c r="Y165" t="str">
        <f>VLOOKUP($A:$A,[0]!az,25,FALSE)</f>
        <v>O</v>
      </c>
      <c r="Z165" t="str">
        <f>VLOOKUP($A:$A,[0]!az,26,FALSE)</f>
        <v>Posttranslational modification, protein turnover, chaperones</v>
      </c>
      <c r="AA165" t="str">
        <f>VLOOKUP($A:$A,[0]!az,27,FALSE)</f>
        <v>K09571|1|0.0|1221|ghi:107905154|FK506-binding protein 4/5 [EC:5.2.1.8]</v>
      </c>
      <c r="AB165">
        <f>VLOOKUP($A:$A,[0]!az,28,FALSE)</f>
        <v>0</v>
      </c>
      <c r="AC165" t="str">
        <f>VLOOKUP($A:$A,[0]!az,29,FALSE)</f>
        <v>GO:0003755//peptidyl-prolyl cis-trans isomerase activity</v>
      </c>
      <c r="AD165" t="str">
        <f>VLOOKUP($A:$A,[0]!az,30,FALSE)</f>
        <v>-</v>
      </c>
      <c r="AE165" t="str">
        <f>VLOOKUP($A:$A,[0]!az,31,FALSE)</f>
        <v>MEVEKGKGTDVSDVQGEDDLDEEPGEEIESAPPLKVGEERELGNSGIKKKLLNNGIHWETPEFGDEVTVHFVGTLLNGIKFCSTRDNGEPMTFKLGEGKVAKGLDNGITTMKKGERVLFTLPPDFGYGAEGRDGVPPDSIVQFDVELLSWITVVDICKDGGIIKKIMEKGERNERPSDLDEVLVKYQVALADGTIVAKTPEEGYEFYVKDGHLFPALTKAIVTMKRGEKVKLIVQPKYAFGDKGKEATDGFPSIPPNSVLNVELELISFKPVIDVTGDSKVFKKILKEGEGALVANEGAAVTISYIAWLEDGTVFERKGVDGEQPLEFITDEEQVIPGLDRAAATMKKGEQALLTVSPEYGFGSVVAERDLAVVPPSSNLVYEVEMLDFVKEKAPWELNNQEKIEAAGKKKEEGNILFKDGNYQRAGKKYDKAVDYVSEDGLFQDDEQKQIKALGISCWLNGAACSLKLSDFWGAIQLCSKVLDFESHNVKALYRRAQAYMKTSDLISAEMDIKKALEADPQNREVKLLQKTLRQLQIESNKRDAKLFTNMFARMSKRSSMPIKKLKVEIAEPEKSEEAAATERECVAEPSTPSEDRMAVDQS</v>
      </c>
    </row>
    <row r="166" spans="1:31" x14ac:dyDescent="0.25">
      <c r="A166" s="2" t="s">
        <v>1603</v>
      </c>
      <c r="B166" t="str">
        <f>VLOOKUP($A:$A,[0]!az,2,FALSE)</f>
        <v>MSTds-VS-MTds</v>
      </c>
      <c r="C166">
        <f>VLOOKUP($A:$A,[0]!az,3,FALSE)</f>
        <v>5.0042738046950204</v>
      </c>
      <c r="D166">
        <f>VLOOKUP($A:$A,[0]!az,4,FALSE)</f>
        <v>0.53498203574363801</v>
      </c>
      <c r="E166">
        <f>VLOOKUP($A:$A,[0]!az,5,FALSE)</f>
        <v>1.39417708151512E-5</v>
      </c>
      <c r="F166">
        <f>VLOOKUP($A:$A,[0]!az,6,FALSE)</f>
        <v>4.2015821114977498E-4</v>
      </c>
      <c r="G166" t="str">
        <f>VLOOKUP($A:$A,[0]!az,7,FALSE)</f>
        <v>Up</v>
      </c>
      <c r="H166" t="str">
        <f>VLOOKUP($A:$A,[0]!az,8,FALSE)</f>
        <v>Ghir_A03G020320.1</v>
      </c>
      <c r="I166">
        <f>VLOOKUP($A:$A,[0]!az,9,FALSE)</f>
        <v>0</v>
      </c>
      <c r="J166">
        <f>VLOOKUP($A:$A,[0]!az,10,FALSE)</f>
        <v>0</v>
      </c>
      <c r="K166">
        <f>VLOOKUP($A:$A,[0]!az,11,FALSE)</f>
        <v>0</v>
      </c>
      <c r="L166">
        <f>VLOOKUP($A:$A,[0]!az,12,FALSE)</f>
        <v>100</v>
      </c>
      <c r="M166">
        <f>VLOOKUP($A:$A,[0]!az,13,FALSE)</f>
        <v>0</v>
      </c>
      <c r="N166" t="str">
        <f>VLOOKUP($A:$A,[0]!az,14,FALSE)</f>
        <v>XP_016723037.1</v>
      </c>
      <c r="O166" t="str">
        <f>VLOOKUP($A:$A,[0]!az,15,FALSE)</f>
        <v xml:space="preserve">PREDICTED: probable indole-3-acetic acid-amido synthetase GH3.1 [Gossypium hirsutum] </v>
      </c>
      <c r="P166">
        <f>VLOOKUP($A:$A,[0]!az,16,FALSE)</f>
        <v>82.97</v>
      </c>
      <c r="Q166">
        <f>VLOOKUP($A:$A,[0]!az,17,FALSE)</f>
        <v>0</v>
      </c>
      <c r="R166" t="str">
        <f>VLOOKUP($A:$A,[0]!az,18,FALSE)</f>
        <v>sp|O82333|GH31_ARATH</v>
      </c>
      <c r="S166" t="str">
        <f>VLOOKUP($A:$A,[0]!az,19,FALSE)</f>
        <v>Probable indole-3-acetic acid-amido synthetase GH3.1 OS=Arabidopsis thaliana GN=GH3.1 PE=2 SV=1</v>
      </c>
      <c r="T166" t="str">
        <f>VLOOKUP($A:$A,[0]!az,20,FALSE)</f>
        <v>-</v>
      </c>
      <c r="U166" t="str">
        <f>VLOOKUP($A:$A,[0]!az,21,FALSE)</f>
        <v>-</v>
      </c>
      <c r="V166" t="str">
        <f>VLOOKUP($A:$A,[0]!az,22,FALSE)</f>
        <v>-</v>
      </c>
      <c r="W166" t="str">
        <f>VLOOKUP($A:$A,[0]!az,23,FALSE)</f>
        <v>-</v>
      </c>
      <c r="X166" t="str">
        <f>VLOOKUP($A:$A,[0]!az,24,FALSE)</f>
        <v>-</v>
      </c>
      <c r="Y166" t="str">
        <f>VLOOKUP($A:$A,[0]!az,25,FALSE)</f>
        <v>-</v>
      </c>
      <c r="Z166" t="str">
        <f>VLOOKUP($A:$A,[0]!az,26,FALSE)</f>
        <v>-</v>
      </c>
      <c r="AA166" t="str">
        <f>VLOOKUP($A:$A,[0]!az,27,FALSE)</f>
        <v>K14487|1|0.0|1245|ghi:107935022|auxin responsive GH3 gene family</v>
      </c>
      <c r="AB166" t="str">
        <f>VLOOKUP($A:$A,[0]!az,28,FALSE)</f>
        <v>-</v>
      </c>
      <c r="AC166" t="str">
        <f>VLOOKUP($A:$A,[0]!az,29,FALSE)</f>
        <v>-</v>
      </c>
      <c r="AD166" t="str">
        <f>VLOOKUP($A:$A,[0]!az,30,FALSE)</f>
        <v>-</v>
      </c>
      <c r="AE166" t="str">
        <f>VLOOKUP($A:$A,[0]!az,31,FALSE)</f>
        <v>MAVDSAISSPLGPPACEKDAKALRFIEEMTRNADSVQERVLSDILTQNSQTEYLRRFKLNRATDRDSFKSKLPVIAYEDLQPEIQRIANGDRSAILSAHPISEFLTSSGTSAGERKLMPTIKEELDRRQLLYSLLMPVMNLYVPGLDKGKGLYFLFVKSETRTPGGLLARPVLTSYYKSEHFKTRPYDPYNVYTSPNEAILCPDSFQSMYTQMLCGLQDRHQVLRVGAVFASGLLRAIRFLQLNWRQLSQDIETGTLNQKVTDPSLRECMGKILKPDPELARFVRHECSKESWEGIITRIWPNTKYLDVIVTGAMAQYIPTLDYYSGGLPKACTMYASSECYFGLNLNPMCKPSEVSYTIMPNMAYFEFLPHDPNSAGFTRDSPPKLVDLVDVEIGKEYELVITTYAGLCRYRVGDILRVTGFHNSAPQFHFVRRKNVLLSIDSDKTDEAELQKAVENASRLLREFNTSVVEYTSYADTKTIPGHYVIYWELLVKDAANSPTDDVLKQCCLAMEESMNSVYRQGRVADNSIGPLEIRVVKNGTFEELMDYAISRGASINQYKVPRCVNFTPIVELLDSRVVSTHFSPALPHWTPERRR</v>
      </c>
    </row>
    <row r="167" spans="1:31" x14ac:dyDescent="0.25">
      <c r="A167" s="2" t="s">
        <v>1644</v>
      </c>
      <c r="B167" t="str">
        <f>VLOOKUP($A:$A,[0]!az,2,FALSE)</f>
        <v>MSTds-VS-MTds</v>
      </c>
      <c r="C167">
        <f>VLOOKUP($A:$A,[0]!az,3,FALSE)</f>
        <v>-2.5159432440668499</v>
      </c>
      <c r="D167">
        <f>VLOOKUP($A:$A,[0]!az,4,FALSE)</f>
        <v>0.49908062229413602</v>
      </c>
      <c r="E167">
        <f>VLOOKUP($A:$A,[0]!az,5,FALSE)</f>
        <v>2.8874702153847099E-4</v>
      </c>
      <c r="F167">
        <f>VLOOKUP($A:$A,[0]!az,6,FALSE)</f>
        <v>3.2243971196885199E-3</v>
      </c>
      <c r="G167" t="str">
        <f>VLOOKUP($A:$A,[0]!az,7,FALSE)</f>
        <v>Down</v>
      </c>
      <c r="H167" t="str">
        <f>VLOOKUP($A:$A,[0]!az,8,FALSE)</f>
        <v>Ghir_A05G000570.1</v>
      </c>
      <c r="I167">
        <f>VLOOKUP($A:$A,[0]!az,9,FALSE)</f>
        <v>0</v>
      </c>
      <c r="J167">
        <f>VLOOKUP($A:$A,[0]!az,10,FALSE)</f>
        <v>0</v>
      </c>
      <c r="K167">
        <f>VLOOKUP($A:$A,[0]!az,11,FALSE)</f>
        <v>0</v>
      </c>
      <c r="L167">
        <f>VLOOKUP($A:$A,[0]!az,12,FALSE)</f>
        <v>99.858999999999995</v>
      </c>
      <c r="M167">
        <f>VLOOKUP($A:$A,[0]!az,13,FALSE)</f>
        <v>0</v>
      </c>
      <c r="N167" t="str">
        <f>VLOOKUP($A:$A,[0]!az,14,FALSE)</f>
        <v>XP_017645352.1</v>
      </c>
      <c r="O167" t="str">
        <f>VLOOKUP($A:$A,[0]!az,15,FALSE)</f>
        <v xml:space="preserve">PREDICTED: NADPH--cytochrome P450 reductase 2 [Gossypium arboreum] </v>
      </c>
      <c r="P167">
        <f>VLOOKUP($A:$A,[0]!az,16,FALSE)</f>
        <v>76.349999999999994</v>
      </c>
      <c r="Q167">
        <f>VLOOKUP($A:$A,[0]!az,17,FALSE)</f>
        <v>0</v>
      </c>
      <c r="R167" t="str">
        <f>VLOOKUP($A:$A,[0]!az,18,FALSE)</f>
        <v>sp|Q9SUM3|NCPR2_ARATH</v>
      </c>
      <c r="S167" t="str">
        <f>VLOOKUP($A:$A,[0]!az,19,FALSE)</f>
        <v>NADPH--cytochrome P450 reductase 2 OS=Arabidopsis thaliana GN=ATR2 PE=1 SV=1</v>
      </c>
      <c r="T167" t="str">
        <f>VLOOKUP($A:$A,[0]!az,20,FALSE)</f>
        <v>At4g30210</v>
      </c>
      <c r="U167">
        <f>VLOOKUP($A:$A,[0]!az,21,FALSE)</f>
        <v>1100</v>
      </c>
      <c r="V167">
        <f>VLOOKUP($A:$A,[0]!az,22,FALSE)</f>
        <v>0</v>
      </c>
      <c r="W167" t="str">
        <f>VLOOKUP($A:$A,[0]!az,23,FALSE)</f>
        <v>KOG1158</v>
      </c>
      <c r="X167" t="str">
        <f>VLOOKUP($A:$A,[0]!az,24,FALSE)</f>
        <v>NADP/FAD dependent oxidoreductase</v>
      </c>
      <c r="Y167" t="str">
        <f>VLOOKUP($A:$A,[0]!az,25,FALSE)</f>
        <v>C</v>
      </c>
      <c r="Z167" t="str">
        <f>VLOOKUP($A:$A,[0]!az,26,FALSE)</f>
        <v>Energy production and conversion</v>
      </c>
      <c r="AA167" t="str">
        <f>VLOOKUP($A:$A,[0]!az,27,FALSE)</f>
        <v>K00327|1|0.0|1477|ghi:107942738|NADPH-ferrihemoprotein reductase [EC:1.6.2.4]</v>
      </c>
      <c r="AB167">
        <f>VLOOKUP($A:$A,[0]!az,28,FALSE)</f>
        <v>0</v>
      </c>
      <c r="AC167" t="str">
        <f>VLOOKUP($A:$A,[0]!az,29,FALSE)</f>
        <v>GO:0050661//NADP binding;GO:0050660//flavin adenine dinucleotide binding;GO:0003958//NADPH-hemoprotein reductase activity;GO:0010181//FMN binding</v>
      </c>
      <c r="AD167" t="str">
        <f>VLOOKUP($A:$A,[0]!az,30,FALSE)</f>
        <v>GO:0016021//integral component of membrane;GO:0005789//endoplasmic reticulum membrane</v>
      </c>
      <c r="AE167" t="str">
        <f>VLOOKUP($A:$A,[0]!az,31,FALSE)</f>
        <v>MDSSSSSSSSGPSPLDLMSALVKAKMDPSNASSDSAAQVTTVLFENREFVMILTTSIAVLIGCVVILIWRRSASQKPKQIQLPLKPSIIKEPELEVDDGKKKVTILFGTQTGTAEGFAKALVEEAKARYEKATFNIVDLDDYAADDEEYEEKMKKDNLAFFFLATYGDGEPTDNAARFYKWFTEGKERGEWLQNMKYGIFGLGNKQYEHFNKVAKVVDELLTEQGAKRIVPLGLGDDDQCIEDDFTAWRELVWPELDQLLRDEDDATVSTPYTAAVLEYRVVFYDPADAPLEDKNWSNANGHATYDAQHPCRSNVAVRKELHTPESDRSCTHLEFDIAGTGLSYETGDHVGVYCENLDEVVDEALSLLGLSPDTYFSIHTDKEDGTPLGGSSLPSSFPPCTLRTALARYADLLSSPKKAALLALAAHASDPTEADRLRHLASPAGKDEYAQWIVANQRSLLEVMAEFSSAKPPLGVFFAAVAPRLQPRYYSISSSPRMAPSRIHVTCALVYEKTPTGRIHKGVCSTWMKNAVSSGKSDDCSWAPIFVRQSNFKLPSDTKVPIIMIGPGTGLAPFRGFLQERLALKEAGAELGPSVLFFGCRNRKMDFIYEDELNNFVNSGALSELVVAFSREGPTKEYVQHKMMEKAKDIWDMISQGGYLYVCGDAKGMARDVHRALHTIFQEQGSLDSSKAESMVKNLQMSGRYLRDVW</v>
      </c>
    </row>
    <row r="168" spans="1:31" x14ac:dyDescent="0.25">
      <c r="A168" s="2" t="s">
        <v>1662</v>
      </c>
      <c r="B168" t="str">
        <f>VLOOKUP($A:$A,[0]!az,2,FALSE)</f>
        <v>MSTds-VS-MTds</v>
      </c>
      <c r="C168">
        <f>VLOOKUP($A:$A,[0]!az,3,FALSE)</f>
        <v>-2.4044907064905798</v>
      </c>
      <c r="D168">
        <f>VLOOKUP($A:$A,[0]!az,4,FALSE)</f>
        <v>0.24931082766051299</v>
      </c>
      <c r="E168">
        <f>VLOOKUP($A:$A,[0]!az,5,FALSE)</f>
        <v>7.1169557507744203E-5</v>
      </c>
      <c r="F168">
        <f>VLOOKUP($A:$A,[0]!az,6,FALSE)</f>
        <v>1.23058469402606E-3</v>
      </c>
      <c r="G168" t="str">
        <f>VLOOKUP($A:$A,[0]!az,7,FALSE)</f>
        <v>Down</v>
      </c>
      <c r="H168" t="str">
        <f>VLOOKUP($A:$A,[0]!az,8,FALSE)</f>
        <v>Ghir_A05G018420.1</v>
      </c>
      <c r="I168">
        <f>VLOOKUP($A:$A,[0]!az,9,FALSE)</f>
        <v>0</v>
      </c>
      <c r="J168">
        <f>VLOOKUP($A:$A,[0]!az,10,FALSE)</f>
        <v>0</v>
      </c>
      <c r="K168" t="str">
        <f>VLOOKUP($A:$A,[0]!az,11,FALSE)</f>
        <v>&gt;Ghir_A05G018420.2</v>
      </c>
      <c r="L168">
        <f>VLOOKUP($A:$A,[0]!az,12,FALSE)</f>
        <v>99.290999999999997</v>
      </c>
      <c r="M168">
        <f>VLOOKUP($A:$A,[0]!az,13,FALSE)</f>
        <v>0</v>
      </c>
      <c r="N168" t="str">
        <f>VLOOKUP($A:$A,[0]!az,14,FALSE)</f>
        <v>XP_017603674.1</v>
      </c>
      <c r="O168" t="str">
        <f>VLOOKUP($A:$A,[0]!az,15,FALSE)</f>
        <v xml:space="preserve">PREDICTED: uncharacterized protein LOC108450521 [Gossypium arboreum] </v>
      </c>
      <c r="P168" t="str">
        <f>VLOOKUP($A:$A,[0]!az,16,FALSE)</f>
        <v>-</v>
      </c>
      <c r="Q168" t="str">
        <f>VLOOKUP($A:$A,[0]!az,17,FALSE)</f>
        <v>-</v>
      </c>
      <c r="R168" t="str">
        <f>VLOOKUP($A:$A,[0]!az,18,FALSE)</f>
        <v>-</v>
      </c>
      <c r="S168" t="str">
        <f>VLOOKUP($A:$A,[0]!az,19,FALSE)</f>
        <v>-</v>
      </c>
      <c r="T168" t="str">
        <f>VLOOKUP($A:$A,[0]!az,20,FALSE)</f>
        <v>-</v>
      </c>
      <c r="U168" t="str">
        <f>VLOOKUP($A:$A,[0]!az,21,FALSE)</f>
        <v>-</v>
      </c>
      <c r="V168" t="str">
        <f>VLOOKUP($A:$A,[0]!az,22,FALSE)</f>
        <v>-</v>
      </c>
      <c r="W168" t="str">
        <f>VLOOKUP($A:$A,[0]!az,23,FALSE)</f>
        <v>-</v>
      </c>
      <c r="X168" t="str">
        <f>VLOOKUP($A:$A,[0]!az,24,FALSE)</f>
        <v>-</v>
      </c>
      <c r="Y168" t="str">
        <f>VLOOKUP($A:$A,[0]!az,25,FALSE)</f>
        <v>-</v>
      </c>
      <c r="Z168" t="str">
        <f>VLOOKUP($A:$A,[0]!az,26,FALSE)</f>
        <v>-</v>
      </c>
      <c r="AA168" t="str">
        <f>VLOOKUP($A:$A,[0]!az,27,FALSE)</f>
        <v>K07374|1|1e-21|100|pxb:103930139|tubulin alpha</v>
      </c>
      <c r="AB168">
        <f>VLOOKUP($A:$A,[0]!az,28,FALSE)</f>
        <v>0</v>
      </c>
      <c r="AC168">
        <f>VLOOKUP($A:$A,[0]!az,29,FALSE)</f>
        <v>0</v>
      </c>
      <c r="AD168" t="str">
        <f>VLOOKUP($A:$A,[0]!az,30,FALSE)</f>
        <v>GO:0016021//integral component of membrane</v>
      </c>
      <c r="AE168" t="str">
        <f>VLOOKUP($A:$A,[0]!az,31,FALSE)</f>
        <v>MIKKPQKVNMFIKKWSELDWRLLFLVVVPLSFLFFVSSLTSTHLNSVVSLRSFIFSNLSDFISLHPHSANAVRSLDRSTIAVCLVGGARRFELTGPSIVEKVLNRYPNADLFLHCPMDKDAFKLSLLRTAPRLASVRIFEQKLVPETGEQVRVLTAANSPNGIQGLLQYFNLVEGCITMIESHQKQHGFTYDWIVRTRVDGYWSAPLHPRNFVAGRYTVPSGSVYGGLNDRLGIGDFFTSKIALSRLALIPEIDKAGYRQLNSESAFKAQLTTLNISYAENRLPFCVVTDRTYEFPPARLGVPVAAMSSLGPLSGAKCRPCSPVCKDGCVADVMSSLDKGWSWTDWGNGTLELCNAQGEWEKGWEKIFDRVAGQKLAQERKRVKSLKLEECIGDFREMKKKAFKWEAPTPEEICRLGLGVSQN</v>
      </c>
    </row>
    <row r="169" spans="1:31" x14ac:dyDescent="0.25">
      <c r="A169" s="2" t="s">
        <v>1849</v>
      </c>
      <c r="B169" t="str">
        <f>VLOOKUP($A:$A,[0]!az,2,FALSE)</f>
        <v>MSTds-VS-MTds</v>
      </c>
      <c r="C169">
        <f>VLOOKUP($A:$A,[0]!az,3,FALSE)</f>
        <v>2.29396070743153</v>
      </c>
      <c r="D169">
        <f>VLOOKUP($A:$A,[0]!az,4,FALSE)</f>
        <v>0.29445778871129202</v>
      </c>
      <c r="E169">
        <f>VLOOKUP($A:$A,[0]!az,5,FALSE)</f>
        <v>5.2834880917007603E-5</v>
      </c>
      <c r="F169">
        <f>VLOOKUP($A:$A,[0]!az,6,FALSE)</f>
        <v>1.01526670181909E-3</v>
      </c>
      <c r="G169" t="str">
        <f>VLOOKUP($A:$A,[0]!az,7,FALSE)</f>
        <v>Up</v>
      </c>
      <c r="H169" t="str">
        <f>VLOOKUP($A:$A,[0]!az,8,FALSE)</f>
        <v>Ghir_A08G012270.1</v>
      </c>
      <c r="I169">
        <f>VLOOKUP($A:$A,[0]!az,9,FALSE)</f>
        <v>0</v>
      </c>
      <c r="J169">
        <f>VLOOKUP($A:$A,[0]!az,10,FALSE)</f>
        <v>0</v>
      </c>
      <c r="K169">
        <f>VLOOKUP($A:$A,[0]!az,11,FALSE)</f>
        <v>0</v>
      </c>
      <c r="L169">
        <f>VLOOKUP($A:$A,[0]!az,12,FALSE)</f>
        <v>100</v>
      </c>
      <c r="M169">
        <f>VLOOKUP($A:$A,[0]!az,13,FALSE)</f>
        <v>0</v>
      </c>
      <c r="N169" t="str">
        <f>VLOOKUP($A:$A,[0]!az,14,FALSE)</f>
        <v>XP_016737817.1</v>
      </c>
      <c r="O169" t="str">
        <f>VLOOKUP($A:$A,[0]!az,15,FALSE)</f>
        <v>PREDICTED: probable polygalacturonase [Gossypium hirsutum]</v>
      </c>
      <c r="P169">
        <f>VLOOKUP($A:$A,[0]!az,16,FALSE)</f>
        <v>74.19</v>
      </c>
      <c r="Q169">
        <f>VLOOKUP($A:$A,[0]!az,17,FALSE)</f>
        <v>0</v>
      </c>
      <c r="R169" t="str">
        <f>VLOOKUP($A:$A,[0]!az,18,FALSE)</f>
        <v>sp|A7PZL3|PGLR_VITVI</v>
      </c>
      <c r="S169" t="str">
        <f>VLOOKUP($A:$A,[0]!az,19,FALSE)</f>
        <v>Probable polygalacturonase OS=Vitis vinifera GN=GSVIVT00026920001 PE=1 SV=1</v>
      </c>
      <c r="T169" t="str">
        <f>VLOOKUP($A:$A,[0]!az,20,FALSE)</f>
        <v>-</v>
      </c>
      <c r="U169" t="str">
        <f>VLOOKUP($A:$A,[0]!az,21,FALSE)</f>
        <v>-</v>
      </c>
      <c r="V169" t="str">
        <f>VLOOKUP($A:$A,[0]!az,22,FALSE)</f>
        <v>-</v>
      </c>
      <c r="W169" t="str">
        <f>VLOOKUP($A:$A,[0]!az,23,FALSE)</f>
        <v>-</v>
      </c>
      <c r="X169" t="str">
        <f>VLOOKUP($A:$A,[0]!az,24,FALSE)</f>
        <v>-</v>
      </c>
      <c r="Y169" t="str">
        <f>VLOOKUP($A:$A,[0]!az,25,FALSE)</f>
        <v>-</v>
      </c>
      <c r="Z169" t="str">
        <f>VLOOKUP($A:$A,[0]!az,26,FALSE)</f>
        <v>-</v>
      </c>
      <c r="AA169" t="str">
        <f>VLOOKUP($A:$A,[0]!az,27,FALSE)</f>
        <v>K01184|1|2e-27|118|egr:104420670|polygalacturonase [EC:3.2.1.15]</v>
      </c>
      <c r="AB169" t="str">
        <f>VLOOKUP($A:$A,[0]!az,28,FALSE)</f>
        <v>GO:0005975//carbohydrate metabolic process</v>
      </c>
      <c r="AC169" t="str">
        <f>VLOOKUP($A:$A,[0]!az,29,FALSE)</f>
        <v>GO:0004650//polygalacturonase activity</v>
      </c>
      <c r="AD169" t="str">
        <f>VLOOKUP($A:$A,[0]!az,30,FALSE)</f>
        <v>GO:0016021//integral component of membrane</v>
      </c>
      <c r="AE169" t="str">
        <f>VLOOKUP($A:$A,[0]!az,31,FALSE)</f>
        <v>MWRTPGRKQAFGNIVLLGILMVLINTNDVASRKVRVLDSFDDSAAGCSRKYSASLADFGGVGDGVTSNTKAFQAAIDNLSLYASYGGSLLFVPPGKWLTGSFNLTSHFTLYLHKDATILASQDESEWAVIDPLPSYGRGRDADGGRYISLIFGTNLTDVVITGDNGTVDGQGVTWWDKFHKGELKYTRPYLIEIMYSQGVQISNLTLMNSPSWNVHPVYSSNVVVQGITILAPVTSPNTDGINPDSCTNTRIEDCYIVSGDDCIAVKSGWDEYGIKFGMPTKQLLIRRLTCISPFSAVIALGSEMSGGVEDVRAEYITGINSESAVRIKTAMGRGNYVKDIYVRRMTMKTMKMVFWMAGNYGSHPDNDYDPNAIPVIQNINFRDVVAENVTMAARLEGIPGHPFTGICISNATIELTKKPKKIQWNCTEIAGVSSDVTPKPCNLLKDLGSQNTCNFPEDDFPIVKF</v>
      </c>
    </row>
    <row r="170" spans="1:31" x14ac:dyDescent="0.25">
      <c r="A170" s="2" t="s">
        <v>1875</v>
      </c>
      <c r="B170" t="str">
        <f>VLOOKUP($A:$A,[0]!az,2,FALSE)</f>
        <v>MSTds-VS-MTds</v>
      </c>
      <c r="C170">
        <f>VLOOKUP($A:$A,[0]!az,3,FALSE)</f>
        <v>2.3186426595432601</v>
      </c>
      <c r="D170">
        <f>VLOOKUP($A:$A,[0]!az,4,FALSE)</f>
        <v>0.42572260134972201</v>
      </c>
      <c r="E170">
        <f>VLOOKUP($A:$A,[0]!az,5,FALSE)</f>
        <v>2.8229764550635701E-4</v>
      </c>
      <c r="F170">
        <f>VLOOKUP($A:$A,[0]!az,6,FALSE)</f>
        <v>3.1732432245939802E-3</v>
      </c>
      <c r="G170" t="str">
        <f>VLOOKUP($A:$A,[0]!az,7,FALSE)</f>
        <v>Up</v>
      </c>
      <c r="H170" t="str">
        <f>VLOOKUP($A:$A,[0]!az,8,FALSE)</f>
        <v>Ghir_A08G020080.1</v>
      </c>
      <c r="I170">
        <f>VLOOKUP($A:$A,[0]!az,9,FALSE)</f>
        <v>0</v>
      </c>
      <c r="J170">
        <f>VLOOKUP($A:$A,[0]!az,10,FALSE)</f>
        <v>0</v>
      </c>
      <c r="K170">
        <f>VLOOKUP($A:$A,[0]!az,11,FALSE)</f>
        <v>0</v>
      </c>
      <c r="L170">
        <f>VLOOKUP($A:$A,[0]!az,12,FALSE)</f>
        <v>100</v>
      </c>
      <c r="M170">
        <f>VLOOKUP($A:$A,[0]!az,13,FALSE)</f>
        <v>3.9999999999999999E-69</v>
      </c>
      <c r="N170" t="str">
        <f>VLOOKUP($A:$A,[0]!az,14,FALSE)</f>
        <v>XP_016731824.1</v>
      </c>
      <c r="O170" t="str">
        <f>VLOOKUP($A:$A,[0]!az,15,FALSE)</f>
        <v xml:space="preserve">PREDICTED: mitochondrial import receptor subunit TOM9-2-like [Gossypium hirsutum] </v>
      </c>
      <c r="P170">
        <f>VLOOKUP($A:$A,[0]!az,16,FALSE)</f>
        <v>77.11</v>
      </c>
      <c r="Q170">
        <f>VLOOKUP($A:$A,[0]!az,17,FALSE)</f>
        <v>3.0000000000000003E-39</v>
      </c>
      <c r="R170" t="str">
        <f>VLOOKUP($A:$A,[0]!az,18,FALSE)</f>
        <v>sp|Q9FNC9|TOM92_ARATH</v>
      </c>
      <c r="S170" t="str">
        <f>VLOOKUP($A:$A,[0]!az,19,FALSE)</f>
        <v>Mitochondrial import receptor subunit TOM9-2 OS=Arabidopsis thaliana GN=TOM9-2 PE=1 SV=3</v>
      </c>
      <c r="T170" t="str">
        <f>VLOOKUP($A:$A,[0]!az,20,FALSE)</f>
        <v>At5g43970</v>
      </c>
      <c r="U170">
        <f>VLOOKUP($A:$A,[0]!az,21,FALSE)</f>
        <v>126</v>
      </c>
      <c r="V170">
        <f>VLOOKUP($A:$A,[0]!az,22,FALSE)</f>
        <v>4.9999999999999998E-39</v>
      </c>
      <c r="W170" t="str">
        <f>VLOOKUP($A:$A,[0]!az,23,FALSE)</f>
        <v>KOG4111</v>
      </c>
      <c r="X170" t="str">
        <f>VLOOKUP($A:$A,[0]!az,24,FALSE)</f>
        <v>Translocase of outer mitochondrial membrane complex, subunit TOM22</v>
      </c>
      <c r="Y170" t="str">
        <f>VLOOKUP($A:$A,[0]!az,25,FALSE)</f>
        <v>U</v>
      </c>
      <c r="Z170" t="str">
        <f>VLOOKUP($A:$A,[0]!az,26,FALSE)</f>
        <v>Intracellular trafficking, secretion, and vesicular transport</v>
      </c>
      <c r="AA170" t="str">
        <f>VLOOKUP($A:$A,[0]!az,27,FALSE)</f>
        <v>K17769|1|7e-70|207|gab:108468072|mitochondrial import receptor subunit TOM22</v>
      </c>
      <c r="AB170" t="str">
        <f>VLOOKUP($A:$A,[0]!az,28,FALSE)</f>
        <v>GO:0006886//intracellular protein transport</v>
      </c>
      <c r="AC170">
        <f>VLOOKUP($A:$A,[0]!az,29,FALSE)</f>
        <v>0</v>
      </c>
      <c r="AD170" t="str">
        <f>VLOOKUP($A:$A,[0]!az,30,FALSE)</f>
        <v>GO:0005741//mitochondrial outer membrane;GO:0016021//integral component of membrane</v>
      </c>
      <c r="AE170" t="str">
        <f>VLOOKUP($A:$A,[0]!az,31,FALSE)</f>
        <v>MAAQPKRGGVSLPERRSAGKPESNILARISSSPIVSRGKQAACDAAFVSKKLLLSTGKAAWIAGTTFLILAVPLIIEMDREQQLNELELQQASLLGAPPTASVSK</v>
      </c>
    </row>
    <row r="171" spans="1:31" x14ac:dyDescent="0.25">
      <c r="A171" s="2" t="s">
        <v>1866</v>
      </c>
      <c r="B171" t="str">
        <f>VLOOKUP($A:$A,[0]!az,2,FALSE)</f>
        <v>MSTds-VS-MTds</v>
      </c>
      <c r="C171">
        <f>VLOOKUP($A:$A,[0]!az,3,FALSE)</f>
        <v>-4.5647076694514697</v>
      </c>
      <c r="D171">
        <f>VLOOKUP($A:$A,[0]!az,4,FALSE)</f>
        <v>0.154990253528133</v>
      </c>
      <c r="E171">
        <f>VLOOKUP($A:$A,[0]!az,5,FALSE)</f>
        <v>1.01576424604843E-7</v>
      </c>
      <c r="F171">
        <f>VLOOKUP($A:$A,[0]!az,6,FALSE)</f>
        <v>1.5645994037545998E-5</v>
      </c>
      <c r="G171" t="str">
        <f>VLOOKUP($A:$A,[0]!az,7,FALSE)</f>
        <v>Down</v>
      </c>
      <c r="H171" t="str">
        <f>VLOOKUP($A:$A,[0]!az,8,FALSE)</f>
        <v>Ghir_A08G018800.1;Ghir_A08G018800.2;Ghir_D08G019680.1</v>
      </c>
      <c r="I171">
        <f>VLOOKUP($A:$A,[0]!az,9,FALSE)</f>
        <v>0</v>
      </c>
      <c r="J171">
        <f>VLOOKUP($A:$A,[0]!az,10,FALSE)</f>
        <v>0</v>
      </c>
      <c r="K171">
        <f>VLOOKUP($A:$A,[0]!az,11,FALSE)</f>
        <v>0</v>
      </c>
      <c r="L171">
        <f>VLOOKUP($A:$A,[0]!az,12,FALSE)</f>
        <v>80.382999999999996</v>
      </c>
      <c r="M171">
        <f>VLOOKUP($A:$A,[0]!az,13,FALSE)</f>
        <v>6.0000000000000004E-109</v>
      </c>
      <c r="N171" t="str">
        <f>VLOOKUP($A:$A,[0]!az,14,FALSE)</f>
        <v>XP_016713382.1</v>
      </c>
      <c r="O171" t="str">
        <f>VLOOKUP($A:$A,[0]!az,15,FALSE)</f>
        <v>PREDICTED: uncharacterized protein LOC107926953 isoform X2 [Gossypium hirsutum]</v>
      </c>
      <c r="P171">
        <f>VLOOKUP($A:$A,[0]!az,16,FALSE)</f>
        <v>63.49</v>
      </c>
      <c r="Q171">
        <f>VLOOKUP($A:$A,[0]!az,17,FALSE)</f>
        <v>5E-52</v>
      </c>
      <c r="R171" t="str">
        <f>VLOOKUP($A:$A,[0]!az,18,FALSE)</f>
        <v>sp|Q0JBH9|ERG3_ORYSJ</v>
      </c>
      <c r="S171" t="str">
        <f>VLOOKUP($A:$A,[0]!az,19,FALSE)</f>
        <v>Elicitor-responsive protein 3 OS=Oryza sativa subsp. japonica GN=ERG3 PE=1 SV=1</v>
      </c>
      <c r="T171" t="str">
        <f>VLOOKUP($A:$A,[0]!az,20,FALSE)</f>
        <v>At1g63220</v>
      </c>
      <c r="U171">
        <f>VLOOKUP($A:$A,[0]!az,21,FALSE)</f>
        <v>160</v>
      </c>
      <c r="V171">
        <f>VLOOKUP($A:$A,[0]!az,22,FALSE)</f>
        <v>2.9999999999999999E-50</v>
      </c>
      <c r="W171" t="str">
        <f>VLOOKUP($A:$A,[0]!az,23,FALSE)</f>
        <v>KOG1030</v>
      </c>
      <c r="X171" t="str">
        <f>VLOOKUP($A:$A,[0]!az,24,FALSE)</f>
        <v>Predicted Ca2+-dependent phospholipid-binding protein</v>
      </c>
      <c r="Y171" t="str">
        <f>VLOOKUP($A:$A,[0]!az,25,FALSE)</f>
        <v>R</v>
      </c>
      <c r="Z171" t="str">
        <f>VLOOKUP($A:$A,[0]!az,26,FALSE)</f>
        <v>General function prediction only</v>
      </c>
      <c r="AA171" t="str">
        <f>VLOOKUP($A:$A,[0]!az,27,FALSE)</f>
        <v>K01803|1|9e-23|99.4|sbi:8057784|triosephosphate isomerase (TIM) [EC:5.3.1.1]!K12486|3|2e-09|60.5|bdi:100826243|stromal membrane-associated protein</v>
      </c>
      <c r="AB171" t="str">
        <f>VLOOKUP($A:$A,[0]!az,28,FALSE)</f>
        <v>-</v>
      </c>
      <c r="AC171" t="str">
        <f>VLOOKUP($A:$A,[0]!az,29,FALSE)</f>
        <v>-</v>
      </c>
      <c r="AD171" t="str">
        <f>VLOOKUP($A:$A,[0]!az,30,FALSE)</f>
        <v>-</v>
      </c>
      <c r="AE171" t="str">
        <f>VLOOKUP($A:$A,[0]!az,31,FALSE)</f>
        <v>MPQGSLEVFLASAKGLEDTDFLFKMDPYVILTCRTQEQKSSVASGSEPVWNENFIFNVSEGAEELKLKIMDSDIGNDDFVGEAEICLKSVLREGRIPPTAYNIVKNKEFCGEIKVGLTFNPEERSPEIMMIGMNILEDGRSLHTQTEIGLPEGMIPLEGEGTLQKEKGIIEVGIQTKMVEGVEGGGILQTKTRHHAVSILIFPINKVLI</v>
      </c>
    </row>
    <row r="172" spans="1:31" x14ac:dyDescent="0.25">
      <c r="A172" s="2" t="s">
        <v>2454</v>
      </c>
      <c r="B172" t="str">
        <f>VLOOKUP($A:$A,[0]!az,2,FALSE)</f>
        <v>MSTds-VS-MTds</v>
      </c>
      <c r="C172">
        <f>VLOOKUP($A:$A,[0]!az,3,FALSE)</f>
        <v>-2.3308222544145898</v>
      </c>
      <c r="D172">
        <f>VLOOKUP($A:$A,[0]!az,4,FALSE)</f>
        <v>0.56358715630926803</v>
      </c>
      <c r="E172">
        <f>VLOOKUP($A:$A,[0]!az,5,FALSE)</f>
        <v>1.3814027573220099E-3</v>
      </c>
      <c r="F172">
        <f>VLOOKUP($A:$A,[0]!az,6,FALSE)</f>
        <v>9.7421020036721102E-3</v>
      </c>
      <c r="G172" t="str">
        <f>VLOOKUP($A:$A,[0]!az,7,FALSE)</f>
        <v>Down</v>
      </c>
      <c r="H172" t="str">
        <f>VLOOKUP($A:$A,[0]!az,8,FALSE)</f>
        <v>Ghir_D11G007930.1</v>
      </c>
      <c r="I172">
        <f>VLOOKUP($A:$A,[0]!az,9,FALSE)</f>
        <v>0</v>
      </c>
      <c r="J172">
        <f>VLOOKUP($A:$A,[0]!az,10,FALSE)</f>
        <v>0</v>
      </c>
      <c r="K172" t="str">
        <f>VLOOKUP($A:$A,[0]!az,11,FALSE)</f>
        <v>&gt;Ghir_D11G007930.2</v>
      </c>
      <c r="L172">
        <f>VLOOKUP($A:$A,[0]!az,12,FALSE)</f>
        <v>99.896000000000001</v>
      </c>
      <c r="M172">
        <f>VLOOKUP($A:$A,[0]!az,13,FALSE)</f>
        <v>0</v>
      </c>
      <c r="N172" t="str">
        <f>VLOOKUP($A:$A,[0]!az,14,FALSE)</f>
        <v>XP_016695281.1</v>
      </c>
      <c r="O172" t="str">
        <f>VLOOKUP($A:$A,[0]!az,15,FALSE)</f>
        <v>PREDICTED: uncharacterized protein LOC107911840 isoform X2 [Gossypium hirsutum]</v>
      </c>
      <c r="P172">
        <f>VLOOKUP($A:$A,[0]!az,16,FALSE)</f>
        <v>57.84</v>
      </c>
      <c r="Q172">
        <f>VLOOKUP($A:$A,[0]!az,17,FALSE)</f>
        <v>2E-171</v>
      </c>
      <c r="R172" t="str">
        <f>VLOOKUP($A:$A,[0]!az,18,FALSE)</f>
        <v>sp|Q94A41|AMY3_ARATH</v>
      </c>
      <c r="S172" t="str">
        <f>VLOOKUP($A:$A,[0]!az,19,FALSE)</f>
        <v>Alpha-amylase 3, chloroplastic OS=Arabidopsis thaliana GN=AMY3 PE=1 SV=1</v>
      </c>
      <c r="T172" t="str">
        <f>VLOOKUP($A:$A,[0]!az,20,FALSE)</f>
        <v>At1g69830_2</v>
      </c>
      <c r="U172">
        <f>VLOOKUP($A:$A,[0]!az,21,FALSE)</f>
        <v>510</v>
      </c>
      <c r="V172">
        <f>VLOOKUP($A:$A,[0]!az,22,FALSE)</f>
        <v>5.0000000000000002E-173</v>
      </c>
      <c r="W172" t="str">
        <f>VLOOKUP($A:$A,[0]!az,23,FALSE)</f>
        <v>KOG0471</v>
      </c>
      <c r="X172" t="str">
        <f>VLOOKUP($A:$A,[0]!az,24,FALSE)</f>
        <v>Alpha-amylase</v>
      </c>
      <c r="Y172" t="str">
        <f>VLOOKUP($A:$A,[0]!az,25,FALSE)</f>
        <v>G</v>
      </c>
      <c r="Z172" t="str">
        <f>VLOOKUP($A:$A,[0]!az,26,FALSE)</f>
        <v>Carbohydrate transport and metabolism</v>
      </c>
      <c r="AA172" t="str">
        <f>VLOOKUP($A:$A,[0]!az,27,FALSE)</f>
        <v>K01176|1|0.0|1993|ghi:107911840|alpha-amylase [EC:3.2.1.1]</v>
      </c>
      <c r="AB172" t="str">
        <f>VLOOKUP($A:$A,[0]!az,28,FALSE)</f>
        <v>GO:0005975//carbohydrate metabolic process</v>
      </c>
      <c r="AC172" t="str">
        <f>VLOOKUP($A:$A,[0]!az,29,FALSE)</f>
        <v>GO:0004556//alpha-amylase activity;GO:0005509//calcium ion binding</v>
      </c>
      <c r="AD172" t="str">
        <f>VLOOKUP($A:$A,[0]!az,30,FALSE)</f>
        <v>-</v>
      </c>
      <c r="AE172" t="str">
        <f>VLOOKUP($A:$A,[0]!az,31,FALSE)</f>
        <v>MGVFVLPSSAFGVLLPHFPVVSLGTPRGQFHLVLGGSSNRKRKNLLTGNWQCRPRIVVASNRDNSKDNVTDDEDGSLLGSYEMLEMKEDELVEARKALSEVKARQAALEKERDQLLEDFASSEAKQKEYVASVLHDKELAVSELESTKSLFHQKLQESVKEKFALESKLVLARQDAVELAVQVEKLAEVAFRQATSHILEDAKLRVSAAETLAAESAFQIDEQIRKSTEGTIFSIIVESKDAINKALDVAENAIDEATQAVAVFTDAVNPIDVIASAQSENIKLQGAVSDLEAQLLVSKSELDRLKLELQQAQVQANAAELRSSNAEKALLEFQELSRKKALEQEEEIRSLLEKIKKEAVERKKVLSKAFKAELESIKAAVDASKEITCSRENAYMRRCEALQRSLRTSESALKMWRQRAEMAQSLLLKERSEKEDDEDVIYIANGGRIDLLTDDDSQKWKLLSYGPRKEIPQWMARRIRSIRPKFPPRKTDISKALNSNFKSLELPKLDEVWSIAQEKLREGDMLTEHVIEKEVIEKKRKALERALQRKTVKWKRIREETKIEPGTGTGREIVFQGFNWESWRRQWYQELAFKAADLSHSGITAVWLPPPTQSVAPQGYMPSDLYNLNSSYGSVEDLKSCIEEMHSQELLALGDIVLNHRCAHKQSPNGVWNIFGGKLAWGPEAIVCDDPNFQGRGNPSSGDIFHAAPNVDHSQHFVRKDVKEWLYWLRNDIGYDGWRLDFVRGFSGTFVKEYIEASNPAFAIGEYWDSMAYEHGNLCYNQDAHRQRIVNWINATGGTSSAFDVTTKGILHSALHDQYWRLIDPQGKPTGVMGWWPSRACTFLENHDTGSTQGHWPFPRDKLTQGYAYILTHPGTPVIFYDHFYEFGIRDVLTELIEARRRAGIHCRSSVKIYHANTEGYVAQVSNMLVIKLGHFDWNPSKENQLDGSWQKFIDKGADYQIWLRQ</v>
      </c>
    </row>
    <row r="173" spans="1:31" x14ac:dyDescent="0.25">
      <c r="A173" s="2" t="s">
        <v>1525</v>
      </c>
      <c r="B173" t="str">
        <f>VLOOKUP($A:$A,[0]!az,2,FALSE)</f>
        <v>MSTds-VS-MTds</v>
      </c>
      <c r="C173">
        <f>VLOOKUP($A:$A,[0]!az,3,FALSE)</f>
        <v>2.5876869454300602</v>
      </c>
      <c r="D173">
        <f>VLOOKUP($A:$A,[0]!az,4,FALSE)</f>
        <v>0.42615327628164201</v>
      </c>
      <c r="E173">
        <f>VLOOKUP($A:$A,[0]!az,5,FALSE)</f>
        <v>5.0474497047048295E-4</v>
      </c>
      <c r="F173">
        <f>VLOOKUP($A:$A,[0]!az,6,FALSE)</f>
        <v>4.8209106234700502E-3</v>
      </c>
      <c r="G173" t="str">
        <f>VLOOKUP($A:$A,[0]!az,7,FALSE)</f>
        <v>Up</v>
      </c>
      <c r="H173" t="str">
        <f>VLOOKUP($A:$A,[0]!az,8,FALSE)</f>
        <v>Ghir_A02G004180.1</v>
      </c>
      <c r="I173">
        <f>VLOOKUP($A:$A,[0]!az,9,FALSE)</f>
        <v>0</v>
      </c>
      <c r="J173">
        <f>VLOOKUP($A:$A,[0]!az,10,FALSE)</f>
        <v>0</v>
      </c>
      <c r="K173">
        <f>VLOOKUP($A:$A,[0]!az,11,FALSE)</f>
        <v>0</v>
      </c>
      <c r="L173">
        <f>VLOOKUP($A:$A,[0]!az,12,FALSE)</f>
        <v>100</v>
      </c>
      <c r="M173">
        <f>VLOOKUP($A:$A,[0]!az,13,FALSE)</f>
        <v>2.0000000000000001E-22</v>
      </c>
      <c r="N173" t="str">
        <f>VLOOKUP($A:$A,[0]!az,14,FALSE)</f>
        <v>XP_017633082.1</v>
      </c>
      <c r="O173" t="str">
        <f>VLOOKUP($A:$A,[0]!az,15,FALSE)</f>
        <v xml:space="preserve">PREDICTED: glycine-rich cell wall structural protein-like isoform X1 [Gossypium arboreum] </v>
      </c>
      <c r="P173" t="str">
        <f>VLOOKUP($A:$A,[0]!az,16,FALSE)</f>
        <v>-</v>
      </c>
      <c r="Q173" t="str">
        <f>VLOOKUP($A:$A,[0]!az,17,FALSE)</f>
        <v>-</v>
      </c>
      <c r="R173" t="str">
        <f>VLOOKUP($A:$A,[0]!az,18,FALSE)</f>
        <v>-</v>
      </c>
      <c r="S173" t="str">
        <f>VLOOKUP($A:$A,[0]!az,19,FALSE)</f>
        <v>-</v>
      </c>
      <c r="T173" t="str">
        <f>VLOOKUP($A:$A,[0]!az,20,FALSE)</f>
        <v>Hs7705566</v>
      </c>
      <c r="U173">
        <f>VLOOKUP($A:$A,[0]!az,21,FALSE)</f>
        <v>50.1</v>
      </c>
      <c r="V173">
        <f>VLOOKUP($A:$A,[0]!az,22,FALSE)</f>
        <v>8.9999999999999996E-7</v>
      </c>
      <c r="W173" t="str">
        <f>VLOOKUP($A:$A,[0]!az,23,FALSE)</f>
        <v>KOG4562</v>
      </c>
      <c r="X173" t="str">
        <f>VLOOKUP($A:$A,[0]!az,24,FALSE)</f>
        <v>Uncharacterized conserved protein (tumor-rejection antigen MAGE in humans)</v>
      </c>
      <c r="Y173" t="str">
        <f>VLOOKUP($A:$A,[0]!az,25,FALSE)</f>
        <v>S</v>
      </c>
      <c r="Z173" t="str">
        <f>VLOOKUP($A:$A,[0]!az,26,FALSE)</f>
        <v>Function unknown</v>
      </c>
      <c r="AA173" t="str">
        <f>VLOOKUP($A:$A,[0]!az,27,FALSE)</f>
        <v>-</v>
      </c>
      <c r="AB173" t="str">
        <f>VLOOKUP($A:$A,[0]!az,28,FALSE)</f>
        <v>-</v>
      </c>
      <c r="AC173" t="str">
        <f>VLOOKUP($A:$A,[0]!az,29,FALSE)</f>
        <v>-</v>
      </c>
      <c r="AD173" t="str">
        <f>VLOOKUP($A:$A,[0]!az,30,FALSE)</f>
        <v>-</v>
      </c>
      <c r="AE173" t="str">
        <f>VLOOKUP($A:$A,[0]!az,31,FALSE)</f>
        <v>MVSVTKRVVLLSLLCFNVFVVNVIAKEVVSTKEEEEKYLTQGGGFGVGGGGGFGGAGGGGGFGGGHGGGAGGGFGKGGGYGGGIGKGGGVGGGYGGGIGKGGGIGKGGGVGGGGGIGKGGGIGKGGGVGGGIGKGGGYGGGVGKGGGIGKGGGYGGGIGKGGGHGIGGGHGGGVGGGIGKGGGFGGGAGGGYGKGGGFGGGVGGGAGGGKGGGFGGGGGGGNGHH</v>
      </c>
    </row>
    <row r="174" spans="1:31" x14ac:dyDescent="0.25">
      <c r="A174" s="2" t="s">
        <v>1546</v>
      </c>
      <c r="B174" t="str">
        <f>VLOOKUP($A:$A,[0]!az,2,FALSE)</f>
        <v>MSTds-VS-MTds</v>
      </c>
      <c r="C174">
        <f>VLOOKUP($A:$A,[0]!az,3,FALSE)</f>
        <v>-2.0177207724669599</v>
      </c>
      <c r="D174">
        <f>VLOOKUP($A:$A,[0]!az,4,FALSE)</f>
        <v>0.32711278708950797</v>
      </c>
      <c r="E174">
        <f>VLOOKUP($A:$A,[0]!az,5,FALSE)</f>
        <v>4.8114706545199199E-5</v>
      </c>
      <c r="F174">
        <f>VLOOKUP($A:$A,[0]!az,6,FALSE)</f>
        <v>9.5790841188828904E-4</v>
      </c>
      <c r="G174" t="str">
        <f>VLOOKUP($A:$A,[0]!az,7,FALSE)</f>
        <v>Down</v>
      </c>
      <c r="H174" t="str">
        <f>VLOOKUP($A:$A,[0]!az,8,FALSE)</f>
        <v>Ghir_A02G010860.1;Ghir_D03G009080.1</v>
      </c>
      <c r="I174">
        <f>VLOOKUP($A:$A,[0]!az,9,FALSE)</f>
        <v>0</v>
      </c>
      <c r="J174">
        <f>VLOOKUP($A:$A,[0]!az,10,FALSE)</f>
        <v>0</v>
      </c>
      <c r="K174">
        <f>VLOOKUP($A:$A,[0]!az,11,FALSE)</f>
        <v>0</v>
      </c>
      <c r="L174">
        <f>VLOOKUP($A:$A,[0]!az,12,FALSE)</f>
        <v>97.13</v>
      </c>
      <c r="M174">
        <f>VLOOKUP($A:$A,[0]!az,13,FALSE)</f>
        <v>0</v>
      </c>
      <c r="N174" t="str">
        <f>VLOOKUP($A:$A,[0]!az,14,FALSE)</f>
        <v>XP_017626605.1</v>
      </c>
      <c r="O174" t="str">
        <f>VLOOKUP($A:$A,[0]!az,15,FALSE)</f>
        <v>PREDICTED: long chain acyl-CoA synthetase 4-like [Gossypium arboreum]</v>
      </c>
      <c r="P174">
        <f>VLOOKUP($A:$A,[0]!az,16,FALSE)</f>
        <v>76.34</v>
      </c>
      <c r="Q174">
        <f>VLOOKUP($A:$A,[0]!az,17,FALSE)</f>
        <v>0</v>
      </c>
      <c r="R174" t="str">
        <f>VLOOKUP($A:$A,[0]!az,18,FALSE)</f>
        <v>sp|Q9T0A0|LACS4_ARATH</v>
      </c>
      <c r="S174" t="str">
        <f>VLOOKUP($A:$A,[0]!az,19,FALSE)</f>
        <v>Long chain acyl-CoA synthetase 4 OS=Arabidopsis thaliana GN=LACS4 PE=2 SV=1</v>
      </c>
      <c r="T174" t="str">
        <f>VLOOKUP($A:$A,[0]!az,20,FALSE)</f>
        <v>At4g23850</v>
      </c>
      <c r="U174">
        <f>VLOOKUP($A:$A,[0]!az,21,FALSE)</f>
        <v>1054</v>
      </c>
      <c r="V174">
        <f>VLOOKUP($A:$A,[0]!az,22,FALSE)</f>
        <v>0</v>
      </c>
      <c r="W174" t="str">
        <f>VLOOKUP($A:$A,[0]!az,23,FALSE)</f>
        <v>KOG1256</v>
      </c>
      <c r="X174" t="str">
        <f>VLOOKUP($A:$A,[0]!az,24,FALSE)</f>
        <v>Long-chain acyl-CoA synthetases (AMP-forming)</v>
      </c>
      <c r="Y174" t="str">
        <f>VLOOKUP($A:$A,[0]!az,25,FALSE)</f>
        <v>I</v>
      </c>
      <c r="Z174" t="str">
        <f>VLOOKUP($A:$A,[0]!az,26,FALSE)</f>
        <v>Lipid transport and metabolism</v>
      </c>
      <c r="AA174" t="str">
        <f>VLOOKUP($A:$A,[0]!az,27,FALSE)</f>
        <v>K01897|1|0.0|1310|gab:108469974|long-chain acyl-CoA synthetase [EC:6.2.1.3]</v>
      </c>
      <c r="AB174" t="str">
        <f>VLOOKUP($A:$A,[0]!az,28,FALSE)</f>
        <v>GO:0009556//microsporogenesis;GO:0008152//metabolic process;GO:0048653//anther development</v>
      </c>
      <c r="AC174" t="str">
        <f>VLOOKUP($A:$A,[0]!az,29,FALSE)</f>
        <v>GO:0003824//catalytic activity;GO:0004467//long-chain fatty acid-CoA ligase activity</v>
      </c>
      <c r="AD174" t="str">
        <f>VLOOKUP($A:$A,[0]!az,30,FALSE)</f>
        <v>GO:0005789//endoplasmic reticulum membrane;GO:0005886//plasma membrane</v>
      </c>
      <c r="AE174" t="str">
        <f>VLOOKUP($A:$A,[0]!az,31,FALSE)</f>
        <v>MAGNNFVIEVEKGKDASDGQPSIGPVYRSSFAANGFPAPIPGIDMSVEKYPDNRMLAGKYVWQTYREVYDIVIKVGNSIRSCDVVEGGKCGIYGANCPEWIISMEACNAHGLYCVPLYDTLGAGAVEFIICHAEISIAFVEEKKINELFKTFPASTEHLKTIVSFGKVTPEQKADAEKHGLKIYPWEEFLQLGENKNYDLPVKKKTDICTIMYTSGTTGDPKGVLISNDSIVTLIAGVKRLLGSVNEQLTMKDVYISYLPLAHIFDRVIEELFISHGASIGFWRGDVKLLVEDIGELKPSIFCAVPRVLDRIYSGLLQKISAGGLLKKKMFDLAYTYKYYNMKKGRKHGEASPICDKIVFSKVKQGLGGNVRLILSGAAPLSTHVEEFLRVVACCHVLQGYGLTESCAGSFVSLPNELSMLGTVGPPVPNIDVRLESVPEMNYDALASTPRGEICIKGNTLFSGYYKREDLTREVLIDGWFHTGDIGEWQPNGSMKIIDRKKNIFKLSQGEYVAVENLENIYGLVSAIDSIWIYGNSFESFLVAVVNPNKEALESWGADNNVSGDFESLCQNPKAKEFILGELAKTGKEKKLKGFEFIKAVHLDPMPFDMERDLLTPTYKKKRPQLLKYYQSVIDEMYKSANKPNA</v>
      </c>
    </row>
    <row r="175" spans="1:31" x14ac:dyDescent="0.25">
      <c r="A175" s="2" t="s">
        <v>1854</v>
      </c>
      <c r="B175" t="str">
        <f>VLOOKUP($A:$A,[0]!az,2,FALSE)</f>
        <v>MSTds-VS-MTds</v>
      </c>
      <c r="C175">
        <f>VLOOKUP($A:$A,[0]!az,3,FALSE)</f>
        <v>-2.5770861142550001</v>
      </c>
      <c r="D175">
        <f>VLOOKUP($A:$A,[0]!az,4,FALSE)</f>
        <v>0.17186200444702701</v>
      </c>
      <c r="E175">
        <f>VLOOKUP($A:$A,[0]!az,5,FALSE)</f>
        <v>5.5408677590573799E-6</v>
      </c>
      <c r="F175">
        <f>VLOOKUP($A:$A,[0]!az,6,FALSE)</f>
        <v>2.1857146639793799E-4</v>
      </c>
      <c r="G175" t="str">
        <f>VLOOKUP($A:$A,[0]!az,7,FALSE)</f>
        <v>Down</v>
      </c>
      <c r="H175" t="str">
        <f>VLOOKUP($A:$A,[0]!az,8,FALSE)</f>
        <v>Ghir_A08G017060.1</v>
      </c>
      <c r="I175">
        <f>VLOOKUP($A:$A,[0]!az,9,FALSE)</f>
        <v>0</v>
      </c>
      <c r="J175">
        <f>VLOOKUP($A:$A,[0]!az,10,FALSE)</f>
        <v>0</v>
      </c>
      <c r="K175">
        <f>VLOOKUP($A:$A,[0]!az,11,FALSE)</f>
        <v>0</v>
      </c>
      <c r="L175">
        <f>VLOOKUP($A:$A,[0]!az,12,FALSE)</f>
        <v>99.807000000000002</v>
      </c>
      <c r="M175">
        <f>VLOOKUP($A:$A,[0]!az,13,FALSE)</f>
        <v>0</v>
      </c>
      <c r="N175" t="str">
        <f>VLOOKUP($A:$A,[0]!az,14,FALSE)</f>
        <v>XP_016704739.1</v>
      </c>
      <c r="O175" t="str">
        <f>VLOOKUP($A:$A,[0]!az,15,FALSE)</f>
        <v xml:space="preserve">PREDICTED: decapping nuclease DXO homolog, chloroplastic-like [Gossypium hirsutum] </v>
      </c>
      <c r="P175">
        <f>VLOOKUP($A:$A,[0]!az,16,FALSE)</f>
        <v>74.5</v>
      </c>
      <c r="Q175">
        <f>VLOOKUP($A:$A,[0]!az,17,FALSE)</f>
        <v>0</v>
      </c>
      <c r="R175" t="str">
        <f>VLOOKUP($A:$A,[0]!az,18,FALSE)</f>
        <v>sp|Q8RY73|DXO_ARATH</v>
      </c>
      <c r="S175" t="str">
        <f>VLOOKUP($A:$A,[0]!az,19,FALSE)</f>
        <v>Decapping nuclease DXO homolog, chloroplastic OS=Arabidopsis thaliana GN=At4g17620 PE=1 SV=1</v>
      </c>
      <c r="T175" t="str">
        <f>VLOOKUP($A:$A,[0]!az,20,FALSE)</f>
        <v>At4g17620_2</v>
      </c>
      <c r="U175">
        <f>VLOOKUP($A:$A,[0]!az,21,FALSE)</f>
        <v>530</v>
      </c>
      <c r="V175">
        <f>VLOOKUP($A:$A,[0]!az,22,FALSE)</f>
        <v>0</v>
      </c>
      <c r="W175" t="str">
        <f>VLOOKUP($A:$A,[0]!az,23,FALSE)</f>
        <v>KOG1982</v>
      </c>
      <c r="X175" t="str">
        <f>VLOOKUP($A:$A,[0]!az,24,FALSE)</f>
        <v>Nuclear 5'-3' exoribonuclease-interacting protein, Rai1p</v>
      </c>
      <c r="Y175" t="str">
        <f>VLOOKUP($A:$A,[0]!az,25,FALSE)</f>
        <v>L</v>
      </c>
      <c r="Z175" t="str">
        <f>VLOOKUP($A:$A,[0]!az,26,FALSE)</f>
        <v>Replication, recombination and repair</v>
      </c>
      <c r="AA175" t="str">
        <f>VLOOKUP($A:$A,[0]!az,27,FALSE)</f>
        <v>K14845|1|0.0|1067|ghi:107919853|RAT1-interacting protein</v>
      </c>
      <c r="AB175" t="str">
        <f>VLOOKUP($A:$A,[0]!az,28,FALSE)</f>
        <v>-</v>
      </c>
      <c r="AC175" t="str">
        <f>VLOOKUP($A:$A,[0]!az,29,FALSE)</f>
        <v>-</v>
      </c>
      <c r="AD175" t="str">
        <f>VLOOKUP($A:$A,[0]!az,30,FALSE)</f>
        <v>-</v>
      </c>
      <c r="AE175" t="str">
        <f>VLOOKUP($A:$A,[0]!az,31,FALSE)</f>
        <v>MDFSEQDVDLFGDDHNNDNRDDSRESSSSHSSSSSSSASSSSSASSSSNGSDGGDSSSASGSASSGGEEENGEEVSNVNTHNYDYNDNIERSIFGYEEEEEEKDLFGSDNEDYCKTPATSPFPIPVLPVIRNTNNPGRGGFGRGRWHNDRGAGILGRPGYPPRQGYGYGNKFANGHRDERFVSELKFSKSEETLSRKCIAFQEPCELACYSRVEGGDVYFDDRSLRLFKRLITEEIGADLNQGFDTFIEKKELGSEGFGDLLGCIRDKNIPLQNIHFVTFRNNLNKILATAYIRNEPWEMGVHKRNGVVYLDVHKLPERPRSELDRRRCYWGYCFESLATEDPRREDGEGIHHVDANVEYCSVIKTKLGAHRILMGAEMDCCDSPDEGRRFYVELKTSRELDYHTEERYEREKLLKFWIQSFLAGVPYIVIGFRDDAGRLVRTERLRTKDITHRVKMKNYWQGGVCLAFADEVLCWLYGTVKENEDYILQFAPPFNRLELLQAQSCPDAITNHVEQS</v>
      </c>
    </row>
    <row r="176" spans="1:31" x14ac:dyDescent="0.25">
      <c r="A176" s="2" t="s">
        <v>1994</v>
      </c>
      <c r="B176" t="str">
        <f>VLOOKUP($A:$A,[0]!az,2,FALSE)</f>
        <v>MSTds-VS-MTds</v>
      </c>
      <c r="C176">
        <f>VLOOKUP($A:$A,[0]!az,3,FALSE)</f>
        <v>-2.1525944532623802</v>
      </c>
      <c r="D176">
        <f>VLOOKUP($A:$A,[0]!az,4,FALSE)</f>
        <v>0.22561434394834901</v>
      </c>
      <c r="E176">
        <f>VLOOKUP($A:$A,[0]!az,5,FALSE)</f>
        <v>5.9355637116453895E-7</v>
      </c>
      <c r="F176">
        <f>VLOOKUP($A:$A,[0]!az,6,FALSE)</f>
        <v>5.2354407060972698E-5</v>
      </c>
      <c r="G176" t="str">
        <f>VLOOKUP($A:$A,[0]!az,7,FALSE)</f>
        <v>Down</v>
      </c>
      <c r="H176" t="str">
        <f>VLOOKUP($A:$A,[0]!az,8,FALSE)</f>
        <v>Ghir_A11G025770.1</v>
      </c>
      <c r="I176">
        <f>VLOOKUP($A:$A,[0]!az,9,FALSE)</f>
        <v>0</v>
      </c>
      <c r="J176">
        <f>VLOOKUP($A:$A,[0]!az,10,FALSE)</f>
        <v>0</v>
      </c>
      <c r="K176">
        <f>VLOOKUP($A:$A,[0]!az,11,FALSE)</f>
        <v>0</v>
      </c>
      <c r="L176">
        <f>VLOOKUP($A:$A,[0]!az,12,FALSE)</f>
        <v>100</v>
      </c>
      <c r="M176">
        <f>VLOOKUP($A:$A,[0]!az,13,FALSE)</f>
        <v>3.0000000000000001E-93</v>
      </c>
      <c r="N176" t="str">
        <f>VLOOKUP($A:$A,[0]!az,14,FALSE)</f>
        <v>XP_016753521.1</v>
      </c>
      <c r="O176" t="str">
        <f>VLOOKUP($A:$A,[0]!az,15,FALSE)</f>
        <v xml:space="preserve">PREDICTED: acyl carrier protein 1, chloroplastic-like [Gossypium hirsutum] </v>
      </c>
      <c r="P176">
        <f>VLOOKUP($A:$A,[0]!az,16,FALSE)</f>
        <v>65.930000000000007</v>
      </c>
      <c r="Q176">
        <f>VLOOKUP($A:$A,[0]!az,17,FALSE)</f>
        <v>1E-54</v>
      </c>
      <c r="R176" t="str">
        <f>VLOOKUP($A:$A,[0]!az,18,FALSE)</f>
        <v>sp|P93092|ACP1_CASGL</v>
      </c>
      <c r="S176" t="str">
        <f>VLOOKUP($A:$A,[0]!az,19,FALSE)</f>
        <v>Acyl carrier protein 1, chloroplastic OS=Casuarina glauca GN=ACP1 PE=2 SV=1</v>
      </c>
      <c r="T176" t="str">
        <f>VLOOKUP($A:$A,[0]!az,20,FALSE)</f>
        <v>At1g54580</v>
      </c>
      <c r="U176">
        <f>VLOOKUP($A:$A,[0]!az,21,FALSE)</f>
        <v>140</v>
      </c>
      <c r="V176">
        <f>VLOOKUP($A:$A,[0]!az,22,FALSE)</f>
        <v>1.0000000000000001E-43</v>
      </c>
      <c r="W176" t="str">
        <f>VLOOKUP($A:$A,[0]!az,23,FALSE)</f>
        <v>KOG1748</v>
      </c>
      <c r="X176" t="str">
        <f>VLOOKUP($A:$A,[0]!az,24,FALSE)</f>
        <v>Acyl carrier protein/NADH-ubiquinone oxidoreductase, NDUFAB1/SDAP subunit</v>
      </c>
      <c r="Y176" t="str">
        <f>VLOOKUP($A:$A,[0]!az,25,FALSE)</f>
        <v>CIQ</v>
      </c>
      <c r="Z176" t="str">
        <f>VLOOKUP($A:$A,[0]!az,26,FALSE)</f>
        <v>Energy production and conversion;Lipid transport and metabolism;Secondary metabolites biosynthesis, transport and catabolism</v>
      </c>
      <c r="AA176" t="str">
        <f>VLOOKUP($A:$A,[0]!az,27,FALSE)</f>
        <v>K21776|1|6e-13|68.6|apro:F751_6334|protein lin-54!K03955|2|2e-11|61.6|ghi:107918233|NADH dehydrogenase (ubiquinone) 1 alpha/beta subcomplex 1</v>
      </c>
      <c r="AB176" t="str">
        <f>VLOOKUP($A:$A,[0]!az,28,FALSE)</f>
        <v>GO:0006633//fatty acid biosynthetic process</v>
      </c>
      <c r="AC176" t="str">
        <f>VLOOKUP($A:$A,[0]!az,29,FALSE)</f>
        <v>GO:0031177//phosphopantetheine binding</v>
      </c>
      <c r="AD176" t="str">
        <f>VLOOKUP($A:$A,[0]!az,30,FALSE)</f>
        <v>-</v>
      </c>
      <c r="AE176" t="str">
        <f>VLOOKUP($A:$A,[0]!az,31,FALSE)</f>
        <v>MASLAGSSISMQPRQTLATSRVSGLKLVSFVNRGRSSLSFRLRPDRLRISCAAKPETVDKVCEIVRKQLALPSDKPVTGESKFAELGADSLDTVEIVMGLEEEFGITVEEDNAQSISTVHDAAELIDKLCGEKSA</v>
      </c>
    </row>
    <row r="177" spans="1:31" x14ac:dyDescent="0.25">
      <c r="A177" s="2" t="s">
        <v>2007</v>
      </c>
      <c r="B177" t="str">
        <f>VLOOKUP($A:$A,[0]!az,2,FALSE)</f>
        <v>MSTds-VS-MTds</v>
      </c>
      <c r="C177">
        <f>VLOOKUP($A:$A,[0]!az,3,FALSE)</f>
        <v>2.99959402132396</v>
      </c>
      <c r="D177">
        <f>VLOOKUP($A:$A,[0]!az,4,FALSE)</f>
        <v>0.64386097655855501</v>
      </c>
      <c r="E177">
        <f>VLOOKUP($A:$A,[0]!az,5,FALSE)</f>
        <v>8.9600451041338403E-4</v>
      </c>
      <c r="F177">
        <f>VLOOKUP($A:$A,[0]!az,6,FALSE)</f>
        <v>7.2336337512907498E-3</v>
      </c>
      <c r="G177" t="str">
        <f>VLOOKUP($A:$A,[0]!az,7,FALSE)</f>
        <v>Up</v>
      </c>
      <c r="H177" t="str">
        <f>VLOOKUP($A:$A,[0]!az,8,FALSE)</f>
        <v>Ghir_A11G030190.1</v>
      </c>
      <c r="I177">
        <f>VLOOKUP($A:$A,[0]!az,9,FALSE)</f>
        <v>0</v>
      </c>
      <c r="J177">
        <f>VLOOKUP($A:$A,[0]!az,10,FALSE)</f>
        <v>0</v>
      </c>
      <c r="K177" t="str">
        <f>VLOOKUP($A:$A,[0]!az,11,FALSE)</f>
        <v>&gt;Ghir_A11G030190.2</v>
      </c>
      <c r="L177">
        <f>VLOOKUP($A:$A,[0]!az,12,FALSE)</f>
        <v>98.688999999999993</v>
      </c>
      <c r="M177">
        <f>VLOOKUP($A:$A,[0]!az,13,FALSE)</f>
        <v>0</v>
      </c>
      <c r="N177" t="str">
        <f>VLOOKUP($A:$A,[0]!az,14,FALSE)</f>
        <v>XP_017638264.1</v>
      </c>
      <c r="O177" t="str">
        <f>VLOOKUP($A:$A,[0]!az,15,FALSE)</f>
        <v>PREDICTED: protein GrpE-like [Gossypium arboreum]</v>
      </c>
      <c r="P177" t="str">
        <f>VLOOKUP($A:$A,[0]!az,16,FALSE)</f>
        <v>-</v>
      </c>
      <c r="Q177" t="str">
        <f>VLOOKUP($A:$A,[0]!az,17,FALSE)</f>
        <v>-</v>
      </c>
      <c r="R177" t="str">
        <f>VLOOKUP($A:$A,[0]!az,18,FALSE)</f>
        <v>-</v>
      </c>
      <c r="S177" t="str">
        <f>VLOOKUP($A:$A,[0]!az,19,FALSE)</f>
        <v>-</v>
      </c>
      <c r="T177" t="str">
        <f>VLOOKUP($A:$A,[0]!az,20,FALSE)</f>
        <v>At5g55200</v>
      </c>
      <c r="U177">
        <f>VLOOKUP($A:$A,[0]!az,21,FALSE)</f>
        <v>299</v>
      </c>
      <c r="V177">
        <f>VLOOKUP($A:$A,[0]!az,22,FALSE)</f>
        <v>4.0000000000000002E-101</v>
      </c>
      <c r="W177" t="str">
        <f>VLOOKUP($A:$A,[0]!az,23,FALSE)</f>
        <v>KOG3003</v>
      </c>
      <c r="X177" t="str">
        <f>VLOOKUP($A:$A,[0]!az,24,FALSE)</f>
        <v>Molecular chaperone of the GrpE family</v>
      </c>
      <c r="Y177" t="str">
        <f>VLOOKUP($A:$A,[0]!az,25,FALSE)</f>
        <v>O</v>
      </c>
      <c r="Z177" t="str">
        <f>VLOOKUP($A:$A,[0]!az,26,FALSE)</f>
        <v>Posttranslational modification, protein turnover, chaperones</v>
      </c>
      <c r="AA177" t="str">
        <f>VLOOKUP($A:$A,[0]!az,27,FALSE)</f>
        <v>K03687|1|0.0|619|gab:108479922|molecular chaperone GrpE</v>
      </c>
      <c r="AB177" t="str">
        <f>VLOOKUP($A:$A,[0]!az,28,FALSE)</f>
        <v>GO:0006457//protein folding</v>
      </c>
      <c r="AC177" t="str">
        <f>VLOOKUP($A:$A,[0]!az,29,FALSE)</f>
        <v>GO:0051087//chaperone binding;GO:0000774//adenyl-nucleotide exchange factor activity;GO:0042803//protein homodimerization activity</v>
      </c>
      <c r="AD177" t="str">
        <f>VLOOKUP($A:$A,[0]!az,30,FALSE)</f>
        <v>GO:0005759//mitochondrial matrix</v>
      </c>
      <c r="AE177" t="str">
        <f>VLOOKUP($A:$A,[0]!az,31,FALSE)</f>
        <v>MLMSRAFSCVSRTVVARSLLLYAPKNLHTPTISTQFHSFVPESHNKLVTIDVSLLHHSSLNFYALQRLHISSFASPKPSEKDHEGDVENNGQEPIKPGGDTNPGEAEVTDQAKESGSESDGELSMADMVKLVQEKEGLLEVKQMEIEQMKDKVVRTLAEMENVMARTRREAENSKKFAIQNFAKGLLDVADNLGRASTHVKGSFAKLDESKDTAGAVPLLKTLLEGVEMTEKQLGEVFRKFGVEKFDPTNEPFDPHRHNAVFQVPDNAKPPVTVAHVLKAGYMLHDRVIRPAEVGVTQALNNDAN</v>
      </c>
    </row>
    <row r="178" spans="1:31" x14ac:dyDescent="0.25">
      <c r="A178" s="2" t="s">
        <v>1811</v>
      </c>
      <c r="B178" t="str">
        <f>VLOOKUP($A:$A,[0]!az,2,FALSE)</f>
        <v>MSTds-VS-MTds</v>
      </c>
      <c r="C178">
        <f>VLOOKUP($A:$A,[0]!az,3,FALSE)</f>
        <v>2.16458846578508</v>
      </c>
      <c r="D178">
        <f>VLOOKUP($A:$A,[0]!az,4,FALSE)</f>
        <v>0.35678388385444199</v>
      </c>
      <c r="E178">
        <f>VLOOKUP($A:$A,[0]!az,5,FALSE)</f>
        <v>5.6115794585753803E-5</v>
      </c>
      <c r="F178">
        <f>VLOOKUP($A:$A,[0]!az,6,FALSE)</f>
        <v>1.05907392347876E-3</v>
      </c>
      <c r="G178" t="str">
        <f>VLOOKUP($A:$A,[0]!az,7,FALSE)</f>
        <v>Up</v>
      </c>
      <c r="H178" t="str">
        <f>VLOOKUP($A:$A,[0]!az,8,FALSE)</f>
        <v>Ghir_A08G000410.1</v>
      </c>
      <c r="I178">
        <f>VLOOKUP($A:$A,[0]!az,9,FALSE)</f>
        <v>0</v>
      </c>
      <c r="J178">
        <f>VLOOKUP($A:$A,[0]!az,10,FALSE)</f>
        <v>0</v>
      </c>
      <c r="K178" t="str">
        <f>VLOOKUP($A:$A,[0]!az,11,FALSE)</f>
        <v>&gt;Ghir_A08G000410.2 &gt;Ghir_A08G000410.3</v>
      </c>
      <c r="L178">
        <f>VLOOKUP($A:$A,[0]!az,12,FALSE)</f>
        <v>100</v>
      </c>
      <c r="M178">
        <f>VLOOKUP($A:$A,[0]!az,13,FALSE)</f>
        <v>6E-176</v>
      </c>
      <c r="N178" t="str">
        <f>VLOOKUP($A:$A,[0]!az,14,FALSE)</f>
        <v>XP_016727097.1</v>
      </c>
      <c r="O178" t="str">
        <f>VLOOKUP($A:$A,[0]!az,15,FALSE)</f>
        <v>PREDICTED: THO complex subunit 4A-like [Gossypium hirsutum]</v>
      </c>
      <c r="P178">
        <f>VLOOKUP($A:$A,[0]!az,16,FALSE)</f>
        <v>63.45</v>
      </c>
      <c r="Q178">
        <f>VLOOKUP($A:$A,[0]!az,17,FALSE)</f>
        <v>1E-84</v>
      </c>
      <c r="R178" t="str">
        <f>VLOOKUP($A:$A,[0]!az,18,FALSE)</f>
        <v>sp|Q8L773|THO4A_ARATH</v>
      </c>
      <c r="S178" t="str">
        <f>VLOOKUP($A:$A,[0]!az,19,FALSE)</f>
        <v>THO complex subunit 4A OS=Arabidopsis thaliana GN=ALY1 PE=1 SV=1</v>
      </c>
      <c r="T178" t="str">
        <f>VLOOKUP($A:$A,[0]!az,20,FALSE)</f>
        <v>At5g59950</v>
      </c>
      <c r="U178">
        <f>VLOOKUP($A:$A,[0]!az,21,FALSE)</f>
        <v>252</v>
      </c>
      <c r="V178">
        <f>VLOOKUP($A:$A,[0]!az,22,FALSE)</f>
        <v>2.0000000000000001E-84</v>
      </c>
      <c r="W178" t="str">
        <f>VLOOKUP($A:$A,[0]!az,23,FALSE)</f>
        <v>KOG0533</v>
      </c>
      <c r="X178" t="str">
        <f>VLOOKUP($A:$A,[0]!az,24,FALSE)</f>
        <v>RRM motif-containing protein</v>
      </c>
      <c r="Y178" t="str">
        <f>VLOOKUP($A:$A,[0]!az,25,FALSE)</f>
        <v>A</v>
      </c>
      <c r="Z178" t="str">
        <f>VLOOKUP($A:$A,[0]!az,26,FALSE)</f>
        <v>RNA processing and modification</v>
      </c>
      <c r="AA178" t="str">
        <f>VLOOKUP($A:$A,[0]!az,27,FALSE)</f>
        <v>K12881|1|1e-176|488|ghi:107938439|THO complex subunit 4</v>
      </c>
      <c r="AB178">
        <f>VLOOKUP($A:$A,[0]!az,28,FALSE)</f>
        <v>0</v>
      </c>
      <c r="AC178" t="str">
        <f>VLOOKUP($A:$A,[0]!az,29,FALSE)</f>
        <v>GO:0003723//RNA binding</v>
      </c>
      <c r="AD178" t="str">
        <f>VLOOKUP($A:$A,[0]!az,30,FALSE)</f>
        <v>-</v>
      </c>
      <c r="AE178" t="str">
        <f>VLOOKUP($A:$A,[0]!az,31,FALSE)</f>
        <v>MSSALEMSLDDLIKRSRKSGSGNSRGRGRGRGSGPGPARRFPNRRANRSTPYTTAKAPETSWQHDMYSDKGAAFRGQAGRASAIETGTKLYISNLDYSVSNDDVKELFSEVGDLKRFTIHYDRSGRSKGTAEVVFSRRTDALAAVKRYNNVQLDGKPMKIEIVGANVSTTAAPSAANGTFGNSNGAPRGGQGRGVGFGRQRGGVGSRGSGRGHGRGRGRGEKVSTEDLDADLEKYHSEAMQTN</v>
      </c>
    </row>
    <row r="179" spans="1:31" x14ac:dyDescent="0.25">
      <c r="A179" s="2" t="s">
        <v>1825</v>
      </c>
      <c r="B179" t="str">
        <f>VLOOKUP($A:$A,[0]!az,2,FALSE)</f>
        <v>MSTds-VS-MTds</v>
      </c>
      <c r="C179">
        <f>VLOOKUP($A:$A,[0]!az,3,FALSE)</f>
        <v>2.0723977053554798</v>
      </c>
      <c r="D179">
        <f>VLOOKUP($A:$A,[0]!az,4,FALSE)</f>
        <v>0.48411359479992899</v>
      </c>
      <c r="E179">
        <f>VLOOKUP($A:$A,[0]!az,5,FALSE)</f>
        <v>1.06748342646834E-3</v>
      </c>
      <c r="F179">
        <f>VLOOKUP($A:$A,[0]!az,6,FALSE)</f>
        <v>8.1579059364665901E-3</v>
      </c>
      <c r="G179" t="str">
        <f>VLOOKUP($A:$A,[0]!az,7,FALSE)</f>
        <v>Up</v>
      </c>
      <c r="H179" t="str">
        <f>VLOOKUP($A:$A,[0]!az,8,FALSE)</f>
        <v>Ghir_A08G004710.1</v>
      </c>
      <c r="I179">
        <f>VLOOKUP($A:$A,[0]!az,9,FALSE)</f>
        <v>0</v>
      </c>
      <c r="J179">
        <f>VLOOKUP($A:$A,[0]!az,10,FALSE)</f>
        <v>0</v>
      </c>
      <c r="K179">
        <f>VLOOKUP($A:$A,[0]!az,11,FALSE)</f>
        <v>0</v>
      </c>
      <c r="L179">
        <f>VLOOKUP($A:$A,[0]!az,12,FALSE)</f>
        <v>100</v>
      </c>
      <c r="M179">
        <f>VLOOKUP($A:$A,[0]!az,13,FALSE)</f>
        <v>0</v>
      </c>
      <c r="N179" t="str">
        <f>VLOOKUP($A:$A,[0]!az,14,FALSE)</f>
        <v>XP_016739936.1</v>
      </c>
      <c r="O179" t="str">
        <f>VLOOKUP($A:$A,[0]!az,15,FALSE)</f>
        <v>PREDICTED: xyloglucan 6-xylosyltransferase 2 [Gossypium hirsutum]</v>
      </c>
      <c r="P179">
        <f>VLOOKUP($A:$A,[0]!az,16,FALSE)</f>
        <v>84.35</v>
      </c>
      <c r="Q179">
        <f>VLOOKUP($A:$A,[0]!az,17,FALSE)</f>
        <v>0</v>
      </c>
      <c r="R179" t="str">
        <f>VLOOKUP($A:$A,[0]!az,18,FALSE)</f>
        <v>sp|O22775|XXT2_ARATH</v>
      </c>
      <c r="S179" t="str">
        <f>VLOOKUP($A:$A,[0]!az,19,FALSE)</f>
        <v>Xyloglucan 6-xylosyltransferase 2 OS=Arabidopsis thaliana GN=XXT2 PE=1 SV=1</v>
      </c>
      <c r="T179" t="str">
        <f>VLOOKUP($A:$A,[0]!az,20,FALSE)</f>
        <v>At4g02500</v>
      </c>
      <c r="U179">
        <f>VLOOKUP($A:$A,[0]!az,21,FALSE)</f>
        <v>782</v>
      </c>
      <c r="V179">
        <f>VLOOKUP($A:$A,[0]!az,22,FALSE)</f>
        <v>0</v>
      </c>
      <c r="W179" t="str">
        <f>VLOOKUP($A:$A,[0]!az,23,FALSE)</f>
        <v>KOG4748</v>
      </c>
      <c r="X179" t="str">
        <f>VLOOKUP($A:$A,[0]!az,24,FALSE)</f>
        <v>Subunit of Golgi mannosyltransferase complex</v>
      </c>
      <c r="Y179" t="str">
        <f>VLOOKUP($A:$A,[0]!az,25,FALSE)</f>
        <v>GM</v>
      </c>
      <c r="Z179" t="str">
        <f>VLOOKUP($A:$A,[0]!az,26,FALSE)</f>
        <v>Carbohydrate transport and metabolism;Cell wall/membrane/envelope biogenesis</v>
      </c>
      <c r="AA179" t="str">
        <f>VLOOKUP($A:$A,[0]!az,27,FALSE)</f>
        <v>K08238|1|0.0|957|ghi:107949705|xyloglucan 6-xylosyltransferase [EC:2.4.2.39]</v>
      </c>
      <c r="AB179">
        <f>VLOOKUP($A:$A,[0]!az,28,FALSE)</f>
        <v>0</v>
      </c>
      <c r="AC179" t="str">
        <f>VLOOKUP($A:$A,[0]!az,29,FALSE)</f>
        <v>GO:0016757//transferase activity, transferring glycosyl groups</v>
      </c>
      <c r="AD179" t="str">
        <f>VLOOKUP($A:$A,[0]!az,30,FALSE)</f>
        <v>GO:0016021//integral component of membrane</v>
      </c>
      <c r="AE179" t="str">
        <f>VLOOKUP($A:$A,[0]!az,31,FALSE)</f>
        <v>MIDNCLGAQRSRKIQRALRHCKVTILCLVLTLVVLRGTIGAGKFGTPGQDLAEIRDHLYSRKRGEPHRVLEEVQTISLDKHDGADTNAGSNNYNEFDINKVLIDEEPDVPKRDPNAPYSLGPRISDWDEQRSRWLQENPNYPNFIGPNKPRVLLVTGSSPKPCENPVGDHYLLKSIKNKIDYCRLHGIEIFYNMALLDAEMAGFWAKLPLIRKLLLSHPEVEFLWWMDSDAMFTDMAFEVPWERYKDSNFVMHGWNEMVYDQKNWIGLNTGSFLLRNGQWALDILDAWAPMGPKGKIREEAGKVLTRELKNRPVFEADDQSAMVYLLATQREKWGDKVYLENSYYLHGYWGILVDRYEEMIENYHPGLGDHRWPLVTHFVGCKPCGKFGDYSVERCLKQMDRAFNFGDNQILQIYGFTHKSLASRRVKRVRNETGNPLEVKDELGLLHPAFKAVKVSSS</v>
      </c>
    </row>
    <row r="180" spans="1:31" x14ac:dyDescent="0.25">
      <c r="A180" s="2" t="s">
        <v>1635</v>
      </c>
      <c r="B180" t="str">
        <f>VLOOKUP($A:$A,[0]!az,2,FALSE)</f>
        <v>MSTds-VS-MTds</v>
      </c>
      <c r="C180">
        <f>VLOOKUP($A:$A,[0]!az,3,FALSE)</f>
        <v>-2.6452421840898901</v>
      </c>
      <c r="D180">
        <f>VLOOKUP($A:$A,[0]!az,4,FALSE)</f>
        <v>0.435084414076161</v>
      </c>
      <c r="E180">
        <f>VLOOKUP($A:$A,[0]!az,5,FALSE)</f>
        <v>8.9980339232309504E-4</v>
      </c>
      <c r="F180">
        <f>VLOOKUP($A:$A,[0]!az,6,FALSE)</f>
        <v>7.2570805292514603E-3</v>
      </c>
      <c r="G180" t="str">
        <f>VLOOKUP($A:$A,[0]!az,7,FALSE)</f>
        <v>Down</v>
      </c>
      <c r="H180" t="str">
        <f>VLOOKUP($A:$A,[0]!az,8,FALSE)</f>
        <v>Ghir_A04G013100.1;Ghir_D04G017460.1</v>
      </c>
      <c r="I180">
        <f>VLOOKUP($A:$A,[0]!az,9,FALSE)</f>
        <v>0</v>
      </c>
      <c r="J180">
        <f>VLOOKUP($A:$A,[0]!az,10,FALSE)</f>
        <v>0</v>
      </c>
      <c r="K180" t="str">
        <f>VLOOKUP($A:$A,[0]!az,11,FALSE)</f>
        <v>&gt;Ghir_A04G013100.2 &gt;Ghir_A04G013100.3 &gt;Ghir_A04G013100.4</v>
      </c>
      <c r="L180">
        <f>VLOOKUP($A:$A,[0]!az,12,FALSE)</f>
        <v>98.960999999999999</v>
      </c>
      <c r="M180">
        <f>VLOOKUP($A:$A,[0]!az,13,FALSE)</f>
        <v>0</v>
      </c>
      <c r="N180" t="str">
        <f>VLOOKUP($A:$A,[0]!az,14,FALSE)</f>
        <v>XP_017616028.1</v>
      </c>
      <c r="O180" t="str">
        <f>VLOOKUP($A:$A,[0]!az,15,FALSE)</f>
        <v xml:space="preserve">PREDICTED: uncharacterized protein LOC108460855 [Gossypium arboreum] </v>
      </c>
      <c r="P180" t="str">
        <f>VLOOKUP($A:$A,[0]!az,16,FALSE)</f>
        <v>-</v>
      </c>
      <c r="Q180" t="str">
        <f>VLOOKUP($A:$A,[0]!az,17,FALSE)</f>
        <v>-</v>
      </c>
      <c r="R180" t="str">
        <f>VLOOKUP($A:$A,[0]!az,18,FALSE)</f>
        <v>-</v>
      </c>
      <c r="S180" t="str">
        <f>VLOOKUP($A:$A,[0]!az,19,FALSE)</f>
        <v>-</v>
      </c>
      <c r="T180" t="str">
        <f>VLOOKUP($A:$A,[0]!az,20,FALSE)</f>
        <v>-</v>
      </c>
      <c r="U180" t="str">
        <f>VLOOKUP($A:$A,[0]!az,21,FALSE)</f>
        <v>-</v>
      </c>
      <c r="V180" t="str">
        <f>VLOOKUP($A:$A,[0]!az,22,FALSE)</f>
        <v>-</v>
      </c>
      <c r="W180" t="str">
        <f>VLOOKUP($A:$A,[0]!az,23,FALSE)</f>
        <v>-</v>
      </c>
      <c r="X180" t="str">
        <f>VLOOKUP($A:$A,[0]!az,24,FALSE)</f>
        <v>-</v>
      </c>
      <c r="Y180" t="str">
        <f>VLOOKUP($A:$A,[0]!az,25,FALSE)</f>
        <v>-</v>
      </c>
      <c r="Z180" t="str">
        <f>VLOOKUP($A:$A,[0]!az,26,FALSE)</f>
        <v>-</v>
      </c>
      <c r="AA180" t="str">
        <f>VLOOKUP($A:$A,[0]!az,27,FALSE)</f>
        <v>K17573|1|1e-09|64.7|mtr:MTR_7g110390|meiosis arrest female protein 1</v>
      </c>
      <c r="AB180" t="str">
        <f>VLOOKUP($A:$A,[0]!az,28,FALSE)</f>
        <v>GO:0010468//regulation of gene expression</v>
      </c>
      <c r="AC180">
        <f>VLOOKUP($A:$A,[0]!az,29,FALSE)</f>
        <v>0</v>
      </c>
      <c r="AD180" t="str">
        <f>VLOOKUP($A:$A,[0]!az,30,FALSE)</f>
        <v>GO:0005777//peroxisome</v>
      </c>
      <c r="AE180" t="str">
        <f>VLOOKUP($A:$A,[0]!az,31,FALSE)</f>
        <v>MFLFALDNPPPSSIMLISGDVDFAPALHILGQRGYIVILVIPAGVGVSSALCSAGKFVWDWPSVARGEGFVPPSKALMPPRGGPVDIARCFMGCHISDNPDGQNEEEAIVYKGASQSCYNPRDFSLVSRSLAEYTSNPSVCVPSYPATFRSQSLPCGLNEASGCPGYYDQNDTMWVQPGDIKGLKGQLVKLLELSGGCMPLTRVPAEYQKIFGRPLYVAEYGALKLVNLFKKMGDTLAIDGKGHKKFVYLRNWKANPSAPPLVLTRKDKKGKGIHEEITDVTAGAGSSDEFSDEERVVVDKRDQRKTDDNLEQFKYELQEILVSYSCRIFLGCFEEIYQQRYKKTLDYRKLSVEKLEELFDKVRDVVVLHEEPVSKRKFLCAVGS</v>
      </c>
    </row>
    <row r="181" spans="1:31" x14ac:dyDescent="0.25">
      <c r="A181" s="2" t="s">
        <v>1970</v>
      </c>
      <c r="B181" t="str">
        <f>VLOOKUP($A:$A,[0]!az,2,FALSE)</f>
        <v>MSTds-VS-MTds</v>
      </c>
      <c r="C181">
        <f>VLOOKUP($A:$A,[0]!az,3,FALSE)</f>
        <v>-2.2210752033555301</v>
      </c>
      <c r="D181">
        <f>VLOOKUP($A:$A,[0]!az,4,FALSE)</f>
        <v>0.40091561595175401</v>
      </c>
      <c r="E181">
        <f>VLOOKUP($A:$A,[0]!az,5,FALSE)</f>
        <v>1.2779875838187001E-4</v>
      </c>
      <c r="F181">
        <f>VLOOKUP($A:$A,[0]!az,6,FALSE)</f>
        <v>1.8104513158214101E-3</v>
      </c>
      <c r="G181" t="str">
        <f>VLOOKUP($A:$A,[0]!az,7,FALSE)</f>
        <v>Down</v>
      </c>
      <c r="H181" t="str">
        <f>VLOOKUP($A:$A,[0]!az,8,FALSE)</f>
        <v>Ghir_A10G021560.1;Ghir_A10G021560.2;Ghir_A10G021560.3;Ghir_D10G023410.1;Ghir_D10G023410.2;Ghir_D10G023410.3</v>
      </c>
      <c r="I181">
        <f>VLOOKUP($A:$A,[0]!az,9,FALSE)</f>
        <v>0</v>
      </c>
      <c r="J181">
        <f>VLOOKUP($A:$A,[0]!az,10,FALSE)</f>
        <v>0</v>
      </c>
      <c r="K181">
        <f>VLOOKUP($A:$A,[0]!az,11,FALSE)</f>
        <v>0</v>
      </c>
      <c r="L181">
        <f>VLOOKUP($A:$A,[0]!az,12,FALSE)</f>
        <v>100</v>
      </c>
      <c r="M181">
        <f>VLOOKUP($A:$A,[0]!az,13,FALSE)</f>
        <v>0</v>
      </c>
      <c r="N181" t="str">
        <f>VLOOKUP($A:$A,[0]!az,14,FALSE)</f>
        <v>XP_016678844.1</v>
      </c>
      <c r="O181" t="str">
        <f>VLOOKUP($A:$A,[0]!az,15,FALSE)</f>
        <v>PREDICTED: beta-hexosaminidase 1-like [Gossypium hirsutum]</v>
      </c>
      <c r="P181">
        <f>VLOOKUP($A:$A,[0]!az,16,FALSE)</f>
        <v>68.349999999999994</v>
      </c>
      <c r="Q181">
        <f>VLOOKUP($A:$A,[0]!az,17,FALSE)</f>
        <v>0</v>
      </c>
      <c r="R181" t="str">
        <f>VLOOKUP($A:$A,[0]!az,18,FALSE)</f>
        <v>sp|A7WM73|HEXO1_ARATH</v>
      </c>
      <c r="S181" t="str">
        <f>VLOOKUP($A:$A,[0]!az,19,FALSE)</f>
        <v>Beta-hexosaminidase 1 OS=Arabidopsis thaliana GN=HEXO1 PE=1 SV=1</v>
      </c>
      <c r="T181" t="str">
        <f>VLOOKUP($A:$A,[0]!az,20,FALSE)</f>
        <v>At3g55260</v>
      </c>
      <c r="U181">
        <f>VLOOKUP($A:$A,[0]!az,21,FALSE)</f>
        <v>761</v>
      </c>
      <c r="V181">
        <f>VLOOKUP($A:$A,[0]!az,22,FALSE)</f>
        <v>0</v>
      </c>
      <c r="W181" t="str">
        <f>VLOOKUP($A:$A,[0]!az,23,FALSE)</f>
        <v>KOG2499</v>
      </c>
      <c r="X181" t="str">
        <f>VLOOKUP($A:$A,[0]!az,24,FALSE)</f>
        <v>Beta-N-acetylhexosaminidase</v>
      </c>
      <c r="Y181" t="str">
        <f>VLOOKUP($A:$A,[0]!az,25,FALSE)</f>
        <v>G</v>
      </c>
      <c r="Z181" t="str">
        <f>VLOOKUP($A:$A,[0]!az,26,FALSE)</f>
        <v>Carbohydrate transport and metabolism</v>
      </c>
      <c r="AA181" t="str">
        <f>VLOOKUP($A:$A,[0]!az,27,FALSE)</f>
        <v>K12373|1|0.0|1134|ghi:107897784|hexosaminidase [EC:3.2.1.52]</v>
      </c>
      <c r="AB181" t="str">
        <f>VLOOKUP($A:$A,[0]!az,28,FALSE)</f>
        <v>GO:0005975//carbohydrate metabolic process</v>
      </c>
      <c r="AC181" t="str">
        <f>VLOOKUP($A:$A,[0]!az,29,FALSE)</f>
        <v>GO:0004563//beta-N-acetylhexosaminidase activity;GO:0102148//N-acetyl-beta-D-galactosaminidase activity</v>
      </c>
      <c r="AD181" t="str">
        <f>VLOOKUP($A:$A,[0]!az,30,FALSE)</f>
        <v>-</v>
      </c>
      <c r="AE181" t="str">
        <f>VLOOKUP($A:$A,[0]!az,31,FALSE)</f>
        <v>MLHLSEKPHFIYTCLMLLAWVSQYVSLSTGFELNHSLTYIWPLPHELTSGNETLTVNPTLSLSLIGKGGNFKILREGFRRYKRIIFKQSSGVSIFKNLRRIRSIYDISQMRIIVNSDSDELKLGVDESYTLFITKTGGKSTAWEAIIEVNTVYGALRGLETFSQLCAYDYTTKSVQLSKAPWYIKDKPRFAYRGLLLDTSRHYFPVDVIKSIIDSMSYAKLNVLHWHIIDEQSFPLEIPKYPKLWNGAYTKWERYTVEDASKIVRFAKTRGIHVMAEVDVPGHAKSWGVGYPDLWPSTSCREPLDVTKNFTFDLISGIFSDIRKIFPFELFHLGGDEVNIGCWNNTPHVKQWLKDNNMKPKDAYKYFVLKAQEIAISKNWTPVNWEETFNAFAGSLNPQTVVHNWLGPGVCPKAVAKGFKCIFSNSDVWYLDHVDVPWEQIYNAEPLEGIDNESKQKLVLGGEVCMWSEMVDTSNVQQTIWPRAAAAAERLWSTKTALSAGNDTVLHRLHYFRCLLQRRGVQAAPVTNYYARQPPVGPDSCYWQ</v>
      </c>
    </row>
    <row r="182" spans="1:31" x14ac:dyDescent="0.25">
      <c r="A182" s="2" t="s">
        <v>2443</v>
      </c>
      <c r="B182" t="str">
        <f>VLOOKUP($A:$A,[0]!az,2,FALSE)</f>
        <v>MSTds-VS-MTds</v>
      </c>
      <c r="C182">
        <f>VLOOKUP($A:$A,[0]!az,3,FALSE)</f>
        <v>2.1210577028544702</v>
      </c>
      <c r="D182">
        <f>VLOOKUP($A:$A,[0]!az,4,FALSE)</f>
        <v>0.30911421956931701</v>
      </c>
      <c r="E182">
        <f>VLOOKUP($A:$A,[0]!az,5,FALSE)</f>
        <v>1.7429702674265401E-5</v>
      </c>
      <c r="F182">
        <f>VLOOKUP($A:$A,[0]!az,6,FALSE)</f>
        <v>4.9184011900484798E-4</v>
      </c>
      <c r="G182" t="str">
        <f>VLOOKUP($A:$A,[0]!az,7,FALSE)</f>
        <v>Up</v>
      </c>
      <c r="H182" t="str">
        <f>VLOOKUP($A:$A,[0]!az,8,FALSE)</f>
        <v>Ghir_D10G025150.1</v>
      </c>
      <c r="I182">
        <f>VLOOKUP($A:$A,[0]!az,9,FALSE)</f>
        <v>0</v>
      </c>
      <c r="J182">
        <f>VLOOKUP($A:$A,[0]!az,10,FALSE)</f>
        <v>0</v>
      </c>
      <c r="K182">
        <f>VLOOKUP($A:$A,[0]!az,11,FALSE)</f>
        <v>0</v>
      </c>
      <c r="L182">
        <f>VLOOKUP($A:$A,[0]!az,12,FALSE)</f>
        <v>99.757000000000005</v>
      </c>
      <c r="M182">
        <f>VLOOKUP($A:$A,[0]!az,13,FALSE)</f>
        <v>0</v>
      </c>
      <c r="N182" t="str">
        <f>VLOOKUP($A:$A,[0]!az,14,FALSE)</f>
        <v>XP_012456377.1</v>
      </c>
      <c r="O182" t="str">
        <f>VLOOKUP($A:$A,[0]!az,15,FALSE)</f>
        <v xml:space="preserve">PREDICTED: protein phosphatase 2C 37 [Gossypium raimondii] </v>
      </c>
      <c r="P182">
        <f>VLOOKUP($A:$A,[0]!az,16,FALSE)</f>
        <v>62.6</v>
      </c>
      <c r="Q182">
        <f>VLOOKUP($A:$A,[0]!az,17,FALSE)</f>
        <v>1.0000000000000001E-152</v>
      </c>
      <c r="R182" t="str">
        <f>VLOOKUP($A:$A,[0]!az,18,FALSE)</f>
        <v>sp|P49598|P2C37_ARATH</v>
      </c>
      <c r="S182" t="str">
        <f>VLOOKUP($A:$A,[0]!az,19,FALSE)</f>
        <v>Protein phosphatase 2C 37 OS=Arabidopsis thaliana GN=PP2CA PE=1 SV=1</v>
      </c>
      <c r="T182" t="str">
        <f>VLOOKUP($A:$A,[0]!az,20,FALSE)</f>
        <v>At3g11410</v>
      </c>
      <c r="U182">
        <f>VLOOKUP($A:$A,[0]!az,21,FALSE)</f>
        <v>437</v>
      </c>
      <c r="V182">
        <f>VLOOKUP($A:$A,[0]!az,22,FALSE)</f>
        <v>2.0000000000000001E-152</v>
      </c>
      <c r="W182" t="str">
        <f>VLOOKUP($A:$A,[0]!az,23,FALSE)</f>
        <v>KOG0698</v>
      </c>
      <c r="X182" t="str">
        <f>VLOOKUP($A:$A,[0]!az,24,FALSE)</f>
        <v>Serine/threonine protein phosphatase</v>
      </c>
      <c r="Y182" t="str">
        <f>VLOOKUP($A:$A,[0]!az,25,FALSE)</f>
        <v>T</v>
      </c>
      <c r="Z182" t="str">
        <f>VLOOKUP($A:$A,[0]!az,26,FALSE)</f>
        <v>Signal transduction mechanisms</v>
      </c>
      <c r="AA182" t="str">
        <f>VLOOKUP($A:$A,[0]!az,27,FALSE)</f>
        <v>K14497|1|0.0|838|gra:105777578|protein phosphatase 2C [EC:3.1.3.16]</v>
      </c>
      <c r="AB182">
        <f>VLOOKUP($A:$A,[0]!az,28,FALSE)</f>
        <v>0</v>
      </c>
      <c r="AC182" t="str">
        <f>VLOOKUP($A:$A,[0]!az,29,FALSE)</f>
        <v>GO:0046872//metal ion binding;GO:0004722//protein serine/threonine phosphatase activity</v>
      </c>
      <c r="AD182" t="str">
        <f>VLOOKUP($A:$A,[0]!az,30,FALSE)</f>
        <v>-</v>
      </c>
      <c r="AE182" t="str">
        <f>VLOOKUP($A:$A,[0]!az,31,FALSE)</f>
        <v>MAGVCCGVVPESETAAAVEQTSKSSRRRRMEVRPFKFVADAAVQPPSENGRKRQKLDLDLVLPASPRDCDNAVESSGTNKVNGDQEINEGLNSNRIVELEKELPKFGLTSVCGRRRDMEDSVSIHPSFCKLTSEAQISSDIHFFAVFDGHGCSHVAMKCRDRFHEIVKEEIEACGGEKAVEWKRTMERSFERMDMEVQQSTVDSVENPNCRCELQTPQCDAVGSTAVVAVVTQDKIIVANCGDSRAVLCQNGVALPLSDDHKPDRPDELLRIEEAGGRVIYWDGARVLGVLAMSRAIGDNYLKPFVIPEPEVTITERSSRDECLILGSDGLWDVVTNETACGVARMCLRAQKPASPPMSPDSDAVVRGAGVESSDKACWDASILLTKLALARHSTDNVSVVVVDLKENQQL</v>
      </c>
    </row>
    <row r="183" spans="1:31" x14ac:dyDescent="0.25">
      <c r="A183" s="2" t="s">
        <v>1513</v>
      </c>
      <c r="B183" t="str">
        <f>VLOOKUP($A:$A,[0]!az,2,FALSE)</f>
        <v>MSTds-VS-MTds</v>
      </c>
      <c r="C183">
        <f>VLOOKUP($A:$A,[0]!az,3,FALSE)</f>
        <v>2.1291311735723002</v>
      </c>
      <c r="D183">
        <f>VLOOKUP($A:$A,[0]!az,4,FALSE)</f>
        <v>0.34493158355686199</v>
      </c>
      <c r="E183">
        <f>VLOOKUP($A:$A,[0]!az,5,FALSE)</f>
        <v>4.77997801264785E-5</v>
      </c>
      <c r="F183">
        <f>VLOOKUP($A:$A,[0]!az,6,FALSE)</f>
        <v>9.5666706747689399E-4</v>
      </c>
      <c r="G183" t="str">
        <f>VLOOKUP($A:$A,[0]!az,7,FALSE)</f>
        <v>Up</v>
      </c>
      <c r="H183" t="str">
        <f>VLOOKUP($A:$A,[0]!az,8,FALSE)</f>
        <v>Ghir_A01G010740.1;Ghir_A01G010740.2;Ghir_A01G010740.3</v>
      </c>
      <c r="I183">
        <f>VLOOKUP($A:$A,[0]!az,9,FALSE)</f>
        <v>0</v>
      </c>
      <c r="J183">
        <f>VLOOKUP($A:$A,[0]!az,10,FALSE)</f>
        <v>0</v>
      </c>
      <c r="K183">
        <f>VLOOKUP($A:$A,[0]!az,11,FALSE)</f>
        <v>0</v>
      </c>
      <c r="L183">
        <f>VLOOKUP($A:$A,[0]!az,12,FALSE)</f>
        <v>100</v>
      </c>
      <c r="M183">
        <f>VLOOKUP($A:$A,[0]!az,13,FALSE)</f>
        <v>0</v>
      </c>
      <c r="N183" t="str">
        <f>VLOOKUP($A:$A,[0]!az,14,FALSE)</f>
        <v>XP_016701732.1</v>
      </c>
      <c r="O183" t="str">
        <f>VLOOKUP($A:$A,[0]!az,15,FALSE)</f>
        <v xml:space="preserve">PREDICTED: alpha-amylase-like [Gossypium hirsutum] </v>
      </c>
      <c r="P183">
        <f>VLOOKUP($A:$A,[0]!az,16,FALSE)</f>
        <v>72.08</v>
      </c>
      <c r="Q183">
        <f>VLOOKUP($A:$A,[0]!az,17,FALSE)</f>
        <v>0</v>
      </c>
      <c r="R183" t="str">
        <f>VLOOKUP($A:$A,[0]!az,18,FALSE)</f>
        <v>sp|P17859|AMYA_VIGMU</v>
      </c>
      <c r="S183" t="str">
        <f>VLOOKUP($A:$A,[0]!az,19,FALSE)</f>
        <v>Alpha-amylase OS=Vigna mungo GN=AMY1.1 PE=2 SV=1</v>
      </c>
      <c r="T183" t="str">
        <f>VLOOKUP($A:$A,[0]!az,20,FALSE)</f>
        <v>At4g25000</v>
      </c>
      <c r="U183">
        <f>VLOOKUP($A:$A,[0]!az,21,FALSE)</f>
        <v>569</v>
      </c>
      <c r="V183">
        <f>VLOOKUP($A:$A,[0]!az,22,FALSE)</f>
        <v>0</v>
      </c>
      <c r="W183" t="str">
        <f>VLOOKUP($A:$A,[0]!az,23,FALSE)</f>
        <v>KOG0471</v>
      </c>
      <c r="X183" t="str">
        <f>VLOOKUP($A:$A,[0]!az,24,FALSE)</f>
        <v>Alpha-amylase</v>
      </c>
      <c r="Y183" t="str">
        <f>VLOOKUP($A:$A,[0]!az,25,FALSE)</f>
        <v>G</v>
      </c>
      <c r="Z183" t="str">
        <f>VLOOKUP($A:$A,[0]!az,26,FALSE)</f>
        <v>Carbohydrate transport and metabolism</v>
      </c>
      <c r="AA183" t="str">
        <f>VLOOKUP($A:$A,[0]!az,27,FALSE)</f>
        <v>K01176|1|0.0|859|ghi:107916876|alpha-amylase [EC:3.2.1.1]</v>
      </c>
      <c r="AB183" t="str">
        <f>VLOOKUP($A:$A,[0]!az,28,FALSE)</f>
        <v>GO:0005975//carbohydrate metabolic process</v>
      </c>
      <c r="AC183" t="str">
        <f>VLOOKUP($A:$A,[0]!az,29,FALSE)</f>
        <v>GO:0004556//alpha-amylase activity;GO:0103025//alpha-amylase activity (releasing maltohexaose);GO:0005509//calcium ion binding</v>
      </c>
      <c r="AD183" t="str">
        <f>VLOOKUP($A:$A,[0]!az,30,FALSE)</f>
        <v>-</v>
      </c>
      <c r="AE183" t="str">
        <f>VLOOKUP($A:$A,[0]!az,31,FALSE)</f>
        <v>MLTSLCFVFIFIFVFSPFATPTLLFQGFNWESSNNAGGWYNFLQSSVSDIANAGVTHVWLPPPSQSAAPQGYLPGRLYDLDASKYGSQAELKSLIDAFHQKGVKCVADIVINHRTAERQDNRGIYCLFEGGTSDDRLDWGPSFICKDDTAYSDGTGNPDTGLPYDPAPDIDHLNPRVQNELSDWLNWLKTEIGFDGWRFDFVRGYAPTITKIYMDRTSPDFAVGEKWEDFIDGQEELHRAALKDWVEAAGGAVTAFDFTTKGVLNDAVQGKLWRLKDSNGKPPGMIGLLPQNAVTFIDNHDTGSTQNIWPFPSDKIMQGYAYILTHPGIPSIFYDHFFDLGLKDEISKLVEIRNRNGIQSTSTVTILASESELYMASIDDKIIMKIGPKMDLANLVPPNYQLATSGNNYAVWEKK</v>
      </c>
    </row>
    <row r="184" spans="1:31" x14ac:dyDescent="0.25">
      <c r="A184" s="2" t="s">
        <v>1990</v>
      </c>
      <c r="B184" t="str">
        <f>VLOOKUP($A:$A,[0]!az,2,FALSE)</f>
        <v>MSTds-VS-MTds</v>
      </c>
      <c r="C184">
        <f>VLOOKUP($A:$A,[0]!az,3,FALSE)</f>
        <v>3.6629428146307998</v>
      </c>
      <c r="D184">
        <f>VLOOKUP($A:$A,[0]!az,4,FALSE)</f>
        <v>0.76853283154900798</v>
      </c>
      <c r="E184">
        <f>VLOOKUP($A:$A,[0]!az,5,FALSE)</f>
        <v>7.6145357291990102E-4</v>
      </c>
      <c r="F184">
        <f>VLOOKUP($A:$A,[0]!az,6,FALSE)</f>
        <v>6.4309360066272603E-3</v>
      </c>
      <c r="G184" t="str">
        <f>VLOOKUP($A:$A,[0]!az,7,FALSE)</f>
        <v>Up</v>
      </c>
      <c r="H184" t="str">
        <f>VLOOKUP($A:$A,[0]!az,8,FALSE)</f>
        <v>Ghir_A11G021120.1</v>
      </c>
      <c r="I184">
        <f>VLOOKUP($A:$A,[0]!az,9,FALSE)</f>
        <v>0</v>
      </c>
      <c r="J184">
        <f>VLOOKUP($A:$A,[0]!az,10,FALSE)</f>
        <v>0</v>
      </c>
      <c r="K184">
        <f>VLOOKUP($A:$A,[0]!az,11,FALSE)</f>
        <v>0</v>
      </c>
      <c r="L184">
        <f>VLOOKUP($A:$A,[0]!az,12,FALSE)</f>
        <v>100</v>
      </c>
      <c r="M184">
        <f>VLOOKUP($A:$A,[0]!az,13,FALSE)</f>
        <v>0</v>
      </c>
      <c r="N184" t="str">
        <f>VLOOKUP($A:$A,[0]!az,14,FALSE)</f>
        <v>XP_016683376.1</v>
      </c>
      <c r="O184" t="str">
        <f>VLOOKUP($A:$A,[0]!az,15,FALSE)</f>
        <v>PREDICTED: fasciclin-like arabinogalactan protein 21 [Gossypium hirsutum]</v>
      </c>
      <c r="P184">
        <f>VLOOKUP($A:$A,[0]!az,16,FALSE)</f>
        <v>27.21</v>
      </c>
      <c r="Q184">
        <f>VLOOKUP($A:$A,[0]!az,17,FALSE)</f>
        <v>7.0000000000000001E-12</v>
      </c>
      <c r="R184" t="str">
        <f>VLOOKUP($A:$A,[0]!az,18,FALSE)</f>
        <v>sp|Q9FL53|FLA21_ARATH</v>
      </c>
      <c r="S184" t="str">
        <f>VLOOKUP($A:$A,[0]!az,19,FALSE)</f>
        <v>Fasciclin-like arabinogalactan protein 21 OS=Arabidopsis thaliana GN=FLA21 PE=2 SV=1</v>
      </c>
      <c r="T184" t="str">
        <f>VLOOKUP($A:$A,[0]!az,20,FALSE)</f>
        <v>-</v>
      </c>
      <c r="U184" t="str">
        <f>VLOOKUP($A:$A,[0]!az,21,FALSE)</f>
        <v>-</v>
      </c>
      <c r="V184" t="str">
        <f>VLOOKUP($A:$A,[0]!az,22,FALSE)</f>
        <v>-</v>
      </c>
      <c r="W184" t="str">
        <f>VLOOKUP($A:$A,[0]!az,23,FALSE)</f>
        <v>-</v>
      </c>
      <c r="X184" t="str">
        <f>VLOOKUP($A:$A,[0]!az,24,FALSE)</f>
        <v>-</v>
      </c>
      <c r="Y184" t="str">
        <f>VLOOKUP($A:$A,[0]!az,25,FALSE)</f>
        <v>-</v>
      </c>
      <c r="Z184" t="str">
        <f>VLOOKUP($A:$A,[0]!az,26,FALSE)</f>
        <v>-</v>
      </c>
      <c r="AA184" t="str">
        <f>VLOOKUP($A:$A,[0]!az,27,FALSE)</f>
        <v>K09529|1|1e-08|62.0|aly:ARALYDRAFT_349957|DnaJ homolog subfamily C member 9</v>
      </c>
      <c r="AB184" t="str">
        <f>VLOOKUP($A:$A,[0]!az,28,FALSE)</f>
        <v>-</v>
      </c>
      <c r="AC184" t="str">
        <f>VLOOKUP($A:$A,[0]!az,29,FALSE)</f>
        <v>-</v>
      </c>
      <c r="AD184" t="str">
        <f>VLOOKUP($A:$A,[0]!az,30,FALSE)</f>
        <v>-</v>
      </c>
      <c r="AE184" t="str">
        <f>VLOOKUP($A:$A,[0]!az,31,FALSE)</f>
        <v>MAVPSLTLIIVLALSFLSVSHTTFDQFLTSTSTASTATISAPQQSPFFTISPSPQPPQDHADHAFLPHTSLLAPILSHLGFNELATAAPSLFSDSTSAAAWSGPYTIFAPSDSSVRSCASCSTPSLLREHMVPGLFTNDYLQKLTFGTKVETLSPGRCLTVTSTANNQKNFTVHKIFIGGVEITQPDLFNNGLLIIHGLQGYISPLSPFSCDVERMTSLSFPFHHGQSQNNQFKQQQNVALMRFMLRDAMLRLRNNGFSVLSLAMKVKYAELIPLTNVTIFGLDDVSIFSGSYAYIHSVRFHMVPNQFLTVADLERLPVGTTLPTLDRGQSLVVTTAGEGITKNQLRINYVAIKVVDMIRNLNVIVHSIYLPFPHLHPMAAVTDAILGGDQTSTVGGTNGDCEASNEQGQGNCGMSQVNQVATQLKPHMLELEDHHVHDHGL</v>
      </c>
    </row>
    <row r="185" spans="1:31" x14ac:dyDescent="0.25">
      <c r="A185" s="2" t="s">
        <v>1720</v>
      </c>
      <c r="B185" t="str">
        <f>VLOOKUP($A:$A,[0]!az,2,FALSE)</f>
        <v>MSTds-VS-MTds</v>
      </c>
      <c r="C185">
        <f>VLOOKUP($A:$A,[0]!az,3,FALSE)</f>
        <v>2.59398014732106</v>
      </c>
      <c r="D185">
        <f>VLOOKUP($A:$A,[0]!az,4,FALSE)</f>
        <v>0.45865418102859201</v>
      </c>
      <c r="E185">
        <f>VLOOKUP($A:$A,[0]!az,5,FALSE)</f>
        <v>1.06327156085051E-4</v>
      </c>
      <c r="F185">
        <f>VLOOKUP($A:$A,[0]!az,6,FALSE)</f>
        <v>1.61771611312543E-3</v>
      </c>
      <c r="G185" t="str">
        <f>VLOOKUP($A:$A,[0]!az,7,FALSE)</f>
        <v>Up</v>
      </c>
      <c r="H185" t="str">
        <f>VLOOKUP($A:$A,[0]!az,8,FALSE)</f>
        <v>Ghir_A05G035640.1;Ghir_D04G008840.1</v>
      </c>
      <c r="I185">
        <f>VLOOKUP($A:$A,[0]!az,9,FALSE)</f>
        <v>0</v>
      </c>
      <c r="J185">
        <f>VLOOKUP($A:$A,[0]!az,10,FALSE)</f>
        <v>0</v>
      </c>
      <c r="K185">
        <f>VLOOKUP($A:$A,[0]!az,11,FALSE)</f>
        <v>0</v>
      </c>
      <c r="L185">
        <f>VLOOKUP($A:$A,[0]!az,12,FALSE)</f>
        <v>100</v>
      </c>
      <c r="M185">
        <f>VLOOKUP($A:$A,[0]!az,13,FALSE)</f>
        <v>0</v>
      </c>
      <c r="N185" t="str">
        <f>VLOOKUP($A:$A,[0]!az,14,FALSE)</f>
        <v>XP_016748071.1</v>
      </c>
      <c r="O185" t="str">
        <f>VLOOKUP($A:$A,[0]!az,15,FALSE)</f>
        <v xml:space="preserve">PREDICTED: elongation factor 1-alpha-like [Gossypium hirsutum] </v>
      </c>
      <c r="P185">
        <f>VLOOKUP($A:$A,[0]!az,16,FALSE)</f>
        <v>98.21</v>
      </c>
      <c r="Q185">
        <f>VLOOKUP($A:$A,[0]!az,17,FALSE)</f>
        <v>0</v>
      </c>
      <c r="R185" t="str">
        <f>VLOOKUP($A:$A,[0]!az,18,FALSE)</f>
        <v>sp|O64937|EF1A_ORYSJ</v>
      </c>
      <c r="S185" t="str">
        <f>VLOOKUP($A:$A,[0]!az,19,FALSE)</f>
        <v>Elongation factor 1-alpha OS=Oryza sativa subsp. japonica GN=REFA1 PE=2 SV=2</v>
      </c>
      <c r="T185" t="str">
        <f>VLOOKUP($A:$A,[0]!az,20,FALSE)</f>
        <v>At5g60390</v>
      </c>
      <c r="U185">
        <f>VLOOKUP($A:$A,[0]!az,21,FALSE)</f>
        <v>893</v>
      </c>
      <c r="V185">
        <f>VLOOKUP($A:$A,[0]!az,22,FALSE)</f>
        <v>0</v>
      </c>
      <c r="W185" t="str">
        <f>VLOOKUP($A:$A,[0]!az,23,FALSE)</f>
        <v>KOG0052</v>
      </c>
      <c r="X185" t="str">
        <f>VLOOKUP($A:$A,[0]!az,24,FALSE)</f>
        <v>Translation elongation factor EF-1 alpha/Tu</v>
      </c>
      <c r="Y185" t="str">
        <f>VLOOKUP($A:$A,[0]!az,25,FALSE)</f>
        <v>J</v>
      </c>
      <c r="Z185" t="str">
        <f>VLOOKUP($A:$A,[0]!az,26,FALSE)</f>
        <v>Translation, ribosomal structure and biogenesis</v>
      </c>
      <c r="AA185" t="str">
        <f>VLOOKUP($A:$A,[0]!az,27,FALSE)</f>
        <v>K03231|1|0.0|924|gab:108460449|elongation factor 1-alpha</v>
      </c>
      <c r="AB185">
        <f>VLOOKUP($A:$A,[0]!az,28,FALSE)</f>
        <v>0</v>
      </c>
      <c r="AC185" t="str">
        <f>VLOOKUP($A:$A,[0]!az,29,FALSE)</f>
        <v>GO:0003746//translation elongation factor activity;GO:0003924//GTPase activity;GO:0005525//GTP binding</v>
      </c>
      <c r="AD185" t="str">
        <f>VLOOKUP($A:$A,[0]!az,30,FALSE)</f>
        <v>GO:0005737//cytoplasm</v>
      </c>
      <c r="AE185" t="str">
        <f>VLOOKUP($A:$A,[0]!az,31,FALSE)</f>
        <v>MGKEKTHINIVVIGHVDSGKSTTTGHLIYKLGGIDKRVIERFEKEAAEMNKRSFKYAWVLDKLKAERERGITIDIALWKFETTKYYCTVIDAPGHRDFIKNMITGTSQADCAVLIIDSTTGGFEAGISKDGQTREHALLAFTLGVKQMICCCNKMDATTPKYSKARYDEIVKEVSSYLKKVGYNPEKIPFVPISGFEGDNMIERSTNLDWYKGPTLLEALDQINEPKRPSDKPLRLPLQDVYKIGGIGTVPVGRVETGILKPGMVVTFGPSGLTTEVKSVEMHHESLPEALPGDNVGFNVKNVAVKDLKRGYVASNSKDDPAKEAANFTSQVIIMNHPGQIGNGYAPVLDCHTSHIAVKFAELVTKIDRRSGKELEKEPKFLKNGDAGFVKMIPTKPMVVETFSEYPPLGRFAVRDMRQTVAVGVIKSVEKKDPTGAKVTKSAAKKGGK</v>
      </c>
    </row>
    <row r="186" spans="1:31" x14ac:dyDescent="0.25">
      <c r="A186" s="2" t="s">
        <v>2237</v>
      </c>
      <c r="B186" t="str">
        <f>VLOOKUP($A:$A,[0]!az,2,FALSE)</f>
        <v>MSTds-VS-MTds</v>
      </c>
      <c r="C186">
        <f>VLOOKUP($A:$A,[0]!az,3,FALSE)</f>
        <v>2.0068358052277002</v>
      </c>
      <c r="D186">
        <f>VLOOKUP($A:$A,[0]!az,4,FALSE)</f>
        <v>0.45636863435265201</v>
      </c>
      <c r="E186">
        <f>VLOOKUP($A:$A,[0]!az,5,FALSE)</f>
        <v>8.6934585576336999E-4</v>
      </c>
      <c r="F186">
        <f>VLOOKUP($A:$A,[0]!az,6,FALSE)</f>
        <v>7.0713597521607297E-3</v>
      </c>
      <c r="G186" t="str">
        <f>VLOOKUP($A:$A,[0]!az,7,FALSE)</f>
        <v>Up</v>
      </c>
      <c r="H186" t="str">
        <f>VLOOKUP($A:$A,[0]!az,8,FALSE)</f>
        <v>Ghir_D05G004240.1</v>
      </c>
      <c r="I186">
        <f>VLOOKUP($A:$A,[0]!az,9,FALSE)</f>
        <v>0</v>
      </c>
      <c r="J186">
        <f>VLOOKUP($A:$A,[0]!az,10,FALSE)</f>
        <v>0</v>
      </c>
      <c r="K186">
        <f>VLOOKUP($A:$A,[0]!az,11,FALSE)</f>
        <v>0</v>
      </c>
      <c r="L186">
        <f>VLOOKUP($A:$A,[0]!az,12,FALSE)</f>
        <v>100</v>
      </c>
      <c r="M186">
        <f>VLOOKUP($A:$A,[0]!az,13,FALSE)</f>
        <v>0</v>
      </c>
      <c r="N186" t="str">
        <f>VLOOKUP($A:$A,[0]!az,14,FALSE)</f>
        <v>XP_016689726.1</v>
      </c>
      <c r="O186" t="str">
        <f>VLOOKUP($A:$A,[0]!az,15,FALSE)</f>
        <v>PREDICTED: omega-amidase, chloroplastic-like [Gossypium hirsutum]</v>
      </c>
      <c r="P186">
        <f>VLOOKUP($A:$A,[0]!az,16,FALSE)</f>
        <v>74.73</v>
      </c>
      <c r="Q186">
        <f>VLOOKUP($A:$A,[0]!az,17,FALSE)</f>
        <v>0</v>
      </c>
      <c r="R186" t="str">
        <f>VLOOKUP($A:$A,[0]!az,18,FALSE)</f>
        <v>sp|Q8RUF8|NILP3_ARATH</v>
      </c>
      <c r="S186" t="str">
        <f>VLOOKUP($A:$A,[0]!az,19,FALSE)</f>
        <v>Omega-amidase, chloroplastic OS=Arabidopsis thaliana GN=NLP3 PE=1 SV=1</v>
      </c>
      <c r="T186" t="str">
        <f>VLOOKUP($A:$A,[0]!az,20,FALSE)</f>
        <v>At5g12040</v>
      </c>
      <c r="U186">
        <f>VLOOKUP($A:$A,[0]!az,21,FALSE)</f>
        <v>535</v>
      </c>
      <c r="V186">
        <f>VLOOKUP($A:$A,[0]!az,22,FALSE)</f>
        <v>0</v>
      </c>
      <c r="W186" t="str">
        <f>VLOOKUP($A:$A,[0]!az,23,FALSE)</f>
        <v>KOG0806</v>
      </c>
      <c r="X186" t="str">
        <f>VLOOKUP($A:$A,[0]!az,24,FALSE)</f>
        <v>Carbon-nitrogen hydrolase</v>
      </c>
      <c r="Y186" t="str">
        <f>VLOOKUP($A:$A,[0]!az,25,FALSE)</f>
        <v>E</v>
      </c>
      <c r="Z186" t="str">
        <f>VLOOKUP($A:$A,[0]!az,26,FALSE)</f>
        <v>Amino acid transport and metabolism</v>
      </c>
      <c r="AA186" t="str">
        <f>VLOOKUP($A:$A,[0]!az,27,FALSE)</f>
        <v>K13566|1|0.0|779|ghi:107907040|omega-amidase [EC:3.5.1.3]</v>
      </c>
      <c r="AB186" t="str">
        <f>VLOOKUP($A:$A,[0]!az,28,FALSE)</f>
        <v>GO:0006807//nitrogen compound metabolic process</v>
      </c>
      <c r="AC186" t="str">
        <f>VLOOKUP($A:$A,[0]!az,29,FALSE)</f>
        <v>GO:0016810//hydrolase activity, acting on carbon-nitrogen (but not peptide) bonds</v>
      </c>
      <c r="AD186" t="str">
        <f>VLOOKUP($A:$A,[0]!az,30,FALSE)</f>
        <v>-</v>
      </c>
      <c r="AE186" t="str">
        <f>VLOOKUP($A:$A,[0]!az,31,FALSE)</f>
        <v>MKSSLVSSKNLIRLQSAISRSFLQHSSKPISQTPFFIPIIPTNTINLYNQRYQNLQFQIRSNSTSIMSSSAFKPEQARLPPALPLSSPPLTKFKIGICQLAVTPDKERNIQHAREAIEEAAQKGAHLVVLPEIWNSPYSNDGFPVYAEDIDAGHDASPSTAMLSEVSSRLKITVVGGSIPERCGDKLYNTCCVFGTDGKLKAKHRKIHLFDIDIPGKITFMESKTLTAGETPTIVDTDVGRIGVGICYDIRFQELAMIYASRGAHLLCYPGAFNMTTGPLHWELLQRARAVDNQLYVATCSPARDTGAGYVAWGHSTLVGPFGEVLATTEHDEDIIIAEIDYSILEQRRANLPLAMQRRGDLYQLVDIRRVSAH</v>
      </c>
    </row>
    <row r="187" spans="1:31" x14ac:dyDescent="0.25">
      <c r="A187" s="2" t="s">
        <v>1610</v>
      </c>
      <c r="B187" t="str">
        <f>VLOOKUP($A:$A,[0]!az,2,FALSE)</f>
        <v>MSTds-VS-MTds</v>
      </c>
      <c r="C187">
        <f>VLOOKUP($A:$A,[0]!az,3,FALSE)</f>
        <v>2.1773918464975202</v>
      </c>
      <c r="D187">
        <f>VLOOKUP($A:$A,[0]!az,4,FALSE)</f>
        <v>0.38399331633547301</v>
      </c>
      <c r="E187">
        <f>VLOOKUP($A:$A,[0]!az,5,FALSE)</f>
        <v>1.03874418733829E-4</v>
      </c>
      <c r="F187">
        <f>VLOOKUP($A:$A,[0]!az,6,FALSE)</f>
        <v>1.6050913366131799E-3</v>
      </c>
      <c r="G187" t="str">
        <f>VLOOKUP($A:$A,[0]!az,7,FALSE)</f>
        <v>Up</v>
      </c>
      <c r="H187" t="str">
        <f>VLOOKUP($A:$A,[0]!az,8,FALSE)</f>
        <v>Ghir_A03G022250.1</v>
      </c>
      <c r="I187">
        <f>VLOOKUP($A:$A,[0]!az,9,FALSE)</f>
        <v>0</v>
      </c>
      <c r="J187">
        <f>VLOOKUP($A:$A,[0]!az,10,FALSE)</f>
        <v>0</v>
      </c>
      <c r="K187" t="str">
        <f>VLOOKUP($A:$A,[0]!az,11,FALSE)</f>
        <v>&gt;Ghir_A03G022250.2</v>
      </c>
      <c r="L187">
        <f>VLOOKUP($A:$A,[0]!az,12,FALSE)</f>
        <v>100</v>
      </c>
      <c r="M187">
        <f>VLOOKUP($A:$A,[0]!az,13,FALSE)</f>
        <v>2E-119</v>
      </c>
      <c r="N187" t="str">
        <f>VLOOKUP($A:$A,[0]!az,14,FALSE)</f>
        <v>XP_016714433.1</v>
      </c>
      <c r="O187" t="str">
        <f>VLOOKUP($A:$A,[0]!az,15,FALSE)</f>
        <v xml:space="preserve">PREDICTED: proteasome subunit alpha type-7-like [Gossypium hirsutum] </v>
      </c>
      <c r="P187">
        <f>VLOOKUP($A:$A,[0]!az,16,FALSE)</f>
        <v>95.12</v>
      </c>
      <c r="Q187">
        <f>VLOOKUP($A:$A,[0]!az,17,FALSE)</f>
        <v>9.0000000000000002E-116</v>
      </c>
      <c r="R187" t="str">
        <f>VLOOKUP($A:$A,[0]!az,18,FALSE)</f>
        <v>sp|Q9SXU1|PSA7_CICAR</v>
      </c>
      <c r="S187" t="str">
        <f>VLOOKUP($A:$A,[0]!az,19,FALSE)</f>
        <v>Proteasome subunit alpha type-7 OS=Cicer arietinum GN=PAD1 PE=2 SV=1</v>
      </c>
      <c r="T187" t="str">
        <f>VLOOKUP($A:$A,[0]!az,20,FALSE)</f>
        <v>At3g51260</v>
      </c>
      <c r="U187">
        <f>VLOOKUP($A:$A,[0]!az,21,FALSE)</f>
        <v>320</v>
      </c>
      <c r="V187">
        <f>VLOOKUP($A:$A,[0]!az,22,FALSE)</f>
        <v>1.9999999999999999E-112</v>
      </c>
      <c r="W187" t="str">
        <f>VLOOKUP($A:$A,[0]!az,23,FALSE)</f>
        <v>KOG0183</v>
      </c>
      <c r="X187" t="str">
        <f>VLOOKUP($A:$A,[0]!az,24,FALSE)</f>
        <v>20S proteasome, regulatory subunit alpha type PSMA7/PRE6</v>
      </c>
      <c r="Y187" t="str">
        <f>VLOOKUP($A:$A,[0]!az,25,FALSE)</f>
        <v>O</v>
      </c>
      <c r="Z187" t="str">
        <f>VLOOKUP($A:$A,[0]!az,26,FALSE)</f>
        <v>Posttranslational modification, protein turnover, chaperones</v>
      </c>
      <c r="AA187" t="str">
        <f>VLOOKUP($A:$A,[0]!az,27,FALSE)</f>
        <v>K02731|1|4e-120|343|gab:108474779|20S proteasome subunit alpha 4 [EC:3.4.25.1]</v>
      </c>
      <c r="AB187" t="str">
        <f>VLOOKUP($A:$A,[0]!az,28,FALSE)</f>
        <v>GO:0006511//ubiquitin-dependent protein catabolic process</v>
      </c>
      <c r="AC187" t="str">
        <f>VLOOKUP($A:$A,[0]!az,29,FALSE)</f>
        <v>GO:0004298//threonine-type endopeptidase activity</v>
      </c>
      <c r="AD187" t="str">
        <f>VLOOKUP($A:$A,[0]!az,30,FALSE)</f>
        <v>GO:0005737//cytoplasm;GO:0019773//proteasome core complex, alpha-subunit complex;GO:0005634//nucleus</v>
      </c>
      <c r="AE187" t="str">
        <f>VLOOKUP($A:$A,[0]!az,31,FALSE)</f>
        <v>MARYDRAITVFSPDGHLFQVEYALEAVRKGNAAVGVRGTDIVVLGVEKKSAVKLQDSRSVRKIVSLDDHIALACAGLKADARVLINRARIECQSHRLTVEEPVTVEYITRYIAGLQQKYTQSGGVRPFGLSTLIVGFDPYTGVPSLYQTDPSGTFSAWKANATGETPIR</v>
      </c>
    </row>
    <row r="188" spans="1:31" x14ac:dyDescent="0.25">
      <c r="A188" s="2" t="s">
        <v>2493</v>
      </c>
      <c r="B188" t="str">
        <f>VLOOKUP($A:$A,[0]!az,2,FALSE)</f>
        <v>MSTds-VS-MTds</v>
      </c>
      <c r="C188">
        <f>VLOOKUP($A:$A,[0]!az,3,FALSE)</f>
        <v>3.82473199163773</v>
      </c>
      <c r="D188">
        <f>VLOOKUP($A:$A,[0]!az,4,FALSE)</f>
        <v>0.52021585739693099</v>
      </c>
      <c r="E188">
        <f>VLOOKUP($A:$A,[0]!az,5,FALSE)</f>
        <v>2.4474055178913501E-5</v>
      </c>
      <c r="F188">
        <f>VLOOKUP($A:$A,[0]!az,6,FALSE)</f>
        <v>6.1404726260893801E-4</v>
      </c>
      <c r="G188" t="str">
        <f>VLOOKUP($A:$A,[0]!az,7,FALSE)</f>
        <v>Up</v>
      </c>
      <c r="H188" t="str">
        <f>VLOOKUP($A:$A,[0]!az,8,FALSE)</f>
        <v>Ghir_D11G023410.1</v>
      </c>
      <c r="I188">
        <f>VLOOKUP($A:$A,[0]!az,9,FALSE)</f>
        <v>0</v>
      </c>
      <c r="J188">
        <f>VLOOKUP($A:$A,[0]!az,10,FALSE)</f>
        <v>0</v>
      </c>
      <c r="K188">
        <f>VLOOKUP($A:$A,[0]!az,11,FALSE)</f>
        <v>0</v>
      </c>
      <c r="L188">
        <f>VLOOKUP($A:$A,[0]!az,12,FALSE)</f>
        <v>100</v>
      </c>
      <c r="M188">
        <f>VLOOKUP($A:$A,[0]!az,13,FALSE)</f>
        <v>0</v>
      </c>
      <c r="N188" t="str">
        <f>VLOOKUP($A:$A,[0]!az,14,FALSE)</f>
        <v>XP_016697828.1</v>
      </c>
      <c r="O188" t="str">
        <f>VLOOKUP($A:$A,[0]!az,15,FALSE)</f>
        <v>PREDICTED: fasciclin-like arabinogalactan protein 21 [Gossypium hirsutum]</v>
      </c>
      <c r="P188">
        <f>VLOOKUP($A:$A,[0]!az,16,FALSE)</f>
        <v>26.86</v>
      </c>
      <c r="Q188">
        <f>VLOOKUP($A:$A,[0]!az,17,FALSE)</f>
        <v>6E-11</v>
      </c>
      <c r="R188" t="str">
        <f>VLOOKUP($A:$A,[0]!az,18,FALSE)</f>
        <v>sp|Q9FL53|FLA21_ARATH</v>
      </c>
      <c r="S188" t="str">
        <f>VLOOKUP($A:$A,[0]!az,19,FALSE)</f>
        <v>Fasciclin-like arabinogalactan protein 21 OS=Arabidopsis thaliana GN=FLA21 PE=2 SV=1</v>
      </c>
      <c r="T188" t="str">
        <f>VLOOKUP($A:$A,[0]!az,20,FALSE)</f>
        <v>-</v>
      </c>
      <c r="U188" t="str">
        <f>VLOOKUP($A:$A,[0]!az,21,FALSE)</f>
        <v>-</v>
      </c>
      <c r="V188" t="str">
        <f>VLOOKUP($A:$A,[0]!az,22,FALSE)</f>
        <v>-</v>
      </c>
      <c r="W188" t="str">
        <f>VLOOKUP($A:$A,[0]!az,23,FALSE)</f>
        <v>-</v>
      </c>
      <c r="X188" t="str">
        <f>VLOOKUP($A:$A,[0]!az,24,FALSE)</f>
        <v>-</v>
      </c>
      <c r="Y188" t="str">
        <f>VLOOKUP($A:$A,[0]!az,25,FALSE)</f>
        <v>-</v>
      </c>
      <c r="Z188" t="str">
        <f>VLOOKUP($A:$A,[0]!az,26,FALSE)</f>
        <v>-</v>
      </c>
      <c r="AA188" t="str">
        <f>VLOOKUP($A:$A,[0]!az,27,FALSE)</f>
        <v>K09529|1|8e-08|59.3|aly:ARALYDRAFT_349957|DnaJ homolog subfamily C member 9</v>
      </c>
      <c r="AB188" t="str">
        <f>VLOOKUP($A:$A,[0]!az,28,FALSE)</f>
        <v>-</v>
      </c>
      <c r="AC188" t="str">
        <f>VLOOKUP($A:$A,[0]!az,29,FALSE)</f>
        <v>-</v>
      </c>
      <c r="AD188" t="str">
        <f>VLOOKUP($A:$A,[0]!az,30,FALSE)</f>
        <v>-</v>
      </c>
      <c r="AE188" t="str">
        <f>VLOOKUP($A:$A,[0]!az,31,FALSE)</f>
        <v>MAIPSLTLIIFLALSFLSVSHTTFDQFLTSTSTASTATISAPQQSPFFTISPSPQPPQDHADHSLLPHTSLLAPILSHLGFNELATAAPSLFSDSTSAAAWSGPYTIFAPSDSSVRSCVSCSTPSLLREHMVPGLFTNDYLRKLTFGTKVETLSPGRCLTVTSTANNQKNFTVHKIFIGGVEITQPDLFNNGLLIIHGLQGYISPLSPFSCDVERMTSLSFPFHHGQSQNNQFKQQQNVALMRFMLRDAMLRLRNNGFSVLSLAMKVKYAELIPLINVTIFGLDDVSIFSGSYAYIHSVRFHIVPNQFLTVADLERLPVGTTLPTLDRGQSLVVTTAGEGVTKNQLRINYVAIKVADMIRNLNVIVHSIYLPFPHLHPMAAVTDAILGGDQTSTVGGTNGDCEASNEQGQGNCGMSQVNQVATQLKPHMLELEDHHVHDHGL</v>
      </c>
    </row>
    <row r="189" spans="1:31" x14ac:dyDescent="0.25">
      <c r="A189" s="2" t="s">
        <v>2422</v>
      </c>
      <c r="B189" t="str">
        <f>VLOOKUP($A:$A,[0]!az,2,FALSE)</f>
        <v>MSTds-VS-MTds</v>
      </c>
      <c r="C189">
        <f>VLOOKUP($A:$A,[0]!az,3,FALSE)</f>
        <v>-3.3223122114623198</v>
      </c>
      <c r="D189">
        <f>VLOOKUP($A:$A,[0]!az,4,FALSE)</f>
        <v>0.25797369016134603</v>
      </c>
      <c r="E189">
        <f>VLOOKUP($A:$A,[0]!az,5,FALSE)</f>
        <v>1.34766668189457E-5</v>
      </c>
      <c r="F189">
        <f>VLOOKUP($A:$A,[0]!az,6,FALSE)</f>
        <v>4.1648909175493202E-4</v>
      </c>
      <c r="G189" t="str">
        <f>VLOOKUP($A:$A,[0]!az,7,FALSE)</f>
        <v>Down</v>
      </c>
      <c r="H189" t="str">
        <f>VLOOKUP($A:$A,[0]!az,8,FALSE)</f>
        <v>Ghir_D08G024840.1</v>
      </c>
      <c r="I189">
        <f>VLOOKUP($A:$A,[0]!az,9,FALSE)</f>
        <v>0</v>
      </c>
      <c r="J189">
        <f>VLOOKUP($A:$A,[0]!az,10,FALSE)</f>
        <v>0</v>
      </c>
      <c r="K189">
        <f>VLOOKUP($A:$A,[0]!az,11,FALSE)</f>
        <v>0</v>
      </c>
      <c r="L189">
        <f>VLOOKUP($A:$A,[0]!az,12,FALSE)</f>
        <v>93.269000000000005</v>
      </c>
      <c r="M189">
        <f>VLOOKUP($A:$A,[0]!az,13,FALSE)</f>
        <v>0</v>
      </c>
      <c r="N189" t="str">
        <f>VLOOKUP($A:$A,[0]!az,14,FALSE)</f>
        <v>XP_016692017.1</v>
      </c>
      <c r="O189" t="str">
        <f>VLOOKUP($A:$A,[0]!az,15,FALSE)</f>
        <v>PREDICTED: omega-hydroxypalmitate O-feruloyl transferase-like [Gossypium hirsutum]</v>
      </c>
      <c r="P189">
        <f>VLOOKUP($A:$A,[0]!az,16,FALSE)</f>
        <v>32.020000000000003</v>
      </c>
      <c r="Q189">
        <f>VLOOKUP($A:$A,[0]!az,17,FALSE)</f>
        <v>6E-57</v>
      </c>
      <c r="R189" t="str">
        <f>VLOOKUP($A:$A,[0]!az,18,FALSE)</f>
        <v>sp|Q94CD1|HHT1_ARATH</v>
      </c>
      <c r="S189" t="str">
        <f>VLOOKUP($A:$A,[0]!az,19,FALSE)</f>
        <v>Omega-hydroxypalmitate O-feruloyl transferase OS=Arabidopsis thaliana GN=HHT1 PE=1 SV=1</v>
      </c>
      <c r="T189" t="str">
        <f>VLOOKUP($A:$A,[0]!az,20,FALSE)</f>
        <v>-</v>
      </c>
      <c r="U189" t="str">
        <f>VLOOKUP($A:$A,[0]!az,21,FALSE)</f>
        <v>-</v>
      </c>
      <c r="V189" t="str">
        <f>VLOOKUP($A:$A,[0]!az,22,FALSE)</f>
        <v>-</v>
      </c>
      <c r="W189" t="str">
        <f>VLOOKUP($A:$A,[0]!az,23,FALSE)</f>
        <v>-</v>
      </c>
      <c r="X189" t="str">
        <f>VLOOKUP($A:$A,[0]!az,24,FALSE)</f>
        <v>-</v>
      </c>
      <c r="Y189" t="str">
        <f>VLOOKUP($A:$A,[0]!az,25,FALSE)</f>
        <v>-</v>
      </c>
      <c r="Z189" t="str">
        <f>VLOOKUP($A:$A,[0]!az,26,FALSE)</f>
        <v>-</v>
      </c>
      <c r="AA189" t="str">
        <f>VLOOKUP($A:$A,[0]!az,27,FALSE)</f>
        <v>K15400|1|0.0|781|ghi:107909114|omega-hydroxypalmitate O-feruloyl transferase [EC:2.3.1.188]</v>
      </c>
      <c r="AB189">
        <f>VLOOKUP($A:$A,[0]!az,28,FALSE)</f>
        <v>0</v>
      </c>
      <c r="AC189" t="str">
        <f>VLOOKUP($A:$A,[0]!az,29,FALSE)</f>
        <v>GO:0047672//anthranilate N-benzoyltransferase activity;GO:0016747//transferase activity, transferring acyl groups other than amino-acyl groups</v>
      </c>
      <c r="AD189" t="str">
        <f>VLOOKUP($A:$A,[0]!az,30,FALSE)</f>
        <v>-</v>
      </c>
      <c r="AE189" t="str">
        <f>VLOOKUP($A:$A,[0]!az,31,FALSE)</f>
        <v>MGTISNDPPATLIQDLKITTQNVSLIFPSRKTERKKSMFLSNIDKVLNFPVETVHFFPSHEDFPPHVAAEKLKTALSELLVPYDFLAGRLRSNPETGRLEIDCNSAGIGFAVASSDYALDDVGDLVYPNPAFGQLICKSVDSLEQDDQPLCIVQVTSFQMRWLCNGRSDNHVTFDGLSFKIFLDNLAAVTAGKPLAVTPCNDRLLLAARSPPCVTFPHHELDKSTTRTPVIDATSEALDFKVFRLTSDDIASLKEKAKASAIGSHVSDARITGFNVVTASYGTAKPYHGITKESNLDRVSTLLYAVNIRPRLIPPLPMSYTGNAVLTAYARATCKEIDEAPFSRLVELVTEGAKRMTDEYARSAIDWGDIYQGFPNGEFLVSSWWKLGFDEVEYPWGRPKYSCPVVFQRKDIILFSLTLMITMVSMCWCHCQARK</v>
      </c>
    </row>
    <row r="190" spans="1:31" x14ac:dyDescent="0.25">
      <c r="A190" s="2" t="s">
        <v>1769</v>
      </c>
      <c r="B190" t="str">
        <f>VLOOKUP($A:$A,[0]!az,2,FALSE)</f>
        <v>MSTds-VS-MTds</v>
      </c>
      <c r="C190">
        <f>VLOOKUP($A:$A,[0]!az,3,FALSE)</f>
        <v>2.1664406068847502</v>
      </c>
      <c r="D190">
        <f>VLOOKUP($A:$A,[0]!az,4,FALSE)</f>
        <v>0.25075080731899602</v>
      </c>
      <c r="E190">
        <f>VLOOKUP($A:$A,[0]!az,5,FALSE)</f>
        <v>1.3245064160693999E-4</v>
      </c>
      <c r="F190">
        <f>VLOOKUP($A:$A,[0]!az,6,FALSE)</f>
        <v>1.8573714250776699E-3</v>
      </c>
      <c r="G190" t="str">
        <f>VLOOKUP($A:$A,[0]!az,7,FALSE)</f>
        <v>Up</v>
      </c>
      <c r="H190" t="str">
        <f>VLOOKUP($A:$A,[0]!az,8,FALSE)</f>
        <v>Ghir_A07G004220.1</v>
      </c>
      <c r="I190">
        <f>VLOOKUP($A:$A,[0]!az,9,FALSE)</f>
        <v>0</v>
      </c>
      <c r="J190">
        <f>VLOOKUP($A:$A,[0]!az,10,FALSE)</f>
        <v>0</v>
      </c>
      <c r="K190" t="str">
        <f>VLOOKUP($A:$A,[0]!az,11,FALSE)</f>
        <v>&gt;Ghir_A07G004220.2 &gt;Ghir_A07G004220.3</v>
      </c>
      <c r="L190">
        <f>VLOOKUP($A:$A,[0]!az,12,FALSE)</f>
        <v>100</v>
      </c>
      <c r="M190">
        <f>VLOOKUP($A:$A,[0]!az,13,FALSE)</f>
        <v>0</v>
      </c>
      <c r="N190" t="str">
        <f>VLOOKUP($A:$A,[0]!az,14,FALSE)</f>
        <v>XP_016720817.1</v>
      </c>
      <c r="O190" t="str">
        <f>VLOOKUP($A:$A,[0]!az,15,FALSE)</f>
        <v xml:space="preserve">PREDICTED: probable clathrin assembly protein At4g32285 [Gossypium hirsutum] </v>
      </c>
      <c r="P190">
        <f>VLOOKUP($A:$A,[0]!az,16,FALSE)</f>
        <v>60.96</v>
      </c>
      <c r="Q190">
        <f>VLOOKUP($A:$A,[0]!az,17,FALSE)</f>
        <v>0</v>
      </c>
      <c r="R190" t="str">
        <f>VLOOKUP($A:$A,[0]!az,18,FALSE)</f>
        <v>sp|Q8S9J8|CAP1_ARATH</v>
      </c>
      <c r="S190" t="str">
        <f>VLOOKUP($A:$A,[0]!az,19,FALSE)</f>
        <v>Probable clathrin assembly protein At4g32285 OS=Arabidopsis thaliana GN=At4g32285 PE=1 SV=2</v>
      </c>
      <c r="T190" t="str">
        <f>VLOOKUP($A:$A,[0]!az,20,FALSE)</f>
        <v>At2g25430</v>
      </c>
      <c r="U190">
        <f>VLOOKUP($A:$A,[0]!az,21,FALSE)</f>
        <v>724</v>
      </c>
      <c r="V190">
        <f>VLOOKUP($A:$A,[0]!az,22,FALSE)</f>
        <v>0</v>
      </c>
      <c r="W190" t="str">
        <f>VLOOKUP($A:$A,[0]!az,23,FALSE)</f>
        <v>KOG0251</v>
      </c>
      <c r="X190" t="str">
        <f>VLOOKUP($A:$A,[0]!az,24,FALSE)</f>
        <v>Clathrin assembly protein AP180 and related proteins, contain ENTH domain</v>
      </c>
      <c r="Y190" t="str">
        <f>VLOOKUP($A:$A,[0]!az,25,FALSE)</f>
        <v>TU</v>
      </c>
      <c r="Z190" t="str">
        <f>VLOOKUP($A:$A,[0]!az,26,FALSE)</f>
        <v>Signal transduction mechanisms;Intracellular trafficking, secretion, and vesicular transport</v>
      </c>
      <c r="AA190" t="str">
        <f>VLOOKUP($A:$A,[0]!az,27,FALSE)</f>
        <v>K20043|1|0.0|1309|ghi:107933163|clathrin coat assembly protein AP180</v>
      </c>
      <c r="AB190" t="str">
        <f>VLOOKUP($A:$A,[0]!az,28,FALSE)</f>
        <v>GO:0048268//clathrin coat assembly</v>
      </c>
      <c r="AC190" t="str">
        <f>VLOOKUP($A:$A,[0]!az,29,FALSE)</f>
        <v>GO:0030276//clathrin binding;GO:0005545//1-phosphatidylinositol binding</v>
      </c>
      <c r="AD190" t="str">
        <f>VLOOKUP($A:$A,[0]!az,30,FALSE)</f>
        <v>GO:0030136//clathrin-coated vesicle</v>
      </c>
      <c r="AE190" t="str">
        <f>VLOOKUP($A:$A,[0]!az,31,FALSE)</f>
        <v>MAPSTIRKAIGAVKDQTSISIAKVAGNIAPELEVLVVKATSHDEDPADEKYFREIISLTSYSRGYISACIATVSKRLRKTHDWMVALKSLMLVHRHLVDGNPCFEEEIVYATRRGMRVLNMSDFRDEAHSNSWDHAGFVRFYAMYLDEKVEFSVFEKKKRDGEDKFAERDERNRREYGEFRDDYDRETDRRSRSYGDLNDSLRKDVRKEGTPMREMRPERVLGRLHQLLRILDRVLGCRPAGMAKDSRLVLVALYQILKESFGLYVEICEALGILLDRFTEMEYVDCVKGFDAYVSAAKMIDELVGFYGWCKDVGIARSSEYPEVQRITDKLLGTLEGFLKEMANGRKSPERIKEEKPPVKEEPETNMNEIKALPAPENYNPPPPPPEPEQPKTVPPQVTEDLVNLRDDAVSADEQGNKLALALFSGSPTSNANGSWEAFPSNGEPEVTSAWQTPAAEPGKADWELALVESASNLSKQKAGLAGGFDPLLLNGMYDQGAVRQHVSSSQLSGGSASSVAMPGPGKAASQVLALPAPDGTVQPVGQQDPFAASLTVPPPSYVQIADMEQKQQLLVQEQQLWNQYGRDGMQGQSSLAKITASSVYYGAAAQPVMMPYGMPQVNGMGQAGGYYYPPY</v>
      </c>
    </row>
    <row r="191" spans="1:31" x14ac:dyDescent="0.25">
      <c r="A191" s="2" t="s">
        <v>1946</v>
      </c>
      <c r="B191" t="str">
        <f>VLOOKUP($A:$A,[0]!az,2,FALSE)</f>
        <v>MSTds-VS-MTds</v>
      </c>
      <c r="C191">
        <f>VLOOKUP($A:$A,[0]!az,3,FALSE)</f>
        <v>2.1786823242412301</v>
      </c>
      <c r="D191">
        <f>VLOOKUP($A:$A,[0]!az,4,FALSE)</f>
        <v>0.39672704931340802</v>
      </c>
      <c r="E191">
        <f>VLOOKUP($A:$A,[0]!az,5,FALSE)</f>
        <v>1.3809677117215799E-4</v>
      </c>
      <c r="F191">
        <f>VLOOKUP($A:$A,[0]!az,6,FALSE)</f>
        <v>1.92585174338847E-3</v>
      </c>
      <c r="G191" t="str">
        <f>VLOOKUP($A:$A,[0]!az,7,FALSE)</f>
        <v>Up</v>
      </c>
      <c r="H191" t="str">
        <f>VLOOKUP($A:$A,[0]!az,8,FALSE)</f>
        <v>Ghir_A10G010430.1;Ghir_A10G010430.2;Ghir_A10G010430.3;Ghir_A10G010430.4;Ghir_A10G010430.7;Ghir_D10G017560.1;Ghir_D10G017560.10;Ghir_D10G017560.2;Ghir_D10G017560.3;Ghir_D10G017560.5</v>
      </c>
      <c r="I191">
        <f>VLOOKUP($A:$A,[0]!az,9,FALSE)</f>
        <v>0</v>
      </c>
      <c r="J191">
        <f>VLOOKUP($A:$A,[0]!az,10,FALSE)</f>
        <v>0</v>
      </c>
      <c r="K191" t="str">
        <f>VLOOKUP($A:$A,[0]!az,11,FALSE)</f>
        <v>&gt;Ghir_A10G010430.5</v>
      </c>
      <c r="L191">
        <f>VLOOKUP($A:$A,[0]!az,12,FALSE)</f>
        <v>98.856999999999999</v>
      </c>
      <c r="M191">
        <f>VLOOKUP($A:$A,[0]!az,13,FALSE)</f>
        <v>4.0000000000000001E-119</v>
      </c>
      <c r="N191" t="str">
        <f>VLOOKUP($A:$A,[0]!az,14,FALSE)</f>
        <v>XP_016700774.1</v>
      </c>
      <c r="O191" t="str">
        <f>VLOOKUP($A:$A,[0]!az,15,FALSE)</f>
        <v>PREDICTED: serine/arginine-rich SC35-like splicing factor SCL28 isoform X1 [Gossypium hirsutum]</v>
      </c>
      <c r="P191">
        <f>VLOOKUP($A:$A,[0]!az,16,FALSE)</f>
        <v>71.88</v>
      </c>
      <c r="Q191">
        <f>VLOOKUP($A:$A,[0]!az,17,FALSE)</f>
        <v>2.0000000000000001E-56</v>
      </c>
      <c r="R191" t="str">
        <f>VLOOKUP($A:$A,[0]!az,18,FALSE)</f>
        <v>sp|Q1PDV2|SRC28_ARATH</v>
      </c>
      <c r="S191" t="str">
        <f>VLOOKUP($A:$A,[0]!az,19,FALSE)</f>
        <v>Serine/arginine-rich SC35-like splicing factor SCL28 OS=Arabidopsis thaliana GN=SCL28 PE=1 SV=1</v>
      </c>
      <c r="T191" t="str">
        <f>VLOOKUP($A:$A,[0]!az,20,FALSE)</f>
        <v>At5g18810</v>
      </c>
      <c r="U191">
        <f>VLOOKUP($A:$A,[0]!az,21,FALSE)</f>
        <v>165</v>
      </c>
      <c r="V191">
        <f>VLOOKUP($A:$A,[0]!az,22,FALSE)</f>
        <v>1E-52</v>
      </c>
      <c r="W191" t="str">
        <f>VLOOKUP($A:$A,[0]!az,23,FALSE)</f>
        <v>KOG0118</v>
      </c>
      <c r="X191" t="str">
        <f>VLOOKUP($A:$A,[0]!az,24,FALSE)</f>
        <v>FOG: RRM domain</v>
      </c>
      <c r="Y191" t="str">
        <f>VLOOKUP($A:$A,[0]!az,25,FALSE)</f>
        <v>R</v>
      </c>
      <c r="Z191" t="str">
        <f>VLOOKUP($A:$A,[0]!az,26,FALSE)</f>
        <v>General function prediction only</v>
      </c>
      <c r="AA191" t="str">
        <f>VLOOKUP($A:$A,[0]!az,27,FALSE)</f>
        <v>K12900|1|8e-120|344|ghi:107916120|FUS-interacting serine-arginine-rich protein 1</v>
      </c>
      <c r="AB191">
        <f>VLOOKUP($A:$A,[0]!az,28,FALSE)</f>
        <v>0</v>
      </c>
      <c r="AC191" t="str">
        <f>VLOOKUP($A:$A,[0]!az,29,FALSE)</f>
        <v>GO:0003723//RNA binding</v>
      </c>
      <c r="AD191" t="str">
        <f>VLOOKUP($A:$A,[0]!az,30,FALSE)</f>
        <v>-</v>
      </c>
      <c r="AE191" t="str">
        <f>VLOOKUP($A:$A,[0]!az,31,FALSE)</f>
        <v>MGRYRSRSKSYSPRRRSRSPTRGRKRYDDEPRDRQQSHRDHRRRSPLPSGLLIRNLPLDARPEDLRVPFERYGPVKDVYLPKNYYTGEPRGFGFVKFRYGEDAAEAKQRMNHQVIGGREIRIVFAEENRKTPQEMRLTARVSGRDRGSRRTPPRSPRRRYRSYSCSPSPAGHDSR</v>
      </c>
    </row>
    <row r="192" spans="1:31" x14ac:dyDescent="0.25">
      <c r="A192" s="2" t="s">
        <v>2308</v>
      </c>
      <c r="B192" t="str">
        <f>VLOOKUP($A:$A,[0]!az,2,FALSE)</f>
        <v>MSTds-VS-MTds</v>
      </c>
      <c r="C192">
        <f>VLOOKUP($A:$A,[0]!az,3,FALSE)</f>
        <v>2.4618394781660702</v>
      </c>
      <c r="D192">
        <f>VLOOKUP($A:$A,[0]!az,4,FALSE)</f>
        <v>0.321087184369936</v>
      </c>
      <c r="E192">
        <f>VLOOKUP($A:$A,[0]!az,5,FALSE)</f>
        <v>3.1030912894802801E-5</v>
      </c>
      <c r="F192">
        <f>VLOOKUP($A:$A,[0]!az,6,FALSE)</f>
        <v>7.2559994874979699E-4</v>
      </c>
      <c r="G192" t="str">
        <f>VLOOKUP($A:$A,[0]!az,7,FALSE)</f>
        <v>Up</v>
      </c>
      <c r="H192" t="str">
        <f>VLOOKUP($A:$A,[0]!az,8,FALSE)</f>
        <v>Ghir_D06G015290.1;Ghir_D06G015290.2</v>
      </c>
      <c r="I192">
        <f>VLOOKUP($A:$A,[0]!az,9,FALSE)</f>
        <v>0</v>
      </c>
      <c r="J192">
        <f>VLOOKUP($A:$A,[0]!az,10,FALSE)</f>
        <v>0</v>
      </c>
      <c r="K192">
        <f>VLOOKUP($A:$A,[0]!az,11,FALSE)</f>
        <v>0</v>
      </c>
      <c r="L192">
        <f>VLOOKUP($A:$A,[0]!az,12,FALSE)</f>
        <v>99.742999999999995</v>
      </c>
      <c r="M192">
        <f>VLOOKUP($A:$A,[0]!az,13,FALSE)</f>
        <v>0</v>
      </c>
      <c r="N192" t="str">
        <f>VLOOKUP($A:$A,[0]!az,14,FALSE)</f>
        <v>XP_012451084.1</v>
      </c>
      <c r="O192" t="str">
        <f>VLOOKUP($A:$A,[0]!az,15,FALSE)</f>
        <v xml:space="preserve">PREDICTED: subtilisin-like protease SBT5.3 isoform X2 [Gossypium raimondii] </v>
      </c>
      <c r="P192">
        <f>VLOOKUP($A:$A,[0]!az,16,FALSE)</f>
        <v>62.1</v>
      </c>
      <c r="Q192">
        <f>VLOOKUP($A:$A,[0]!az,17,FALSE)</f>
        <v>0</v>
      </c>
      <c r="R192" t="str">
        <f>VLOOKUP($A:$A,[0]!az,18,FALSE)</f>
        <v>sp|Q9FK76|SBT56_ARATH</v>
      </c>
      <c r="S192" t="str">
        <f>VLOOKUP($A:$A,[0]!az,19,FALSE)</f>
        <v>Subtilisin-like protease SBT5.6 OS=Arabidopsis thaliana GN=SBT5.6 PE=2 SV=1</v>
      </c>
      <c r="T192" t="str">
        <f>VLOOKUP($A:$A,[0]!az,20,FALSE)</f>
        <v>-</v>
      </c>
      <c r="U192" t="str">
        <f>VLOOKUP($A:$A,[0]!az,21,FALSE)</f>
        <v>-</v>
      </c>
      <c r="V192" t="str">
        <f>VLOOKUP($A:$A,[0]!az,22,FALSE)</f>
        <v>-</v>
      </c>
      <c r="W192" t="str">
        <f>VLOOKUP($A:$A,[0]!az,23,FALSE)</f>
        <v>-</v>
      </c>
      <c r="X192" t="str">
        <f>VLOOKUP($A:$A,[0]!az,24,FALSE)</f>
        <v>-</v>
      </c>
      <c r="Y192" t="str">
        <f>VLOOKUP($A:$A,[0]!az,25,FALSE)</f>
        <v>-</v>
      </c>
      <c r="Z192" t="str">
        <f>VLOOKUP($A:$A,[0]!az,26,FALSE)</f>
        <v>-</v>
      </c>
      <c r="AA192" t="str">
        <f>VLOOKUP($A:$A,[0]!az,27,FALSE)</f>
        <v>K15333|1|9e-91|317|nsy:104224633|tRNA guanosine-2'-O-methyltransferase [EC:2.1.1.34]!K12619|2|2e-44|177|ghi:107940264|5'-3' exoribonuclease 2 [EC:3.1.13.-]!K13199|3|2e-20|100|mtr:MTR_7g081660|plasminogen activator inhibitor 1 RNA-binding protein!K14568|4|3e-13|78.6|dct:110101229|rRNA small subunit pseudouridine methyltransferase Nep1 [EC:2.1.1.260]</v>
      </c>
      <c r="AB192">
        <f>VLOOKUP($A:$A,[0]!az,28,FALSE)</f>
        <v>0</v>
      </c>
      <c r="AC192" t="str">
        <f>VLOOKUP($A:$A,[0]!az,29,FALSE)</f>
        <v>GO:0004252//serine-type endopeptidase activity</v>
      </c>
      <c r="AD192" t="str">
        <f>VLOOKUP($A:$A,[0]!az,30,FALSE)</f>
        <v>-</v>
      </c>
      <c r="AE192" t="str">
        <f>VLOOKUP($A:$A,[0]!az,31,FALSE)</f>
        <v>MKNTISCFLLLLIVVPILASSVEKKVYIVYLGQHNNGEKALHEIEKTHISYLLSVKESEEDAKSSLLYSYKHSINGFAAKLTPDEASKLSGMDGLLSVFPSHGKHSVQTTRSWEFVGLDEGDSYSWEKLKIGGEDLLSKAKHGKNVIIGVMDSGVWPESPSFSDQGMDPTPKSWKGICQGGVAFNSSNCNKKIIGARYYVKGFQNAYGPVNATEDYLSPRDIDGHGTHTASTAAGRQVSDVAAFGGFAKGTASGGAPLARLAIYKACWAIPNQPKADGNTCFDEDMLAALDDAIADGVHILSVSIGTAKPLPFEHDVIGLAALEAAKRNILVVCSAGNSGPAPGTLSNPAPWIITVGASSLDRAFFAPVKLGNGLKLIGQSVTPYKMKKMSPLVYAGDVVVPGVPQNVTGQCLPGSLDPTKVKGKIVVCTRGAGLRVGKGLEVKRAGGVGFVLANAKANGNEIACDAHLLPATALTYDSGIKILEYINSTKNPMAVVSPGRTVLKYKPAPFMAGFTSRGPNVVDPNILKPDITAPGLNILAAWSEASSPSKLPEDKRSVKYNIYSGTSMSCPHVSGAAALLKAIHPDWSIAAIKSALMTTAAIANSLGRAITDAGGNNATPFQFGAGHFRPIKAADPGLIYDASYDDYLLYLCTAGPKSLIELSSPFKCPPNPPSTLNLNYPSFAIPNLNTTVTITRTVTNIGRPKSTYFFSAKPPPGVHVKVSPSILQFKRIGEKLSFNITVSPIYDPTVKKSEYGFGWYSWDDRYYHVRSPMAVYLP</v>
      </c>
    </row>
    <row r="193" spans="1:31" x14ac:dyDescent="0.25">
      <c r="A193" s="2" t="s">
        <v>2390</v>
      </c>
      <c r="B193" t="str">
        <f>VLOOKUP($A:$A,[0]!az,2,FALSE)</f>
        <v>MSTds-VS-MTds</v>
      </c>
      <c r="C193">
        <f>VLOOKUP($A:$A,[0]!az,3,FALSE)</f>
        <v>-3.4711561519023699</v>
      </c>
      <c r="D193">
        <f>VLOOKUP($A:$A,[0]!az,4,FALSE)</f>
        <v>0.65555522194789295</v>
      </c>
      <c r="E193">
        <f>VLOOKUP($A:$A,[0]!az,5,FALSE)</f>
        <v>1.8989029456362199E-4</v>
      </c>
      <c r="F193">
        <f>VLOOKUP($A:$A,[0]!az,6,FALSE)</f>
        <v>2.4059994936259299E-3</v>
      </c>
      <c r="G193" t="str">
        <f>VLOOKUP($A:$A,[0]!az,7,FALSE)</f>
        <v>Down</v>
      </c>
      <c r="H193" t="str">
        <f>VLOOKUP($A:$A,[0]!az,8,FALSE)</f>
        <v>Ghir_D08G013470.1</v>
      </c>
      <c r="I193">
        <f>VLOOKUP($A:$A,[0]!az,9,FALSE)</f>
        <v>0</v>
      </c>
      <c r="J193">
        <f>VLOOKUP($A:$A,[0]!az,10,FALSE)</f>
        <v>0</v>
      </c>
      <c r="K193">
        <f>VLOOKUP($A:$A,[0]!az,11,FALSE)</f>
        <v>0</v>
      </c>
      <c r="L193">
        <f>VLOOKUP($A:$A,[0]!az,12,FALSE)</f>
        <v>95.427000000000007</v>
      </c>
      <c r="M193">
        <f>VLOOKUP($A:$A,[0]!az,13,FALSE)</f>
        <v>0</v>
      </c>
      <c r="N193" t="str">
        <f>VLOOKUP($A:$A,[0]!az,14,FALSE)</f>
        <v>XP_016694279.1</v>
      </c>
      <c r="O193" t="str">
        <f>VLOOKUP($A:$A,[0]!az,15,FALSE)</f>
        <v>PREDICTED: uncharacterized protein LOC107910861 [Gossypium hirsutum]</v>
      </c>
      <c r="P193" t="str">
        <f>VLOOKUP($A:$A,[0]!az,16,FALSE)</f>
        <v>-</v>
      </c>
      <c r="Q193" t="str">
        <f>VLOOKUP($A:$A,[0]!az,17,FALSE)</f>
        <v>-</v>
      </c>
      <c r="R193" t="str">
        <f>VLOOKUP($A:$A,[0]!az,18,FALSE)</f>
        <v>-</v>
      </c>
      <c r="S193" t="str">
        <f>VLOOKUP($A:$A,[0]!az,19,FALSE)</f>
        <v>-</v>
      </c>
      <c r="T193" t="str">
        <f>VLOOKUP($A:$A,[0]!az,20,FALSE)</f>
        <v>-</v>
      </c>
      <c r="U193" t="str">
        <f>VLOOKUP($A:$A,[0]!az,21,FALSE)</f>
        <v>-</v>
      </c>
      <c r="V193" t="str">
        <f>VLOOKUP($A:$A,[0]!az,22,FALSE)</f>
        <v>-</v>
      </c>
      <c r="W193" t="str">
        <f>VLOOKUP($A:$A,[0]!az,23,FALSE)</f>
        <v>-</v>
      </c>
      <c r="X193" t="str">
        <f>VLOOKUP($A:$A,[0]!az,24,FALSE)</f>
        <v>-</v>
      </c>
      <c r="Y193" t="str">
        <f>VLOOKUP($A:$A,[0]!az,25,FALSE)</f>
        <v>-</v>
      </c>
      <c r="Z193" t="str">
        <f>VLOOKUP($A:$A,[0]!az,26,FALSE)</f>
        <v>-</v>
      </c>
      <c r="AA193" t="str">
        <f>VLOOKUP($A:$A,[0]!az,27,FALSE)</f>
        <v>K23151|1|8e-35|134|mtr:MTR_3g096562|methyltransferase-like protein 23 [EC:2.1.1.-]</v>
      </c>
      <c r="AB193">
        <f>VLOOKUP($A:$A,[0]!az,28,FALSE)</f>
        <v>0</v>
      </c>
      <c r="AC193">
        <f>VLOOKUP($A:$A,[0]!az,29,FALSE)</f>
        <v>0</v>
      </c>
      <c r="AD193" t="str">
        <f>VLOOKUP($A:$A,[0]!az,30,FALSE)</f>
        <v>GO:0016021//integral component of membrane</v>
      </c>
      <c r="AE193" t="str">
        <f>VLOOKUP($A:$A,[0]!az,31,FALSE)</f>
        <v>MPIGFCSPRFLVFVFLISAIPIAYIISEERAVPTTHVFHYHSAGFFRECAKWDDQGRRFLVSFLEGGVGEIRVPDDYAPGPGDVVLKEVTLVKDFDLAGNSSLGIAVDRLRNRLLVVVADLLGNRYSGLAAYDLSSWKRLFLTRLSGPSKCRCNAYVTDAKASKIWKVGADGEFLSIIRNPLFTPKQWYKTLVALNGIVYHPDGYLIVIHTFSGNLFKIDLAKGYEVKLIEVVGGSLVFGDGLDLISPTKLVVAGNPSGRLVESSDGWETASVVAKFKGPIHRLSTAATVKDGKVYLNHLVGMGYPKKTHALVEAVF</v>
      </c>
    </row>
    <row r="194" spans="1:31" x14ac:dyDescent="0.25">
      <c r="A194" s="2" t="s">
        <v>1480</v>
      </c>
      <c r="B194" t="str">
        <f>VLOOKUP($A:$A,[0]!az,2,FALSE)</f>
        <v>MSTds-VS-MTds</v>
      </c>
      <c r="C194">
        <f>VLOOKUP($A:$A,[0]!az,3,FALSE)</f>
        <v>2.8385553181975598</v>
      </c>
      <c r="D194">
        <f>VLOOKUP($A:$A,[0]!az,4,FALSE)</f>
        <v>0.47367942547053898</v>
      </c>
      <c r="E194">
        <f>VLOOKUP($A:$A,[0]!az,5,FALSE)</f>
        <v>6.2880815496324502E-5</v>
      </c>
      <c r="F194">
        <f>VLOOKUP($A:$A,[0]!az,6,FALSE)</f>
        <v>1.1388846889806301E-3</v>
      </c>
      <c r="G194" t="str">
        <f>VLOOKUP($A:$A,[0]!az,7,FALSE)</f>
        <v>Up</v>
      </c>
      <c r="H194" t="str">
        <f>VLOOKUP($A:$A,[0]!az,8,FALSE)</f>
        <v>Ghir_A01G000990.1;Ghir_A03G020170.1;Ghir_A03G020170.2;Ghir_A03G020170.3;Ghir_A12G002000.1;Ghir_D12G002030.1</v>
      </c>
      <c r="I194">
        <f>VLOOKUP($A:$A,[0]!az,9,FALSE)</f>
        <v>0</v>
      </c>
      <c r="J194">
        <f>VLOOKUP($A:$A,[0]!az,10,FALSE)</f>
        <v>0</v>
      </c>
      <c r="K194">
        <f>VLOOKUP($A:$A,[0]!az,11,FALSE)</f>
        <v>0</v>
      </c>
      <c r="L194">
        <f>VLOOKUP($A:$A,[0]!az,12,FALSE)</f>
        <v>100</v>
      </c>
      <c r="M194">
        <f>VLOOKUP($A:$A,[0]!az,13,FALSE)</f>
        <v>1E-35</v>
      </c>
      <c r="N194" t="str">
        <f>VLOOKUP($A:$A,[0]!az,14,FALSE)</f>
        <v>XP_016721989.1</v>
      </c>
      <c r="O194" t="str">
        <f>VLOOKUP($A:$A,[0]!az,15,FALSE)</f>
        <v xml:space="preserve">PREDICTED: 40S ribosomal protein S29-like [Gossypium hirsutum] </v>
      </c>
      <c r="P194">
        <f>VLOOKUP($A:$A,[0]!az,16,FALSE)</f>
        <v>89.29</v>
      </c>
      <c r="Q194">
        <f>VLOOKUP($A:$A,[0]!az,17,FALSE)</f>
        <v>6.0000000000000003E-33</v>
      </c>
      <c r="R194" t="str">
        <f>VLOOKUP($A:$A,[0]!az,18,FALSE)</f>
        <v>sp|Q680P8|RS29_ARATH</v>
      </c>
      <c r="S194" t="str">
        <f>VLOOKUP($A:$A,[0]!az,19,FALSE)</f>
        <v>40S ribosomal protein S29 OS=Arabidopsis thaliana GN=RPS29A PE=3 SV=2</v>
      </c>
      <c r="T194" t="str">
        <f>VLOOKUP($A:$A,[0]!az,20,FALSE)</f>
        <v>At3g44010</v>
      </c>
      <c r="U194">
        <f>VLOOKUP($A:$A,[0]!az,21,FALSE)</f>
        <v>107</v>
      </c>
      <c r="V194">
        <f>VLOOKUP($A:$A,[0]!az,22,FALSE)</f>
        <v>1.0000000000000001E-32</v>
      </c>
      <c r="W194" t="str">
        <f>VLOOKUP($A:$A,[0]!az,23,FALSE)</f>
        <v>KOG3506</v>
      </c>
      <c r="X194" t="str">
        <f>VLOOKUP($A:$A,[0]!az,24,FALSE)</f>
        <v>40S ribosomal protein S29</v>
      </c>
      <c r="Y194" t="str">
        <f>VLOOKUP($A:$A,[0]!az,25,FALSE)</f>
        <v>J</v>
      </c>
      <c r="Z194" t="str">
        <f>VLOOKUP($A:$A,[0]!az,26,FALSE)</f>
        <v>Translation, ribosomal structure and biogenesis</v>
      </c>
      <c r="AA194" t="str">
        <f>VLOOKUP($A:$A,[0]!az,27,FALSE)</f>
        <v>K02980|1|3e-36|119|gab:108480984|small subunit ribosomal protein S29e</v>
      </c>
      <c r="AB194" t="str">
        <f>VLOOKUP($A:$A,[0]!az,28,FALSE)</f>
        <v>GO:0006412//translation</v>
      </c>
      <c r="AC194" t="str">
        <f>VLOOKUP($A:$A,[0]!az,29,FALSE)</f>
        <v>GO:0003735//structural constituent of ribosome</v>
      </c>
      <c r="AD194" t="str">
        <f>VLOOKUP($A:$A,[0]!az,30,FALSE)</f>
        <v>GO:0005840//ribosome</v>
      </c>
      <c r="AE194" t="str">
        <f>VLOOKUP($A:$A,[0]!az,31,FALSE)</f>
        <v>MGHSNVWNSHPKTYGPGSRSCRVCGNPHAIIRKYGLMCCRQCFRSNAKEIGFIKYR</v>
      </c>
    </row>
    <row r="195" spans="1:31" x14ac:dyDescent="0.25">
      <c r="A195" s="2" t="s">
        <v>1532</v>
      </c>
      <c r="B195" t="str">
        <f>VLOOKUP($A:$A,[0]!az,2,FALSE)</f>
        <v>MSTds-VS-MTds</v>
      </c>
      <c r="C195">
        <f>VLOOKUP($A:$A,[0]!az,3,FALSE)</f>
        <v>2.8681405092396401</v>
      </c>
      <c r="D195">
        <f>VLOOKUP($A:$A,[0]!az,4,FALSE)</f>
        <v>0.51250878108840003</v>
      </c>
      <c r="E195">
        <f>VLOOKUP($A:$A,[0]!az,5,FALSE)</f>
        <v>5.12467281583051E-4</v>
      </c>
      <c r="F195">
        <f>VLOOKUP($A:$A,[0]!az,6,FALSE)</f>
        <v>4.8564282231268801E-3</v>
      </c>
      <c r="G195" t="str">
        <f>VLOOKUP($A:$A,[0]!az,7,FALSE)</f>
        <v>Up</v>
      </c>
      <c r="H195" t="str">
        <f>VLOOKUP($A:$A,[0]!az,8,FALSE)</f>
        <v>Ghir_A02G005080.1</v>
      </c>
      <c r="I195">
        <f>VLOOKUP($A:$A,[0]!az,9,FALSE)</f>
        <v>0</v>
      </c>
      <c r="J195">
        <f>VLOOKUP($A:$A,[0]!az,10,FALSE)</f>
        <v>0</v>
      </c>
      <c r="K195">
        <f>VLOOKUP($A:$A,[0]!az,11,FALSE)</f>
        <v>0</v>
      </c>
      <c r="L195">
        <f>VLOOKUP($A:$A,[0]!az,12,FALSE)</f>
        <v>100</v>
      </c>
      <c r="M195">
        <f>VLOOKUP($A:$A,[0]!az,13,FALSE)</f>
        <v>1.9999999999999999E-88</v>
      </c>
      <c r="N195" t="str">
        <f>VLOOKUP($A:$A,[0]!az,14,FALSE)</f>
        <v>XP_016720892.1</v>
      </c>
      <c r="O195" t="str">
        <f>VLOOKUP($A:$A,[0]!az,15,FALSE)</f>
        <v xml:space="preserve">PREDICTED: dynein light chain 1, cytoplasmic-like [Gossypium hirsutum] </v>
      </c>
      <c r="P195">
        <f>VLOOKUP($A:$A,[0]!az,16,FALSE)</f>
        <v>68.180000000000007</v>
      </c>
      <c r="Q195">
        <f>VLOOKUP($A:$A,[0]!az,17,FALSE)</f>
        <v>6.0000000000000005E-44</v>
      </c>
      <c r="R195" t="str">
        <f>VLOOKUP($A:$A,[0]!az,18,FALSE)</f>
        <v>sp|Q39580|DYL1_CHLRE</v>
      </c>
      <c r="S195" t="str">
        <f>VLOOKUP($A:$A,[0]!az,19,FALSE)</f>
        <v>Dynein 8 kDa light chain, flagellar outer arm OS=Chlamydomonas reinhardtii PE=1 SV=1</v>
      </c>
      <c r="T195" t="str">
        <f>VLOOKUP($A:$A,[0]!az,20,FALSE)</f>
        <v>At4g15930</v>
      </c>
      <c r="U195">
        <f>VLOOKUP($A:$A,[0]!az,21,FALSE)</f>
        <v>167</v>
      </c>
      <c r="V195">
        <f>VLOOKUP($A:$A,[0]!az,22,FALSE)</f>
        <v>8.9999999999999994E-55</v>
      </c>
      <c r="W195" t="str">
        <f>VLOOKUP($A:$A,[0]!az,23,FALSE)</f>
        <v>KOG3430</v>
      </c>
      <c r="X195" t="str">
        <f>VLOOKUP($A:$A,[0]!az,24,FALSE)</f>
        <v>Dynein light chain type 1</v>
      </c>
      <c r="Y195" t="str">
        <f>VLOOKUP($A:$A,[0]!az,25,FALSE)</f>
        <v>Z</v>
      </c>
      <c r="Z195" t="str">
        <f>VLOOKUP($A:$A,[0]!az,26,FALSE)</f>
        <v>Cytoskeleton</v>
      </c>
      <c r="AA195" t="str">
        <f>VLOOKUP($A:$A,[0]!az,27,FALSE)</f>
        <v>K10418|1|3e-89|258|gab:108480738|dynein light chain LC8-type</v>
      </c>
      <c r="AB195" t="str">
        <f>VLOOKUP($A:$A,[0]!az,28,FALSE)</f>
        <v>GO:0007017//microtubule-based process</v>
      </c>
      <c r="AC195">
        <f>VLOOKUP($A:$A,[0]!az,29,FALSE)</f>
        <v>0</v>
      </c>
      <c r="AD195" t="str">
        <f>VLOOKUP($A:$A,[0]!az,30,FALSE)</f>
        <v>GO:0030286//dynein complex</v>
      </c>
      <c r="AE195" t="str">
        <f>VLOOKUP($A:$A,[0]!az,31,FALSE)</f>
        <v>MNSEEAKRSISGALTVKPATDERKPSPALAAESTTLAAKKVVIKSADMKDDMQKEAVNIAIAAFEKNNVEKDVAEHIKKEFDKRHGPTWHCIVGRNFGSYVTHETNHFVYFYLDQKAVLLFKSG</v>
      </c>
    </row>
    <row r="196" spans="1:31" x14ac:dyDescent="0.25">
      <c r="A196" s="2" t="s">
        <v>1838</v>
      </c>
      <c r="B196" t="str">
        <f>VLOOKUP($A:$A,[0]!az,2,FALSE)</f>
        <v>MSTds-VS-MTds</v>
      </c>
      <c r="C196">
        <f>VLOOKUP($A:$A,[0]!az,3,FALSE)</f>
        <v>-2.3184525839780199</v>
      </c>
      <c r="D196">
        <f>VLOOKUP($A:$A,[0]!az,4,FALSE)</f>
        <v>0.32581646554758398</v>
      </c>
      <c r="E196">
        <f>VLOOKUP($A:$A,[0]!az,5,FALSE)</f>
        <v>1.9099065867877999E-4</v>
      </c>
      <c r="F196">
        <f>VLOOKUP($A:$A,[0]!az,6,FALSE)</f>
        <v>2.4094997507528599E-3</v>
      </c>
      <c r="G196" t="str">
        <f>VLOOKUP($A:$A,[0]!az,7,FALSE)</f>
        <v>Down</v>
      </c>
      <c r="H196" t="str">
        <f>VLOOKUP($A:$A,[0]!az,8,FALSE)</f>
        <v>Ghir_A08G011960.1;Ghir_D08G011360.1</v>
      </c>
      <c r="I196">
        <f>VLOOKUP($A:$A,[0]!az,9,FALSE)</f>
        <v>0</v>
      </c>
      <c r="J196">
        <f>VLOOKUP($A:$A,[0]!az,10,FALSE)</f>
        <v>0</v>
      </c>
      <c r="K196">
        <f>VLOOKUP($A:$A,[0]!az,11,FALSE)</f>
        <v>0</v>
      </c>
      <c r="L196">
        <f>VLOOKUP($A:$A,[0]!az,12,FALSE)</f>
        <v>100</v>
      </c>
      <c r="M196">
        <f>VLOOKUP($A:$A,[0]!az,13,FALSE)</f>
        <v>6.0000000000000003E-170</v>
      </c>
      <c r="N196" t="str">
        <f>VLOOKUP($A:$A,[0]!az,14,FALSE)</f>
        <v>XP_016688206.1</v>
      </c>
      <c r="O196" t="str">
        <f>VLOOKUP($A:$A,[0]!az,15,FALSE)</f>
        <v>PREDICTED: small heat shock protein, chloroplastic-like [Gossypium hirsutum]</v>
      </c>
      <c r="P196">
        <f>VLOOKUP($A:$A,[0]!az,16,FALSE)</f>
        <v>65.02</v>
      </c>
      <c r="Q196">
        <f>VLOOKUP($A:$A,[0]!az,17,FALSE)</f>
        <v>4.9999999999999998E-106</v>
      </c>
      <c r="R196" t="str">
        <f>VLOOKUP($A:$A,[0]!az,18,FALSE)</f>
        <v>sp|P30222|HS22C_PETHY</v>
      </c>
      <c r="S196" t="str">
        <f>VLOOKUP($A:$A,[0]!az,19,FALSE)</f>
        <v>Small heat shock protein, chloroplastic OS=Petunia hybrida GN=HSP22 PE=2 SV=1</v>
      </c>
      <c r="T196" t="str">
        <f>VLOOKUP($A:$A,[0]!az,20,FALSE)</f>
        <v>At4g27670</v>
      </c>
      <c r="U196">
        <f>VLOOKUP($A:$A,[0]!az,21,FALSE)</f>
        <v>276</v>
      </c>
      <c r="V196">
        <f>VLOOKUP($A:$A,[0]!az,22,FALSE)</f>
        <v>3.0000000000000001E-94</v>
      </c>
      <c r="W196" t="str">
        <f>VLOOKUP($A:$A,[0]!az,23,FALSE)</f>
        <v>KOG0710</v>
      </c>
      <c r="X196" t="str">
        <f>VLOOKUP($A:$A,[0]!az,24,FALSE)</f>
        <v>Molecular chaperone (small heat-shock protein Hsp26/Hsp42)</v>
      </c>
      <c r="Y196" t="str">
        <f>VLOOKUP($A:$A,[0]!az,25,FALSE)</f>
        <v>O</v>
      </c>
      <c r="Z196" t="str">
        <f>VLOOKUP($A:$A,[0]!az,26,FALSE)</f>
        <v>Posttranslational modification, protein turnover, chaperones</v>
      </c>
      <c r="AA196" t="str">
        <f>VLOOKUP($A:$A,[0]!az,27,FALSE)</f>
        <v>K13993|1|1e-170|473|ghi:107905919|HSP20 family protein</v>
      </c>
      <c r="AB196" t="str">
        <f>VLOOKUP($A:$A,[0]!az,28,FALSE)</f>
        <v>-</v>
      </c>
      <c r="AC196" t="str">
        <f>VLOOKUP($A:$A,[0]!az,29,FALSE)</f>
        <v>-</v>
      </c>
      <c r="AD196" t="str">
        <f>VLOOKUP($A:$A,[0]!az,30,FALSE)</f>
        <v>-</v>
      </c>
      <c r="AE196" t="str">
        <f>VLOOKUP($A:$A,[0]!az,31,FALSE)</f>
        <v>MAASSLCCSSSPLVLNRPKPSCSIKAVTPFSVSFPSKNPCIRRLSLVRAQAVGDNNKDTSVDVHVNKDNKGTVVEKRPRRLAVDVSPFGLLDPLSPMRSMRQMLDAMDRIFEDAMILPGSRSRTGGQLRAPWDIKDDEQEIKMRFDMPGLAKEDVKVSVEDDILVIKGEHKKEQEGEDDSWTNRSYSSYDTRLQLPDNCEKDKIKAELKNGILFISIPKSKVERKVMDVQIQ</v>
      </c>
    </row>
    <row r="197" spans="1:31" x14ac:dyDescent="0.25">
      <c r="A197" s="2" t="s">
        <v>1709</v>
      </c>
      <c r="B197" t="str">
        <f>VLOOKUP($A:$A,[0]!az,2,FALSE)</f>
        <v>MSTds-VS-MTds</v>
      </c>
      <c r="C197">
        <f>VLOOKUP($A:$A,[0]!az,3,FALSE)</f>
        <v>3.7755832501061799</v>
      </c>
      <c r="D197">
        <f>VLOOKUP($A:$A,[0]!az,4,FALSE)</f>
        <v>0.73705498587268403</v>
      </c>
      <c r="E197">
        <f>VLOOKUP($A:$A,[0]!az,5,FALSE)</f>
        <v>3.32158239630509E-4</v>
      </c>
      <c r="F197">
        <f>VLOOKUP($A:$A,[0]!az,6,FALSE)</f>
        <v>3.57742903149219E-3</v>
      </c>
      <c r="G197" t="str">
        <f>VLOOKUP($A:$A,[0]!az,7,FALSE)</f>
        <v>Up</v>
      </c>
      <c r="H197" t="str">
        <f>VLOOKUP($A:$A,[0]!az,8,FALSE)</f>
        <v>Ghir_A05G030630.1;Ghir_A10G021430.1;Ghir_D05G030570.1</v>
      </c>
      <c r="I197">
        <f>VLOOKUP($A:$A,[0]!az,9,FALSE)</f>
        <v>0</v>
      </c>
      <c r="J197">
        <f>VLOOKUP($A:$A,[0]!az,10,FALSE)</f>
        <v>0</v>
      </c>
      <c r="K197">
        <f>VLOOKUP($A:$A,[0]!az,11,FALSE)</f>
        <v>0</v>
      </c>
      <c r="L197">
        <f>VLOOKUP($A:$A,[0]!az,12,FALSE)</f>
        <v>97.638000000000005</v>
      </c>
      <c r="M197">
        <f>VLOOKUP($A:$A,[0]!az,13,FALSE)</f>
        <v>7.9999999999999997E-81</v>
      </c>
      <c r="N197" t="str">
        <f>VLOOKUP($A:$A,[0]!az,14,FALSE)</f>
        <v>KJB60642.1</v>
      </c>
      <c r="O197" t="str">
        <f>VLOOKUP($A:$A,[0]!az,15,FALSE)</f>
        <v>hypothetical protein B456_009G316700 [Gossypium raimondii]</v>
      </c>
      <c r="P197">
        <f>VLOOKUP($A:$A,[0]!az,16,FALSE)</f>
        <v>94.31</v>
      </c>
      <c r="Q197">
        <f>VLOOKUP($A:$A,[0]!az,17,FALSE)</f>
        <v>1.9999999999999999E-77</v>
      </c>
      <c r="R197" t="str">
        <f>VLOOKUP($A:$A,[0]!az,18,FALSE)</f>
        <v>sp|Q9M5L0|RL35_EUPES</v>
      </c>
      <c r="S197" t="str">
        <f>VLOOKUP($A:$A,[0]!az,19,FALSE)</f>
        <v>60S ribosomal protein L35 OS=Euphorbia esula GN=RPL35 PE=2 SV=1</v>
      </c>
      <c r="T197" t="str">
        <f>VLOOKUP($A:$A,[0]!az,20,FALSE)</f>
        <v>At5g02610</v>
      </c>
      <c r="U197">
        <f>VLOOKUP($A:$A,[0]!az,21,FALSE)</f>
        <v>214</v>
      </c>
      <c r="V197">
        <f>VLOOKUP($A:$A,[0]!az,22,FALSE)</f>
        <v>4.9999999999999998E-73</v>
      </c>
      <c r="W197" t="str">
        <f>VLOOKUP($A:$A,[0]!az,23,FALSE)</f>
        <v>KOG3436</v>
      </c>
      <c r="X197" t="str">
        <f>VLOOKUP($A:$A,[0]!az,24,FALSE)</f>
        <v>60S ribosomal protein L35</v>
      </c>
      <c r="Y197" t="str">
        <f>VLOOKUP($A:$A,[0]!az,25,FALSE)</f>
        <v>J</v>
      </c>
      <c r="Z197" t="str">
        <f>VLOOKUP($A:$A,[0]!az,26,FALSE)</f>
        <v>Translation, ribosomal structure and biogenesis</v>
      </c>
      <c r="AA197" t="str">
        <f>VLOOKUP($A:$A,[0]!az,27,FALSE)</f>
        <v>K02918|1|3e-80|235|ghi:107957340|large subunit ribosomal protein L35e</v>
      </c>
      <c r="AB197" t="str">
        <f>VLOOKUP($A:$A,[0]!az,28,FALSE)</f>
        <v>GO:0006412//translation</v>
      </c>
      <c r="AC197" t="str">
        <f>VLOOKUP($A:$A,[0]!az,29,FALSE)</f>
        <v>GO:0003735//structural constituent of ribosome</v>
      </c>
      <c r="AD197" t="str">
        <f>VLOOKUP($A:$A,[0]!az,30,FALSE)</f>
        <v>GO:0005840//ribosome</v>
      </c>
      <c r="AE197" t="str">
        <f>VLOOKUP($A:$A,[0]!az,31,FALSE)</f>
        <v>MARIKVHELRQKSKTELLAQLKDLKAELALLRVAKVTGGAPNKLSKIKVVRLSIAQVLTVISQKQKAALREAYKKKKFLPLDLRPKKTRAIRRRLTKHQASLKTEREKKKEMYFPMRKYAIKCRKDI</v>
      </c>
    </row>
    <row r="198" spans="1:31" x14ac:dyDescent="0.25">
      <c r="A198" s="2" t="s">
        <v>2357</v>
      </c>
      <c r="B198" t="str">
        <f>VLOOKUP($A:$A,[0]!az,2,FALSE)</f>
        <v>MSTds-VS-MTds</v>
      </c>
      <c r="C198">
        <f>VLOOKUP($A:$A,[0]!az,3,FALSE)</f>
        <v>-2.0958272695039102</v>
      </c>
      <c r="D198">
        <f>VLOOKUP($A:$A,[0]!az,4,FALSE)</f>
        <v>0.210344699369055</v>
      </c>
      <c r="E198">
        <f>VLOOKUP($A:$A,[0]!az,5,FALSE)</f>
        <v>3.7244905071176499E-7</v>
      </c>
      <c r="F198">
        <f>VLOOKUP($A:$A,[0]!az,6,FALSE)</f>
        <v>3.7221858190636402E-5</v>
      </c>
      <c r="G198" t="str">
        <f>VLOOKUP($A:$A,[0]!az,7,FALSE)</f>
        <v>Down</v>
      </c>
      <c r="H198" t="str">
        <f>VLOOKUP($A:$A,[0]!az,8,FALSE)</f>
        <v>Ghir_D07G024400.1</v>
      </c>
      <c r="I198">
        <f>VLOOKUP($A:$A,[0]!az,9,FALSE)</f>
        <v>0</v>
      </c>
      <c r="J198">
        <f>VLOOKUP($A:$A,[0]!az,10,FALSE)</f>
        <v>0</v>
      </c>
      <c r="K198" t="str">
        <f>VLOOKUP($A:$A,[0]!az,11,FALSE)</f>
        <v>&gt;Ghir_D07G024400.2 &gt;Ghir_D07G024400.3</v>
      </c>
      <c r="L198">
        <f>VLOOKUP($A:$A,[0]!az,12,FALSE)</f>
        <v>100</v>
      </c>
      <c r="M198">
        <f>VLOOKUP($A:$A,[0]!az,13,FALSE)</f>
        <v>0</v>
      </c>
      <c r="N198" t="str">
        <f>VLOOKUP($A:$A,[0]!az,14,FALSE)</f>
        <v>XP_012445465.1</v>
      </c>
      <c r="O198" t="str">
        <f>VLOOKUP($A:$A,[0]!az,15,FALSE)</f>
        <v xml:space="preserve">PREDICTED: glyceraldehyde-3-phosphate dehydrogenase 2, cytosolic-like [Gossypium raimondii] </v>
      </c>
      <c r="P198">
        <f>VLOOKUP($A:$A,[0]!az,16,FALSE)</f>
        <v>90.99</v>
      </c>
      <c r="Q198">
        <f>VLOOKUP($A:$A,[0]!az,17,FALSE)</f>
        <v>0</v>
      </c>
      <c r="R198" t="str">
        <f>VLOOKUP($A:$A,[0]!az,18,FALSE)</f>
        <v>sp|Q7FAH2|G3PC2_ORYSJ</v>
      </c>
      <c r="S198" t="str">
        <f>VLOOKUP($A:$A,[0]!az,19,FALSE)</f>
        <v>Glyceraldehyde-3-phosphate dehydrogenase 2, cytosolic OS=Oryza sativa subsp. japonica GN=GAPC2 PE=1 SV=1</v>
      </c>
      <c r="T198" t="str">
        <f>VLOOKUP($A:$A,[0]!az,20,FALSE)</f>
        <v>At1g13440</v>
      </c>
      <c r="U198">
        <f>VLOOKUP($A:$A,[0]!az,21,FALSE)</f>
        <v>614</v>
      </c>
      <c r="V198">
        <f>VLOOKUP($A:$A,[0]!az,22,FALSE)</f>
        <v>0</v>
      </c>
      <c r="W198" t="str">
        <f>VLOOKUP($A:$A,[0]!az,23,FALSE)</f>
        <v>KOG0657</v>
      </c>
      <c r="X198" t="str">
        <f>VLOOKUP($A:$A,[0]!az,24,FALSE)</f>
        <v>Glyceraldehyde 3-phosphate dehydrogenase</v>
      </c>
      <c r="Y198" t="str">
        <f>VLOOKUP($A:$A,[0]!az,25,FALSE)</f>
        <v>G</v>
      </c>
      <c r="Z198" t="str">
        <f>VLOOKUP($A:$A,[0]!az,26,FALSE)</f>
        <v>Carbohydrate transport and metabolism</v>
      </c>
      <c r="AA198" t="str">
        <f>VLOOKUP($A:$A,[0]!az,27,FALSE)</f>
        <v>K00134|1|0.0|688|gra:105769401|glyceraldehyde 3-phosphate dehydrogenase [EC:1.2.1.12]</v>
      </c>
      <c r="AB198" t="str">
        <f>VLOOKUP($A:$A,[0]!az,28,FALSE)</f>
        <v>GO:0006006//glucose metabolic process</v>
      </c>
      <c r="AC198" t="str">
        <f>VLOOKUP($A:$A,[0]!az,29,FALSE)</f>
        <v>GO:0051287//NAD binding;GO:0016620//oxidoreductase activity, acting on the aldehyde or oxo group of donors, NAD or NADP as acceptor;GO:0050661//NADP binding</v>
      </c>
      <c r="AD198" t="str">
        <f>VLOOKUP($A:$A,[0]!az,30,FALSE)</f>
        <v>-</v>
      </c>
      <c r="AE198" t="str">
        <f>VLOOKUP($A:$A,[0]!az,31,FALSE)</f>
        <v>MGKIKIGINGFGRIGRLVARVALQSEDVELVAVNDPFITTDYMTYMFKYDSVHGQWKHHELKVKDSKTLLFGEKPVTVFGIKNPEEIPWGEAGAEYVVESTGVFTDKDKAAAHLKGGAKKVIISAPSKDAPMFVVGVNEKEYKPDLDIVSNASCTTNCLAPLAKVIHDKFGIVEGLMTTVHSITATQKTVDGPSMKDWRGGRAASFNIIPSSTGAAKAVGKVLPALNGKLTGMAFRVPTVDVSVVDLTVRLEKKASYEDIKAAIKEASQTTMKGILGYVDEDLVSTDFVGDSRSSIFDAKAGIALNDNFTKLVAWYDNEWGYSSRVIDLVRHMASC</v>
      </c>
    </row>
    <row r="199" spans="1:31" x14ac:dyDescent="0.25">
      <c r="A199" s="2" t="s">
        <v>2481</v>
      </c>
      <c r="B199" t="str">
        <f>VLOOKUP($A:$A,[0]!az,2,FALSE)</f>
        <v>MSTds-VS-MTds</v>
      </c>
      <c r="C199">
        <f>VLOOKUP($A:$A,[0]!az,3,FALSE)</f>
        <v>-2.0309375390662701</v>
      </c>
      <c r="D199">
        <f>VLOOKUP($A:$A,[0]!az,4,FALSE)</f>
        <v>0.42616591891178901</v>
      </c>
      <c r="E199">
        <f>VLOOKUP($A:$A,[0]!az,5,FALSE)</f>
        <v>4.59707339835358E-4</v>
      </c>
      <c r="F199">
        <f>VLOOKUP($A:$A,[0]!az,6,FALSE)</f>
        <v>4.4667385259025902E-3</v>
      </c>
      <c r="G199" t="str">
        <f>VLOOKUP($A:$A,[0]!az,7,FALSE)</f>
        <v>Down</v>
      </c>
      <c r="H199" t="str">
        <f>VLOOKUP($A:$A,[0]!az,8,FALSE)</f>
        <v>Ghir_D11G016620.1;Ghir_D11G016620.2</v>
      </c>
      <c r="I199">
        <f>VLOOKUP($A:$A,[0]!az,9,FALSE)</f>
        <v>0</v>
      </c>
      <c r="J199">
        <f>VLOOKUP($A:$A,[0]!az,10,FALSE)</f>
        <v>0</v>
      </c>
      <c r="K199">
        <f>VLOOKUP($A:$A,[0]!az,11,FALSE)</f>
        <v>0</v>
      </c>
      <c r="L199">
        <f>VLOOKUP($A:$A,[0]!az,12,FALSE)</f>
        <v>99.766000000000005</v>
      </c>
      <c r="M199">
        <f>VLOOKUP($A:$A,[0]!az,13,FALSE)</f>
        <v>0</v>
      </c>
      <c r="N199" t="str">
        <f>VLOOKUP($A:$A,[0]!az,14,FALSE)</f>
        <v>KJB42902.1</v>
      </c>
      <c r="O199" t="str">
        <f>VLOOKUP($A:$A,[0]!az,15,FALSE)</f>
        <v>hypothetical protein B456_007G173500 [Gossypium raimondii]</v>
      </c>
      <c r="P199">
        <f>VLOOKUP($A:$A,[0]!az,16,FALSE)</f>
        <v>73.63</v>
      </c>
      <c r="Q199">
        <f>VLOOKUP($A:$A,[0]!az,17,FALSE)</f>
        <v>0</v>
      </c>
      <c r="R199" t="str">
        <f>VLOOKUP($A:$A,[0]!az,18,FALSE)</f>
        <v>sp|Q9SHJ8|HIBC8_ARATH</v>
      </c>
      <c r="S199" t="str">
        <f>VLOOKUP($A:$A,[0]!az,19,FALSE)</f>
        <v>3-hydroxyisobutyryl-CoA hydrolase-like protein 5 OS=Arabidopsis thaliana GN=At1g06550 PE=1 SV=2</v>
      </c>
      <c r="T199" t="str">
        <f>VLOOKUP($A:$A,[0]!az,20,FALSE)</f>
        <v>At4g31810</v>
      </c>
      <c r="U199">
        <f>VLOOKUP($A:$A,[0]!az,21,FALSE)</f>
        <v>245</v>
      </c>
      <c r="V199">
        <f>VLOOKUP($A:$A,[0]!az,22,FALSE)</f>
        <v>9.9999999999999993E-77</v>
      </c>
      <c r="W199" t="str">
        <f>VLOOKUP($A:$A,[0]!az,23,FALSE)</f>
        <v>KOG1684</v>
      </c>
      <c r="X199" t="str">
        <f>VLOOKUP($A:$A,[0]!az,24,FALSE)</f>
        <v>Enoyl-CoA hydratase</v>
      </c>
      <c r="Y199" t="str">
        <f>VLOOKUP($A:$A,[0]!az,25,FALSE)</f>
        <v>I</v>
      </c>
      <c r="Z199" t="str">
        <f>VLOOKUP($A:$A,[0]!az,26,FALSE)</f>
        <v>Lipid transport and metabolism</v>
      </c>
      <c r="AA199" t="str">
        <f>VLOOKUP($A:$A,[0]!az,27,FALSE)</f>
        <v>K05605|1|0.0|788|ghi:107912664|3-hydroxyisobutyryl-CoA hydrolase [EC:3.1.2.4]</v>
      </c>
      <c r="AB199">
        <f>VLOOKUP($A:$A,[0]!az,28,FALSE)</f>
        <v>0</v>
      </c>
      <c r="AC199" t="str">
        <f>VLOOKUP($A:$A,[0]!az,29,FALSE)</f>
        <v>GO:0003860//3-hydroxyisobutyryl-CoA hydrolase activity</v>
      </c>
      <c r="AD199" t="str">
        <f>VLOOKUP($A:$A,[0]!az,30,FALSE)</f>
        <v>-</v>
      </c>
      <c r="AE199" t="str">
        <f>VLOOKUP($A:$A,[0]!az,31,FALSE)</f>
        <v>MFLSLLSFMNLIALTKQYLQFHCFQASTSPFYLFICFCAVCGFRLYQSVPANQMAKEVVNPDELVVVGEELDHVRIITLNRPRHLNVISSKVVSLLAKYLEKWERDEQAQLILIKGAGRAFSAGGDLKMFYEGRKSKDSCLEVVYRMYWLCYHIHTYKKTQVALVQGISMGGGASLMVPMKFSVVTEKTVFATPEASIGFHVDCGFSYMLSHLPGHLGEYLALTGARLNGKELVVAGLATHFVPLEKLPELEKRLISLNVGDENAVKATIEEFSLHVQLDEDSILNKKQIIDECFSKDTVADIIKSFEVEASKEGNEWIGPVLKGLKRSSPTGLKITLRSIREGRKQTLAESLNKEFRLTMNILRTTISADVYEGIRALTIDKDNAPKWDPPILDQVDDEKIDLVFQPFAEDLELKVPEQEDCRWDGKYENSAYAK</v>
      </c>
    </row>
    <row r="200" spans="1:31" x14ac:dyDescent="0.25">
      <c r="A200" s="2" t="s">
        <v>1738</v>
      </c>
      <c r="B200" t="str">
        <f>VLOOKUP($A:$A,[0]!az,2,FALSE)</f>
        <v>MSTds-VS-MTds</v>
      </c>
      <c r="C200">
        <f>VLOOKUP($A:$A,[0]!az,3,FALSE)</f>
        <v>-2.5094076509079999</v>
      </c>
      <c r="D200">
        <f>VLOOKUP($A:$A,[0]!az,4,FALSE)</f>
        <v>0.31974280699514501</v>
      </c>
      <c r="E200">
        <f>VLOOKUP($A:$A,[0]!az,5,FALSE)</f>
        <v>5.0111614622538901E-5</v>
      </c>
      <c r="F200">
        <f>VLOOKUP($A:$A,[0]!az,6,FALSE)</f>
        <v>9.8239011777195395E-4</v>
      </c>
      <c r="G200" t="str">
        <f>VLOOKUP($A:$A,[0]!az,7,FALSE)</f>
        <v>Down</v>
      </c>
      <c r="H200" t="str">
        <f>VLOOKUP($A:$A,[0]!az,8,FALSE)</f>
        <v>Ghir_A06G006360.1</v>
      </c>
      <c r="I200">
        <f>VLOOKUP($A:$A,[0]!az,9,FALSE)</f>
        <v>0</v>
      </c>
      <c r="J200">
        <f>VLOOKUP($A:$A,[0]!az,10,FALSE)</f>
        <v>0</v>
      </c>
      <c r="K200">
        <f>VLOOKUP($A:$A,[0]!az,11,FALSE)</f>
        <v>0</v>
      </c>
      <c r="L200">
        <f>VLOOKUP($A:$A,[0]!az,12,FALSE)</f>
        <v>100</v>
      </c>
      <c r="M200">
        <f>VLOOKUP($A:$A,[0]!az,13,FALSE)</f>
        <v>0</v>
      </c>
      <c r="N200" t="str">
        <f>VLOOKUP($A:$A,[0]!az,14,FALSE)</f>
        <v>XP_016754612.1</v>
      </c>
      <c r="O200" t="str">
        <f>VLOOKUP($A:$A,[0]!az,15,FALSE)</f>
        <v>PREDICTED: glucan endo-1,3-beta-glucosidase 8-like [Gossypium hirsutum]</v>
      </c>
      <c r="P200">
        <f>VLOOKUP($A:$A,[0]!az,16,FALSE)</f>
        <v>54.97</v>
      </c>
      <c r="Q200">
        <f>VLOOKUP($A:$A,[0]!az,17,FALSE)</f>
        <v>3.0000000000000001E-177</v>
      </c>
      <c r="R200" t="str">
        <f>VLOOKUP($A:$A,[0]!az,18,FALSE)</f>
        <v>sp|Q6NKW9|E138_ARATH</v>
      </c>
      <c r="S200" t="str">
        <f>VLOOKUP($A:$A,[0]!az,19,FALSE)</f>
        <v>Glucan endo-1,3-beta-glucosidase 8 OS=Arabidopsis thaliana GN=At1g64760 PE=1 SV=2</v>
      </c>
      <c r="T200" t="str">
        <f>VLOOKUP($A:$A,[0]!az,20,FALSE)</f>
        <v>-</v>
      </c>
      <c r="U200" t="str">
        <f>VLOOKUP($A:$A,[0]!az,21,FALSE)</f>
        <v>-</v>
      </c>
      <c r="V200" t="str">
        <f>VLOOKUP($A:$A,[0]!az,22,FALSE)</f>
        <v>-</v>
      </c>
      <c r="W200" t="str">
        <f>VLOOKUP($A:$A,[0]!az,23,FALSE)</f>
        <v>-</v>
      </c>
      <c r="X200" t="str">
        <f>VLOOKUP($A:$A,[0]!az,24,FALSE)</f>
        <v>-</v>
      </c>
      <c r="Y200" t="str">
        <f>VLOOKUP($A:$A,[0]!az,25,FALSE)</f>
        <v>-</v>
      </c>
      <c r="Z200" t="str">
        <f>VLOOKUP($A:$A,[0]!az,26,FALSE)</f>
        <v>-</v>
      </c>
      <c r="AA200" t="str">
        <f>VLOOKUP($A:$A,[0]!az,27,FALSE)</f>
        <v>K15429|1|0.0|700|cic:CICLE_v10007363mg|tRNA (guanine37-N1)-methyltransferase [EC:2.1.1.228]!K19893|3|0.0|622|sot:102591150|glucan endo-1,3-beta-glucosidase 5/6 [EC:3.2.1.39]</v>
      </c>
      <c r="AB200" t="str">
        <f>VLOOKUP($A:$A,[0]!az,28,FALSE)</f>
        <v>GO:0005975//carbohydrate metabolic process</v>
      </c>
      <c r="AC200" t="str">
        <f>VLOOKUP($A:$A,[0]!az,29,FALSE)</f>
        <v>GO:0004553//hydrolase activity, hydrolyzing O-glycosyl compounds</v>
      </c>
      <c r="AD200" t="str">
        <f>VLOOKUP($A:$A,[0]!az,30,FALSE)</f>
        <v>-</v>
      </c>
      <c r="AE200" t="str">
        <f>VLOOKUP($A:$A,[0]!az,31,FALSE)</f>
        <v>MSGRQFYNHLLALLLLAIMTLVPNGNCIGVNWGTMSTHQLPPGKVVKMLRDNGVHKLKLFEYNEEIMTALMGTDIEVMVGIPNSMLKVMSVDPGAAASWVYNNVTGYCYDGGVNIKYVAVGNEPFLQTYNGTYLQYTLPALKNIQRALDESGVKCRYKTTVPFNADIYDSPESNPVPSAADFRPEVKDLTIEIVQFLYLHDAPFTVNIYPYLSLYGNDYFPIEFAFFDGLSKPLRDGNNVYKNAFDANLDTLIYALSKAGFPDMEVIVGEVGWPTDGDKNANTRNAKRFNQGLIKHALSGKGTPARKGNIEVYLFSLIDENAKSVEPGGFERHWGIFEFDGKPKYQLDLTGLELEKGLAPVEDVKYQTKRWCVLDPTATDLDELPESVSYACSLSDCTALGYGSSCNQLTAKGNASYAFNMYYQVNNQHIWDCDFSGLAIVTDDNPSEEGCQFPVMIAFAHSSLLLHNNGGLLDVLLRIIGGFIVLFSFLI</v>
      </c>
    </row>
    <row r="201" spans="1:31" x14ac:dyDescent="0.25">
      <c r="A201" s="2" t="s">
        <v>2370</v>
      </c>
      <c r="B201" t="str">
        <f>VLOOKUP($A:$A,[0]!az,2,FALSE)</f>
        <v>MSTds-VS-MTds</v>
      </c>
      <c r="C201">
        <f>VLOOKUP($A:$A,[0]!az,3,FALSE)</f>
        <v>-2.2545271325737901</v>
      </c>
      <c r="D201">
        <f>VLOOKUP($A:$A,[0]!az,4,FALSE)</f>
        <v>0.36579734130846697</v>
      </c>
      <c r="E201">
        <f>VLOOKUP($A:$A,[0]!az,5,FALSE)</f>
        <v>4.8476011285103502E-5</v>
      </c>
      <c r="F201">
        <f>VLOOKUP($A:$A,[0]!az,6,FALSE)</f>
        <v>9.6062424396242902E-4</v>
      </c>
      <c r="G201" t="str">
        <f>VLOOKUP($A:$A,[0]!az,7,FALSE)</f>
        <v>Down</v>
      </c>
      <c r="H201" t="str">
        <f>VLOOKUP($A:$A,[0]!az,8,FALSE)</f>
        <v>Ghir_D07G024750.1</v>
      </c>
      <c r="I201">
        <f>VLOOKUP($A:$A,[0]!az,9,FALSE)</f>
        <v>0</v>
      </c>
      <c r="J201">
        <f>VLOOKUP($A:$A,[0]!az,10,FALSE)</f>
        <v>0</v>
      </c>
      <c r="K201">
        <f>VLOOKUP($A:$A,[0]!az,11,FALSE)</f>
        <v>0</v>
      </c>
      <c r="L201">
        <f>VLOOKUP($A:$A,[0]!az,12,FALSE)</f>
        <v>95.433000000000007</v>
      </c>
      <c r="M201">
        <f>VLOOKUP($A:$A,[0]!az,13,FALSE)</f>
        <v>0</v>
      </c>
      <c r="N201" t="str">
        <f>VLOOKUP($A:$A,[0]!az,14,FALSE)</f>
        <v>XP_016686828.1</v>
      </c>
      <c r="O201" t="str">
        <f>VLOOKUP($A:$A,[0]!az,15,FALSE)</f>
        <v>PREDICTED: 3'-N-debenzoyl-2'-deoxytaxol N-benzoyltransferase-like [Gossypium hirsutum]</v>
      </c>
      <c r="P201">
        <f>VLOOKUP($A:$A,[0]!az,16,FALSE)</f>
        <v>31.03</v>
      </c>
      <c r="Q201">
        <f>VLOOKUP($A:$A,[0]!az,17,FALSE)</f>
        <v>5.0000000000000002E-57</v>
      </c>
      <c r="R201" t="str">
        <f>VLOOKUP($A:$A,[0]!az,18,FALSE)</f>
        <v>sp|Q8LL69|DBNBT_TAXCA</v>
      </c>
      <c r="S201" t="str">
        <f>VLOOKUP($A:$A,[0]!az,19,FALSE)</f>
        <v>3'-N-debenzoyl-2'-deoxytaxol N-benzoyltransferase OS=Taxus canadensis GN=TAX10 PE=1 SV=1</v>
      </c>
      <c r="T201" t="str">
        <f>VLOOKUP($A:$A,[0]!az,20,FALSE)</f>
        <v>-</v>
      </c>
      <c r="U201" t="str">
        <f>VLOOKUP($A:$A,[0]!az,21,FALSE)</f>
        <v>-</v>
      </c>
      <c r="V201" t="str">
        <f>VLOOKUP($A:$A,[0]!az,22,FALSE)</f>
        <v>-</v>
      </c>
      <c r="W201" t="str">
        <f>VLOOKUP($A:$A,[0]!az,23,FALSE)</f>
        <v>-</v>
      </c>
      <c r="X201" t="str">
        <f>VLOOKUP($A:$A,[0]!az,24,FALSE)</f>
        <v>-</v>
      </c>
      <c r="Y201" t="str">
        <f>VLOOKUP($A:$A,[0]!az,25,FALSE)</f>
        <v>-</v>
      </c>
      <c r="Z201" t="str">
        <f>VLOOKUP($A:$A,[0]!az,26,FALSE)</f>
        <v>-</v>
      </c>
      <c r="AA201" t="str">
        <f>VLOOKUP($A:$A,[0]!az,27,FALSE)</f>
        <v>K20240|1|2e-68|228|jre:108996868|spermidine dicoumaroyl transferase [EC:2.3.1.249]</v>
      </c>
      <c r="AB201">
        <f>VLOOKUP($A:$A,[0]!az,28,FALSE)</f>
        <v>0</v>
      </c>
      <c r="AC201" t="str">
        <f>VLOOKUP($A:$A,[0]!az,29,FALSE)</f>
        <v>GO:0016747//transferase activity, transferring acyl groups other than amino-acyl groups</v>
      </c>
      <c r="AD201" t="str">
        <f>VLOOKUP($A:$A,[0]!az,30,FALSE)</f>
        <v>-</v>
      </c>
      <c r="AE201" t="str">
        <f>VLOOKUP($A:$A,[0]!az,31,FALSE)</f>
        <v>MKVQVLETTLIRPSTAPFTHDHTLPLSHLDNDHSLNVTFRYLRAYVNSDTTGRDPFQVISSAISAALHHYYPLAGSLRRSSNGRYELFCELDQSLPLVSASVDCTLESVNHLDDPDMNSAEQLVPDPSPEDTLVNPCTLQLTVFKCGGFTLGAAIHNALCDGLGATQFFCMAADIARGVDKVKYQPVWDRSTLLGPRNPPKVEAPVPEFLSLEKGFNPYKQDIGHVERECFYVEDECLDQLKALLFEQSGLGLTTFEILGAYIWRAKVKASKIPGEETVKFSYLMNIRKVVKPALPAGYWGNGCVAMYAKVSAKDLIEQPLWKTAELIKKSKSNASDEYVRVSGFTDWRHLGHSAVDFGWGGPMTVLPLSTNFLGSMEPCFFLPYASSNTGKNKGFKCW</v>
      </c>
    </row>
    <row r="202" spans="1:31" x14ac:dyDescent="0.25">
      <c r="A202" s="2" t="s">
        <v>1896</v>
      </c>
      <c r="B202" t="str">
        <f>VLOOKUP($A:$A,[0]!az,2,FALSE)</f>
        <v>MSTds-VS-MTds</v>
      </c>
      <c r="C202">
        <f>VLOOKUP($A:$A,[0]!az,3,FALSE)</f>
        <v>-2.5916063551951098</v>
      </c>
      <c r="D202">
        <f>VLOOKUP($A:$A,[0]!az,4,FALSE)</f>
        <v>0.18836708080380199</v>
      </c>
      <c r="E202">
        <f>VLOOKUP($A:$A,[0]!az,5,FALSE)</f>
        <v>1.0395931671070001E-8</v>
      </c>
      <c r="F202">
        <f>VLOOKUP($A:$A,[0]!az,6,FALSE)</f>
        <v>4.1288037365779697E-6</v>
      </c>
      <c r="G202" t="str">
        <f>VLOOKUP($A:$A,[0]!az,7,FALSE)</f>
        <v>Down</v>
      </c>
      <c r="H202" t="str">
        <f>VLOOKUP($A:$A,[0]!az,8,FALSE)</f>
        <v>Ghir_A09G021350.1</v>
      </c>
      <c r="I202">
        <f>VLOOKUP($A:$A,[0]!az,9,FALSE)</f>
        <v>0</v>
      </c>
      <c r="J202">
        <f>VLOOKUP($A:$A,[0]!az,10,FALSE)</f>
        <v>0</v>
      </c>
      <c r="K202">
        <f>VLOOKUP($A:$A,[0]!az,11,FALSE)</f>
        <v>0</v>
      </c>
      <c r="L202">
        <f>VLOOKUP($A:$A,[0]!az,12,FALSE)</f>
        <v>100</v>
      </c>
      <c r="M202">
        <f>VLOOKUP($A:$A,[0]!az,13,FALSE)</f>
        <v>1.9999999999999998E-96</v>
      </c>
      <c r="N202" t="str">
        <f>VLOOKUP($A:$A,[0]!az,14,FALSE)</f>
        <v>XP_016732137.1</v>
      </c>
      <c r="O202" t="str">
        <f>VLOOKUP($A:$A,[0]!az,15,FALSE)</f>
        <v>PREDICTED: cytochrome b5-like [Gossypium hirsutum]</v>
      </c>
      <c r="P202">
        <f>VLOOKUP($A:$A,[0]!az,16,FALSE)</f>
        <v>78.95</v>
      </c>
      <c r="Q202">
        <f>VLOOKUP($A:$A,[0]!az,17,FALSE)</f>
        <v>9.9999999999999993E-77</v>
      </c>
      <c r="R202" t="str">
        <f>VLOOKUP($A:$A,[0]!az,18,FALSE)</f>
        <v>sp|O48845|CYB5B_ARATH</v>
      </c>
      <c r="S202" t="str">
        <f>VLOOKUP($A:$A,[0]!az,19,FALSE)</f>
        <v>Cytochrome b5 isoform B OS=Arabidopsis thaliana GN=CYTB5-B PE=1 SV=1</v>
      </c>
      <c r="T202" t="str">
        <f>VLOOKUP($A:$A,[0]!az,20,FALSE)</f>
        <v>At2g32720</v>
      </c>
      <c r="U202">
        <f>VLOOKUP($A:$A,[0]!az,21,FALSE)</f>
        <v>223</v>
      </c>
      <c r="V202">
        <f>VLOOKUP($A:$A,[0]!az,22,FALSE)</f>
        <v>3.0000000000000002E-76</v>
      </c>
      <c r="W202" t="str">
        <f>VLOOKUP($A:$A,[0]!az,23,FALSE)</f>
        <v>KOG0537</v>
      </c>
      <c r="X202" t="str">
        <f>VLOOKUP($A:$A,[0]!az,24,FALSE)</f>
        <v>Cytochrome b5</v>
      </c>
      <c r="Y202" t="str">
        <f>VLOOKUP($A:$A,[0]!az,25,FALSE)</f>
        <v>C</v>
      </c>
      <c r="Z202" t="str">
        <f>VLOOKUP($A:$A,[0]!az,26,FALSE)</f>
        <v>Energy production and conversion</v>
      </c>
      <c r="AA202" t="str">
        <f>VLOOKUP($A:$A,[0]!az,27,FALSE)</f>
        <v>K10534|1|3e-20|89.4|fve:101295234|nitrate reductase (NAD(P)H) [EC:1.7.1.1 1.7.1.2 1.7.1.3]</v>
      </c>
      <c r="AB202">
        <f>VLOOKUP($A:$A,[0]!az,28,FALSE)</f>
        <v>0</v>
      </c>
      <c r="AC202" t="str">
        <f>VLOOKUP($A:$A,[0]!az,29,FALSE)</f>
        <v>GO:0046872//metal ion binding;GO:0020037//heme binding</v>
      </c>
      <c r="AD202" t="str">
        <f>VLOOKUP($A:$A,[0]!az,30,FALSE)</f>
        <v>GO:0016021//integral component of membrane</v>
      </c>
      <c r="AE202" t="str">
        <f>VLOOKUP($A:$A,[0]!az,31,FALSE)</f>
        <v>MVGDGKLFTLAQVSEHNTPKDCWLIINGKVYDVAKFLEDHPGGDEVLLSATGKDATDDFEDVGHSDSARDMMDQYYVGEIDISTIPKKTTYKPPNQPHYNQDKTSEFIIKLLQFLVPLAILCLAVGIHHYTKSS</v>
      </c>
    </row>
    <row r="203" spans="1:31" x14ac:dyDescent="0.25">
      <c r="A203" s="2" t="s">
        <v>2415</v>
      </c>
      <c r="B203" t="str">
        <f>VLOOKUP($A:$A,[0]!az,2,FALSE)</f>
        <v>MSTds-VS-MTds</v>
      </c>
      <c r="C203">
        <f>VLOOKUP($A:$A,[0]!az,3,FALSE)</f>
        <v>2.2737734223822001</v>
      </c>
      <c r="D203">
        <f>VLOOKUP($A:$A,[0]!az,4,FALSE)</f>
        <v>0.29286070040476703</v>
      </c>
      <c r="E203">
        <f>VLOOKUP($A:$A,[0]!az,5,FALSE)</f>
        <v>5.1017650095630504E-6</v>
      </c>
      <c r="F203">
        <f>VLOOKUP($A:$A,[0]!az,6,FALSE)</f>
        <v>2.0457656054876001E-4</v>
      </c>
      <c r="G203" t="str">
        <f>VLOOKUP($A:$A,[0]!az,7,FALSE)</f>
        <v>Up</v>
      </c>
      <c r="H203" t="str">
        <f>VLOOKUP($A:$A,[0]!az,8,FALSE)</f>
        <v>Ghir_D08G023930.1</v>
      </c>
      <c r="I203">
        <f>VLOOKUP($A:$A,[0]!az,9,FALSE)</f>
        <v>0</v>
      </c>
      <c r="J203">
        <f>VLOOKUP($A:$A,[0]!az,10,FALSE)</f>
        <v>0</v>
      </c>
      <c r="K203">
        <f>VLOOKUP($A:$A,[0]!az,11,FALSE)</f>
        <v>0</v>
      </c>
      <c r="L203">
        <f>VLOOKUP($A:$A,[0]!az,12,FALSE)</f>
        <v>98.658000000000001</v>
      </c>
      <c r="M203">
        <f>VLOOKUP($A:$A,[0]!az,13,FALSE)</f>
        <v>3E-102</v>
      </c>
      <c r="N203" t="str">
        <f>VLOOKUP($A:$A,[0]!az,14,FALSE)</f>
        <v>XP_012476777.1</v>
      </c>
      <c r="O203" t="str">
        <f>VLOOKUP($A:$A,[0]!az,15,FALSE)</f>
        <v xml:space="preserve">PREDICTED: upstream activation factor subunit UAF30-like [Gossypium raimondii] </v>
      </c>
      <c r="P203">
        <f>VLOOKUP($A:$A,[0]!az,16,FALSE)</f>
        <v>34.29</v>
      </c>
      <c r="Q203">
        <f>VLOOKUP($A:$A,[0]!az,17,FALSE)</f>
        <v>2.9999999999999997E-8</v>
      </c>
      <c r="R203" t="str">
        <f>VLOOKUP($A:$A,[0]!az,18,FALSE)</f>
        <v>sp|Q9FMT4|SNF12_ARATH</v>
      </c>
      <c r="S203" t="str">
        <f>VLOOKUP($A:$A,[0]!az,19,FALSE)</f>
        <v>SWI/SNF complex component SNF12 homolog OS=Arabidopsis thaliana GN=At5g14170 PE=1 SV=1</v>
      </c>
      <c r="T203" t="str">
        <f>VLOOKUP($A:$A,[0]!az,20,FALSE)</f>
        <v>At3g03590</v>
      </c>
      <c r="U203">
        <f>VLOOKUP($A:$A,[0]!az,21,FALSE)</f>
        <v>135</v>
      </c>
      <c r="V203">
        <f>VLOOKUP($A:$A,[0]!az,22,FALSE)</f>
        <v>4E-41</v>
      </c>
      <c r="W203" t="str">
        <f>VLOOKUP($A:$A,[0]!az,23,FALSE)</f>
        <v>KOG1946</v>
      </c>
      <c r="X203" t="str">
        <f>VLOOKUP($A:$A,[0]!az,24,FALSE)</f>
        <v>RNA polymerase I transcription factor UAF</v>
      </c>
      <c r="Y203" t="str">
        <f>VLOOKUP($A:$A,[0]!az,25,FALSE)</f>
        <v>K</v>
      </c>
      <c r="Z203" t="str">
        <f>VLOOKUP($A:$A,[0]!az,26,FALSE)</f>
        <v>Transcription</v>
      </c>
      <c r="AA203" t="str">
        <f>VLOOKUP($A:$A,[0]!az,27,FALSE)</f>
        <v>K15223|1|6e-103|295|gra:105792651|upstream activation factor subunit UAF30</v>
      </c>
      <c r="AB203" t="str">
        <f>VLOOKUP($A:$A,[0]!az,28,FALSE)</f>
        <v>-</v>
      </c>
      <c r="AC203" t="str">
        <f>VLOOKUP($A:$A,[0]!az,29,FALSE)</f>
        <v>-</v>
      </c>
      <c r="AD203" t="str">
        <f>VLOOKUP($A:$A,[0]!az,30,FALSE)</f>
        <v>-</v>
      </c>
      <c r="AE203" t="str">
        <f>VLOOKUP($A:$A,[0]!az,31,FALSE)</f>
        <v>MFRLYKGFKELLASSATASVPSTAAKFYAAAAAKSASPKVAQKTPKKPTASKPKTKKPAALRSETRPTGISKVTPVSPALGQFLGAQQASRTEAVKQIWSYIKSQNLQNPNNRKEIFCDEKLKTIFNGKEKVGFLEIGKMLTPHFVKTT</v>
      </c>
    </row>
    <row r="204" spans="1:31" x14ac:dyDescent="0.25">
      <c r="A204" s="2" t="s">
        <v>1623</v>
      </c>
      <c r="B204" t="str">
        <f>VLOOKUP($A:$A,[0]!az,2,FALSE)</f>
        <v>MSTds-VS-MTds</v>
      </c>
      <c r="C204">
        <f>VLOOKUP($A:$A,[0]!az,3,FALSE)</f>
        <v>2.1981478265041101</v>
      </c>
      <c r="D204">
        <f>VLOOKUP($A:$A,[0]!az,4,FALSE)</f>
        <v>0.28680115593566902</v>
      </c>
      <c r="E204">
        <f>VLOOKUP($A:$A,[0]!az,5,FALSE)</f>
        <v>5.8147725365831298E-6</v>
      </c>
      <c r="F204">
        <f>VLOOKUP($A:$A,[0]!az,6,FALSE)</f>
        <v>2.27526422157269E-4</v>
      </c>
      <c r="G204" t="str">
        <f>VLOOKUP($A:$A,[0]!az,7,FALSE)</f>
        <v>Up</v>
      </c>
      <c r="H204" t="str">
        <f>VLOOKUP($A:$A,[0]!az,8,FALSE)</f>
        <v>Ghir_A04G004530.1;Ghir_D05G034620.1</v>
      </c>
      <c r="I204">
        <f>VLOOKUP($A:$A,[0]!az,9,FALSE)</f>
        <v>0</v>
      </c>
      <c r="J204">
        <f>VLOOKUP($A:$A,[0]!az,10,FALSE)</f>
        <v>0</v>
      </c>
      <c r="K204">
        <f>VLOOKUP($A:$A,[0]!az,11,FALSE)</f>
        <v>0</v>
      </c>
      <c r="L204">
        <f>VLOOKUP($A:$A,[0]!az,12,FALSE)</f>
        <v>99.888000000000005</v>
      </c>
      <c r="M204">
        <f>VLOOKUP($A:$A,[0]!az,13,FALSE)</f>
        <v>0</v>
      </c>
      <c r="N204" t="str">
        <f>VLOOKUP($A:$A,[0]!az,14,FALSE)</f>
        <v>XP_016738681.1</v>
      </c>
      <c r="O204" t="str">
        <f>VLOOKUP($A:$A,[0]!az,15,FALSE)</f>
        <v xml:space="preserve">PREDICTED: mechanosensitive ion channel protein 6-like isoform X1 [Gossypium hirsutum] </v>
      </c>
      <c r="P204">
        <f>VLOOKUP($A:$A,[0]!az,16,FALSE)</f>
        <v>61.07</v>
      </c>
      <c r="Q204">
        <f>VLOOKUP($A:$A,[0]!az,17,FALSE)</f>
        <v>0</v>
      </c>
      <c r="R204" t="str">
        <f>VLOOKUP($A:$A,[0]!az,18,FALSE)</f>
        <v>sp|Q9SYM1|MSL6_ARATH</v>
      </c>
      <c r="S204" t="str">
        <f>VLOOKUP($A:$A,[0]!az,19,FALSE)</f>
        <v>Mechanosensitive ion channel protein 6 OS=Arabidopsis thaliana GN=MSL6 PE=1 SV=1</v>
      </c>
      <c r="T204" t="str">
        <f>VLOOKUP($A:$A,[0]!az,20,FALSE)</f>
        <v>At1g78610</v>
      </c>
      <c r="U204">
        <f>VLOOKUP($A:$A,[0]!az,21,FALSE)</f>
        <v>983</v>
      </c>
      <c r="V204">
        <f>VLOOKUP($A:$A,[0]!az,22,FALSE)</f>
        <v>0</v>
      </c>
      <c r="W204" t="str">
        <f>VLOOKUP($A:$A,[0]!az,23,FALSE)</f>
        <v>KOG4629</v>
      </c>
      <c r="X204" t="str">
        <f>VLOOKUP($A:$A,[0]!az,24,FALSE)</f>
        <v>Predicted mechanosensitive ion channel</v>
      </c>
      <c r="Y204" t="str">
        <f>VLOOKUP($A:$A,[0]!az,25,FALSE)</f>
        <v>M</v>
      </c>
      <c r="Z204" t="str">
        <f>VLOOKUP($A:$A,[0]!az,26,FALSE)</f>
        <v>Cell wall/membrane/envelope biogenesis</v>
      </c>
      <c r="AA204" t="str">
        <f>VLOOKUP($A:$A,[0]!az,27,FALSE)</f>
        <v>K22048|1|0.0|1840|ghi:107948584|mechanosensitive ion channel protein 4/5/6/7/8/9/10</v>
      </c>
      <c r="AB204" t="str">
        <f>VLOOKUP($A:$A,[0]!az,28,FALSE)</f>
        <v>GO:0055085//transmembrane transport</v>
      </c>
      <c r="AC204">
        <f>VLOOKUP($A:$A,[0]!az,29,FALSE)</f>
        <v>0</v>
      </c>
      <c r="AD204" t="str">
        <f>VLOOKUP($A:$A,[0]!az,30,FALSE)</f>
        <v>GO:0016021//integral component of membrane</v>
      </c>
      <c r="AE204" t="str">
        <f>VLOOKUP($A:$A,[0]!az,31,FALSE)</f>
        <v>MTVNSGDRKEIILKIDDRSNDGGTPVYGGAVTAADGGKIWRESSYDFWNDNGKIEGNWNEANVNMNGAGSSGNNSNRESEGFDFMPSKQAATEDPPSKLIGQFLHKQKASGEFSLDMDLEMEEIQQEPPHHGGILPTVAESPSPAPSPSAAAFPRVSFENNPVRRRQSKGSPSPTKEESDGVVKCSSNSSSKRSEGRSFQRKSSLLITKTKSRLMDPPTPEKGEPKSAKSGAGKSRQIMRSGVLGKSMEEEEDDPLLEEDLPDEYKKNKLSVLVLLEWLSLILIIAGLVCSLTIPYLRKKSLWSLMLWKWEVLVLVLICGRLVSGWIIRIIVFFIERNFLLRKRVLYFVYGVRKPVRNCLWLGLVLIAWHYLFDKKVQKETKSKFLGYVTKILVCLLVGVLLWLVKTLLVKVLASSFHVSTFFDRIQDSLFNQYVIETLSGPPLIEIRRAEEEEEKITNEVMNLQKAGATIPPGLKTSTVSSPYSGKQTGSGRIQKTPQGKSPLLSPAFSAGKGEKDDKGITIDHLHKLNTKNVSAWNMKRLVHIIRHGALSTLDEQIHGSAFEDESANQIRNEYEAKAAARKIFENVAKPGSRFIYLEDIERFLQEDEALKTMSFFEEASESKRISKKALKNWVVNAFRERRALALTLNDTKTAVNKLHRMVNVLVGIIILVIWLLILEIASSKVLVFISSQLLLVAFIFGNTCKTIFEAIIFLFVMHPFDVGDRCEIDGIQMIVEEMNILTTVFLRYDNQKIIIPNSVLATKAIHNYYRSPDMLEIVEFCIHVKTPAEKIGLMKQRIMSYIEHKSDHWYQDTMIIFKELEELNRVRIAIWVTHRMNHQDMGERFIRRALLIEELVKIFNDLDIKYRLYPININVCSMPPAASDRLPPNWSGPAS</v>
      </c>
    </row>
    <row r="205" spans="1:31" x14ac:dyDescent="0.25">
      <c r="A205" s="2" t="s">
        <v>2021</v>
      </c>
      <c r="B205" t="str">
        <f>VLOOKUP($A:$A,[0]!az,2,FALSE)</f>
        <v>MSTds-VS-MTds</v>
      </c>
      <c r="C205">
        <f>VLOOKUP($A:$A,[0]!az,3,FALSE)</f>
        <v>-2.1490162178988199</v>
      </c>
      <c r="D205">
        <f>VLOOKUP($A:$A,[0]!az,4,FALSE)</f>
        <v>0.38820270976216498</v>
      </c>
      <c r="E205">
        <f>VLOOKUP($A:$A,[0]!az,5,FALSE)</f>
        <v>2.4898682499285802E-4</v>
      </c>
      <c r="F205">
        <f>VLOOKUP($A:$A,[0]!az,6,FALSE)</f>
        <v>2.8869103351985802E-3</v>
      </c>
      <c r="G205" t="str">
        <f>VLOOKUP($A:$A,[0]!az,7,FALSE)</f>
        <v>Down</v>
      </c>
      <c r="H205" t="str">
        <f>VLOOKUP($A:$A,[0]!az,8,FALSE)</f>
        <v>Ghir_A12G003190.1;Ghir_D12G004100.1</v>
      </c>
      <c r="I205">
        <f>VLOOKUP($A:$A,[0]!az,9,FALSE)</f>
        <v>0</v>
      </c>
      <c r="J205">
        <f>VLOOKUP($A:$A,[0]!az,10,FALSE)</f>
        <v>0</v>
      </c>
      <c r="K205">
        <f>VLOOKUP($A:$A,[0]!az,11,FALSE)</f>
        <v>0</v>
      </c>
      <c r="L205">
        <f>VLOOKUP($A:$A,[0]!az,12,FALSE)</f>
        <v>100</v>
      </c>
      <c r="M205">
        <f>VLOOKUP($A:$A,[0]!az,13,FALSE)</f>
        <v>3E-162</v>
      </c>
      <c r="N205" t="str">
        <f>VLOOKUP($A:$A,[0]!az,14,FALSE)</f>
        <v>XP_016719535.1</v>
      </c>
      <c r="O205" t="str">
        <f>VLOOKUP($A:$A,[0]!az,15,FALSE)</f>
        <v>PREDICTED: transmembrane emp24 domain-containing protein p24delta4-like [Gossypium hirsutum]</v>
      </c>
      <c r="P205">
        <f>VLOOKUP($A:$A,[0]!az,16,FALSE)</f>
        <v>65.569999999999993</v>
      </c>
      <c r="Q205">
        <f>VLOOKUP($A:$A,[0]!az,17,FALSE)</f>
        <v>1E-107</v>
      </c>
      <c r="R205" t="str">
        <f>VLOOKUP($A:$A,[0]!az,18,FALSE)</f>
        <v>sp|Q6IDL4|P24D3_ARATH</v>
      </c>
      <c r="S205" t="str">
        <f>VLOOKUP($A:$A,[0]!az,19,FALSE)</f>
        <v>Transmembrane emp24 domain-containing protein p24delta3 OS=Arabidopsis thaliana GN=At1g09580 PE=1 SV=1</v>
      </c>
      <c r="T205" t="str">
        <f>VLOOKUP($A:$A,[0]!az,20,FALSE)</f>
        <v>At1g09580</v>
      </c>
      <c r="U205">
        <f>VLOOKUP($A:$A,[0]!az,21,FALSE)</f>
        <v>308</v>
      </c>
      <c r="V205">
        <f>VLOOKUP($A:$A,[0]!az,22,FALSE)</f>
        <v>2E-107</v>
      </c>
      <c r="W205" t="str">
        <f>VLOOKUP($A:$A,[0]!az,23,FALSE)</f>
        <v>KOG1691</v>
      </c>
      <c r="X205" t="str">
        <f>VLOOKUP($A:$A,[0]!az,24,FALSE)</f>
        <v>emp24/gp25L/p24 family of membrane trafficking proteins</v>
      </c>
      <c r="Y205" t="str">
        <f>VLOOKUP($A:$A,[0]!az,25,FALSE)</f>
        <v>U</v>
      </c>
      <c r="Z205" t="str">
        <f>VLOOKUP($A:$A,[0]!az,26,FALSE)</f>
        <v>Intracellular trafficking, secretion, and vesicular transport</v>
      </c>
      <c r="AA205" t="str">
        <f>VLOOKUP($A:$A,[0]!az,27,FALSE)</f>
        <v>K20352|1|5e-163|452|ghi:107932096|p24 family protein delta-1</v>
      </c>
      <c r="AB205" t="str">
        <f>VLOOKUP($A:$A,[0]!az,28,FALSE)</f>
        <v>GO:0006810//transport</v>
      </c>
      <c r="AC205">
        <f>VLOOKUP($A:$A,[0]!az,29,FALSE)</f>
        <v>0</v>
      </c>
      <c r="AD205" t="str">
        <f>VLOOKUP($A:$A,[0]!az,30,FALSE)</f>
        <v>GO:0016021//integral component of membrane;GO:0005789//endoplasmic reticulum membrane</v>
      </c>
      <c r="AE205" t="str">
        <f>VLOOKUP($A:$A,[0]!az,31,FALSE)</f>
        <v>MIKDSNVQMAMTFPPLLVVLLLALSTGPLCDAIWLNIPKTGTKCVSEEIHSNVVVLADYVVVSVEDGQTATIAVKVTSPYGNNLHHSENVTYGRFAFTTEEAGNYLACFWSDNRTRGSGEVVVNIDWKTGIAAKDWESVARKEKLQGVELELRKLEGAVEAIHENLLYLKSREAEMRSTSETTNARVAWFSIMSLGICIVVSGLQVWYLKRFFQKKKLI</v>
      </c>
    </row>
    <row r="206" spans="1:31" x14ac:dyDescent="0.25">
      <c r="A206" s="2" t="s">
        <v>1576</v>
      </c>
      <c r="B206" t="str">
        <f>VLOOKUP($A:$A,[0]!az,2,FALSE)</f>
        <v>MSTds-VS-MTds</v>
      </c>
      <c r="C206">
        <f>VLOOKUP($A:$A,[0]!az,3,FALSE)</f>
        <v>-2.2555030423332201</v>
      </c>
      <c r="D206">
        <f>VLOOKUP($A:$A,[0]!az,4,FALSE)</f>
        <v>0.17892798914462099</v>
      </c>
      <c r="E206">
        <f>VLOOKUP($A:$A,[0]!az,5,FALSE)</f>
        <v>2.7887147702188001E-8</v>
      </c>
      <c r="F206">
        <f>VLOOKUP($A:$A,[0]!az,6,FALSE)</f>
        <v>7.3139697649197996E-6</v>
      </c>
      <c r="G206" t="str">
        <f>VLOOKUP($A:$A,[0]!az,7,FALSE)</f>
        <v>Down</v>
      </c>
      <c r="H206" t="str">
        <f>VLOOKUP($A:$A,[0]!az,8,FALSE)</f>
        <v>Ghir_A03G019350.1</v>
      </c>
      <c r="I206">
        <f>VLOOKUP($A:$A,[0]!az,9,FALSE)</f>
        <v>0</v>
      </c>
      <c r="J206">
        <f>VLOOKUP($A:$A,[0]!az,10,FALSE)</f>
        <v>0</v>
      </c>
      <c r="K206" t="str">
        <f>VLOOKUP($A:$A,[0]!az,11,FALSE)</f>
        <v>&gt;Ghir_A03G019350.2 &gt;Ghir_A03G019350.3</v>
      </c>
      <c r="L206">
        <f>VLOOKUP($A:$A,[0]!az,12,FALSE)</f>
        <v>99.757000000000005</v>
      </c>
      <c r="M206">
        <f>VLOOKUP($A:$A,[0]!az,13,FALSE)</f>
        <v>0</v>
      </c>
      <c r="N206" t="str">
        <f>VLOOKUP($A:$A,[0]!az,14,FALSE)</f>
        <v>XP_017634114.1</v>
      </c>
      <c r="O206" t="str">
        <f>VLOOKUP($A:$A,[0]!az,15,FALSE)</f>
        <v>PREDICTED: bifunctional riboflavin biosynthesis protein RIBA 1, chloroplastic-like [Gossypium arboreum]</v>
      </c>
      <c r="P206">
        <f>VLOOKUP($A:$A,[0]!az,16,FALSE)</f>
        <v>87.21</v>
      </c>
      <c r="Q206">
        <f>VLOOKUP($A:$A,[0]!az,17,FALSE)</f>
        <v>0</v>
      </c>
      <c r="R206" t="str">
        <f>VLOOKUP($A:$A,[0]!az,18,FALSE)</f>
        <v>sp|P47924|RIBA1_ARATH</v>
      </c>
      <c r="S206" t="str">
        <f>VLOOKUP($A:$A,[0]!az,19,FALSE)</f>
        <v>Bifunctional riboflavin biosynthesis protein RIBA 1, chloroplastic OS=Arabidopsis thaliana GN=RIBA1 PE=1 SV=2</v>
      </c>
      <c r="T206" t="str">
        <f>VLOOKUP($A:$A,[0]!az,20,FALSE)</f>
        <v>At5g64300</v>
      </c>
      <c r="U206">
        <f>VLOOKUP($A:$A,[0]!az,21,FALSE)</f>
        <v>719</v>
      </c>
      <c r="V206">
        <f>VLOOKUP($A:$A,[0]!az,22,FALSE)</f>
        <v>0</v>
      </c>
      <c r="W206" t="str">
        <f>VLOOKUP($A:$A,[0]!az,23,FALSE)</f>
        <v>KOG1284</v>
      </c>
      <c r="X206" t="str">
        <f>VLOOKUP($A:$A,[0]!az,24,FALSE)</f>
        <v>Bifunctional GTP cyclohydrolase II/3,4-dihydroxy-2butanone-4-phosphate synthase</v>
      </c>
      <c r="Y206" t="str">
        <f>VLOOKUP($A:$A,[0]!az,25,FALSE)</f>
        <v>H</v>
      </c>
      <c r="Z206" t="str">
        <f>VLOOKUP($A:$A,[0]!az,26,FALSE)</f>
        <v>Coenzyme transport and metabolism</v>
      </c>
      <c r="AA206" t="str">
        <f>VLOOKUP($A:$A,[0]!az,27,FALSE)</f>
        <v>K14652|1|0.0|843|gab:108476409|3,4-dihydroxy 2-butanone 4-phosphate synthase / GTP cyclohydrolase II [EC:4.1.99.12 3.5.4.25]</v>
      </c>
      <c r="AB206" t="str">
        <f>VLOOKUP($A:$A,[0]!az,28,FALSE)</f>
        <v>GO:0009231//riboflavin biosynthetic process</v>
      </c>
      <c r="AC206" t="str">
        <f>VLOOKUP($A:$A,[0]!az,29,FALSE)</f>
        <v>GO:0003935//GTP cyclohydrolase II activity;GO:0008686//3,4-dihydroxy-2-butanone-4-phosphate synthase activity</v>
      </c>
      <c r="AD206" t="str">
        <f>VLOOKUP($A:$A,[0]!az,30,FALSE)</f>
        <v>-</v>
      </c>
      <c r="AE206" t="str">
        <f>VLOOKUP($A:$A,[0]!az,31,FALSE)</f>
        <v>MVLVVDDEDRENEGDLIMAAELATPEAMAFIVKHGTGIVCVSMLEEDLERLQLPLMVNQRENEEKLRTAFTVTVDAKHGTTTGVSAHDRATTVLALASRESKPEDFNRPGHIFPLKYREGGVLKRAGHTEASIDLAVLAGLDPVAVLCEVVDDDGSMARLPKLRQFAERENLKIISIADLIRYRRKRDKLIELAGAARIPTMWGPFTAHCYRSILDGIEHIAMVKGEIGDGQNILVRVHSECLTGDIFGSARCDCGNQLGLAMKQIEAAGRGVLVYLRGHEGRGIGLGHKLRAYNLQDAGRDTVEANVELGLPVDSREYGIGAQILRDLGVRTMKLMTNNPAKYSGLKGYGLTIASRVPLLTPITRENRRYLETKRAKLGHVYGLDFNGSLNSLIIGGNGNTVAPTDAASES</v>
      </c>
    </row>
    <row r="207" spans="1:31" x14ac:dyDescent="0.25">
      <c r="A207" s="2" t="s">
        <v>1805</v>
      </c>
      <c r="B207" t="str">
        <f>VLOOKUP($A:$A,[0]!az,2,FALSE)</f>
        <v>MSTds-VS-MTds</v>
      </c>
      <c r="C207">
        <f>VLOOKUP($A:$A,[0]!az,3,FALSE)</f>
        <v>2.3094380055849699</v>
      </c>
      <c r="D207">
        <f>VLOOKUP($A:$A,[0]!az,4,FALSE)</f>
        <v>0.520786401458601</v>
      </c>
      <c r="E207">
        <f>VLOOKUP($A:$A,[0]!az,5,FALSE)</f>
        <v>8.1462046480140803E-4</v>
      </c>
      <c r="F207">
        <f>VLOOKUP($A:$A,[0]!az,6,FALSE)</f>
        <v>6.7449462375707E-3</v>
      </c>
      <c r="G207" t="str">
        <f>VLOOKUP($A:$A,[0]!az,7,FALSE)</f>
        <v>Up</v>
      </c>
      <c r="H207" t="str">
        <f>VLOOKUP($A:$A,[0]!az,8,FALSE)</f>
        <v>Ghir_A08G000350.1;Ghir_A08G000350.2;Ghir_A08G000350.3;Ghir_A08G000350.4</v>
      </c>
      <c r="I207">
        <f>VLOOKUP($A:$A,[0]!az,9,FALSE)</f>
        <v>0</v>
      </c>
      <c r="J207">
        <f>VLOOKUP($A:$A,[0]!az,10,FALSE)</f>
        <v>0</v>
      </c>
      <c r="K207">
        <f>VLOOKUP($A:$A,[0]!az,11,FALSE)</f>
        <v>0</v>
      </c>
      <c r="L207">
        <f>VLOOKUP($A:$A,[0]!az,12,FALSE)</f>
        <v>100</v>
      </c>
      <c r="M207">
        <f>VLOOKUP($A:$A,[0]!az,13,FALSE)</f>
        <v>3.0000000000000001E-80</v>
      </c>
      <c r="N207" t="str">
        <f>VLOOKUP($A:$A,[0]!az,14,FALSE)</f>
        <v>XP_016727031.1</v>
      </c>
      <c r="O207" t="str">
        <f>VLOOKUP($A:$A,[0]!az,15,FALSE)</f>
        <v xml:space="preserve">PREDICTED: 60S ribosomal protein L35 [Gossypium hirsutum] </v>
      </c>
      <c r="P207">
        <f>VLOOKUP($A:$A,[0]!az,16,FALSE)</f>
        <v>95.08</v>
      </c>
      <c r="Q207">
        <f>VLOOKUP($A:$A,[0]!az,17,FALSE)</f>
        <v>4.9999999999999996E-78</v>
      </c>
      <c r="R207" t="str">
        <f>VLOOKUP($A:$A,[0]!az,18,FALSE)</f>
        <v>sp|Q9M5L0|RL35_EUPES</v>
      </c>
      <c r="S207" t="str">
        <f>VLOOKUP($A:$A,[0]!az,19,FALSE)</f>
        <v>60S ribosomal protein L35 OS=Euphorbia esula GN=RPL35 PE=2 SV=1</v>
      </c>
      <c r="T207" t="str">
        <f>VLOOKUP($A:$A,[0]!az,20,FALSE)</f>
        <v>At5g02610</v>
      </c>
      <c r="U207">
        <f>VLOOKUP($A:$A,[0]!az,21,FALSE)</f>
        <v>215</v>
      </c>
      <c r="V207">
        <f>VLOOKUP($A:$A,[0]!az,22,FALSE)</f>
        <v>4.9999999999999998E-73</v>
      </c>
      <c r="W207" t="str">
        <f>VLOOKUP($A:$A,[0]!az,23,FALSE)</f>
        <v>KOG3436</v>
      </c>
      <c r="X207" t="str">
        <f>VLOOKUP($A:$A,[0]!az,24,FALSE)</f>
        <v>60S ribosomal protein L35</v>
      </c>
      <c r="Y207" t="str">
        <f>VLOOKUP($A:$A,[0]!az,25,FALSE)</f>
        <v>J</v>
      </c>
      <c r="Z207" t="str">
        <f>VLOOKUP($A:$A,[0]!az,26,FALSE)</f>
        <v>Translation, ribosomal structure and biogenesis</v>
      </c>
      <c r="AA207" t="str">
        <f>VLOOKUP($A:$A,[0]!az,27,FALSE)</f>
        <v>K02918|1|5e-81|238|gab:108467790|large subunit ribosomal protein L35e</v>
      </c>
      <c r="AB207" t="str">
        <f>VLOOKUP($A:$A,[0]!az,28,FALSE)</f>
        <v>GO:0006412//translation</v>
      </c>
      <c r="AC207" t="str">
        <f>VLOOKUP($A:$A,[0]!az,29,FALSE)</f>
        <v>GO:0003735//structural constituent of ribosome</v>
      </c>
      <c r="AD207" t="str">
        <f>VLOOKUP($A:$A,[0]!az,30,FALSE)</f>
        <v>GO:0005840//ribosome</v>
      </c>
      <c r="AE207" t="str">
        <f>VLOOKUP($A:$A,[0]!az,31,FALSE)</f>
        <v>MARIKVHELRNKSKTELLSQLKDLKAELSLLRVAKVTGGAPNKLSKIKVVRLSIAQVLTVISQKQKAALREAYKNKKFLPLDLRPKKTRAIRRRLTKHQQSLKTEREKKKEMYFPMRKYAIKSIIRALGIKQAALLHRKQSLDQKRFTQSIFVP</v>
      </c>
    </row>
    <row r="208" spans="1:31" x14ac:dyDescent="0.25">
      <c r="A208" s="2" t="s">
        <v>2378</v>
      </c>
      <c r="B208" t="str">
        <f>VLOOKUP($A:$A,[0]!az,2,FALSE)</f>
        <v>MSTds-VS-MTds</v>
      </c>
      <c r="C208">
        <f>VLOOKUP($A:$A,[0]!az,3,FALSE)</f>
        <v>2.3673788304276799</v>
      </c>
      <c r="D208">
        <f>VLOOKUP($A:$A,[0]!az,4,FALSE)</f>
        <v>0.30018413559266199</v>
      </c>
      <c r="E208">
        <f>VLOOKUP($A:$A,[0]!az,5,FALSE)</f>
        <v>7.4815667705507798E-6</v>
      </c>
      <c r="F208">
        <f>VLOOKUP($A:$A,[0]!az,6,FALSE)</f>
        <v>2.6713606080104802E-4</v>
      </c>
      <c r="G208" t="str">
        <f>VLOOKUP($A:$A,[0]!az,7,FALSE)</f>
        <v>Up</v>
      </c>
      <c r="H208" t="str">
        <f>VLOOKUP($A:$A,[0]!az,8,FALSE)</f>
        <v>Ghir_D08G001020.1</v>
      </c>
      <c r="I208">
        <f>VLOOKUP($A:$A,[0]!az,9,FALSE)</f>
        <v>0</v>
      </c>
      <c r="J208">
        <f>VLOOKUP($A:$A,[0]!az,10,FALSE)</f>
        <v>0</v>
      </c>
      <c r="K208" t="str">
        <f>VLOOKUP($A:$A,[0]!az,11,FALSE)</f>
        <v>&gt;Ghir_D08G001020.3 &gt;Ghir_D08G001020.4</v>
      </c>
      <c r="L208">
        <f>VLOOKUP($A:$A,[0]!az,12,FALSE)</f>
        <v>100</v>
      </c>
      <c r="M208">
        <f>VLOOKUP($A:$A,[0]!az,13,FALSE)</f>
        <v>0</v>
      </c>
      <c r="N208" t="str">
        <f>VLOOKUP($A:$A,[0]!az,14,FALSE)</f>
        <v>XP_016720015.1</v>
      </c>
      <c r="O208" t="str">
        <f>VLOOKUP($A:$A,[0]!az,15,FALSE)</f>
        <v xml:space="preserve">PREDICTED: heterogeneous nuclear ribonucleoprotein R-like [Gossypium hirsutum] </v>
      </c>
      <c r="P208">
        <f>VLOOKUP($A:$A,[0]!az,16,FALSE)</f>
        <v>50.22</v>
      </c>
      <c r="Q208">
        <f>VLOOKUP($A:$A,[0]!az,17,FALSE)</f>
        <v>3.9999999999999999E-154</v>
      </c>
      <c r="R208" t="str">
        <f>VLOOKUP($A:$A,[0]!az,18,FALSE)</f>
        <v>sp|Q9ASP6|HNRPQ_ARATH</v>
      </c>
      <c r="S208" t="str">
        <f>VLOOKUP($A:$A,[0]!az,19,FALSE)</f>
        <v>Heterogeneous nuclear ribonucleoprotein Q OS=Arabidopsis thaliana GN=LIF2 PE=1 SV=1</v>
      </c>
      <c r="T208" t="str">
        <f>VLOOKUP($A:$A,[0]!az,20,FALSE)</f>
        <v>At3g52660</v>
      </c>
      <c r="U208">
        <f>VLOOKUP($A:$A,[0]!az,21,FALSE)</f>
        <v>450</v>
      </c>
      <c r="V208">
        <f>VLOOKUP($A:$A,[0]!az,22,FALSE)</f>
        <v>2E-155</v>
      </c>
      <c r="W208" t="str">
        <f>VLOOKUP($A:$A,[0]!az,23,FALSE)</f>
        <v>KOG0117</v>
      </c>
      <c r="X208" t="str">
        <f>VLOOKUP($A:$A,[0]!az,24,FALSE)</f>
        <v>Heterogeneous nuclear ribonucleoprotein R (RRM superfamily)</v>
      </c>
      <c r="Y208" t="str">
        <f>VLOOKUP($A:$A,[0]!az,25,FALSE)</f>
        <v>A</v>
      </c>
      <c r="Z208" t="str">
        <f>VLOOKUP($A:$A,[0]!az,26,FALSE)</f>
        <v>RNA processing and modification</v>
      </c>
      <c r="AA208" t="str">
        <f>VLOOKUP($A:$A,[0]!az,27,FALSE)</f>
        <v>K13161|1|0.0|966|ghi:107932507|heterogeneous nuclear ribonucleoprotein R</v>
      </c>
      <c r="AB208">
        <f>VLOOKUP($A:$A,[0]!az,28,FALSE)</f>
        <v>0</v>
      </c>
      <c r="AC208" t="str">
        <f>VLOOKUP($A:$A,[0]!az,29,FALSE)</f>
        <v>GO:0003723//RNA binding</v>
      </c>
      <c r="AD208" t="str">
        <f>VLOOKUP($A:$A,[0]!az,30,FALSE)</f>
        <v>GO:0019013//viral nucleocapsid;GO:0030529//intracellular ribonucleoprotein complex</v>
      </c>
      <c r="AE208" t="str">
        <f>VLOOKUP($A:$A,[0]!az,31,FALSE)</f>
        <v>MLRPKGPNEPEQPAESDERINLDEEDNDPEETMEEEVEYEEVEVEEEEEEEEEEEEEEEEEIEEEDQDVENANGDDDAEGEDEKKKRAELLARPPHGSEVYIGGIPHDVSQEDLKDFCESVGEVTEVRIMKGKDTSENKGFAFVTFRSVELASKAIDELNNAEFKGRKIRCSTSQSKHRLFIGNIPRNWGEEDLRKVVSEVGLGVTGLELVKDMKNSSSNRGFAFVEYYNNACAEYSRQKMMSPEFRLGDNAPSVSWADPKNADSPAASQVKSVYVKNLPKDVTQDQLKKLFEHHGKITKVVLPPAKPGQERNRIGFVHFAERSCAMKALKSSEKYELDGQVVECSLAKPQTDQKTSGGSSSQNSGFLPSYPPQVGYGPVGGAYGALGPGYGVAGLPQPVIYGRGPTPTGMSMMPMLLPDGRVGYVLQQPGSQLQSPPIHQSSNRGGGKSGSSSSSRGKHGSNDNSNRRYRPY</v>
      </c>
    </row>
    <row r="209" spans="1:31" x14ac:dyDescent="0.25">
      <c r="A209" s="2" t="s">
        <v>2229</v>
      </c>
      <c r="B209" t="str">
        <f>VLOOKUP($A:$A,[0]!az,2,FALSE)</f>
        <v>MSTds-VS-MTds</v>
      </c>
      <c r="C209">
        <f>VLOOKUP($A:$A,[0]!az,3,FALSE)</f>
        <v>2.3363320029763202</v>
      </c>
      <c r="D209">
        <f>VLOOKUP($A:$A,[0]!az,4,FALSE)</f>
        <v>0.39782661597837898</v>
      </c>
      <c r="E209">
        <f>VLOOKUP($A:$A,[0]!az,5,FALSE)</f>
        <v>1.07904665721303E-3</v>
      </c>
      <c r="F209">
        <f>VLOOKUP($A:$A,[0]!az,6,FALSE)</f>
        <v>8.1997406120558197E-3</v>
      </c>
      <c r="G209" t="str">
        <f>VLOOKUP($A:$A,[0]!az,7,FALSE)</f>
        <v>Up</v>
      </c>
      <c r="H209" t="str">
        <f>VLOOKUP($A:$A,[0]!az,8,FALSE)</f>
        <v>Ghir_D04G005980.1</v>
      </c>
      <c r="I209">
        <f>VLOOKUP($A:$A,[0]!az,9,FALSE)</f>
        <v>0</v>
      </c>
      <c r="J209">
        <f>VLOOKUP($A:$A,[0]!az,10,FALSE)</f>
        <v>0</v>
      </c>
      <c r="K209">
        <f>VLOOKUP($A:$A,[0]!az,11,FALSE)</f>
        <v>0</v>
      </c>
      <c r="L209">
        <f>VLOOKUP($A:$A,[0]!az,12,FALSE)</f>
        <v>98.073999999999998</v>
      </c>
      <c r="M209">
        <f>VLOOKUP($A:$A,[0]!az,13,FALSE)</f>
        <v>0</v>
      </c>
      <c r="N209" t="str">
        <f>VLOOKUP($A:$A,[0]!az,14,FALSE)</f>
        <v>XP_012460286.1</v>
      </c>
      <c r="O209" t="str">
        <f>VLOOKUP($A:$A,[0]!az,15,FALSE)</f>
        <v xml:space="preserve">PREDICTED: probable galactinol--sucrose galactosyltransferase 5 [Gossypium raimondii] </v>
      </c>
      <c r="P209">
        <f>VLOOKUP($A:$A,[0]!az,16,FALSE)</f>
        <v>69.489999999999995</v>
      </c>
      <c r="Q209">
        <f>VLOOKUP($A:$A,[0]!az,17,FALSE)</f>
        <v>0</v>
      </c>
      <c r="R209" t="str">
        <f>VLOOKUP($A:$A,[0]!az,18,FALSE)</f>
        <v>sp|Q9FND9|RFS5_ARATH</v>
      </c>
      <c r="S209" t="str">
        <f>VLOOKUP($A:$A,[0]!az,19,FALSE)</f>
        <v>Probable galactinol--sucrose galactosyltransferase 5 OS=Arabidopsis thaliana GN=RFS5 PE=1 SV=1</v>
      </c>
      <c r="T209" t="str">
        <f>VLOOKUP($A:$A,[0]!az,20,FALSE)</f>
        <v>-</v>
      </c>
      <c r="U209" t="str">
        <f>VLOOKUP($A:$A,[0]!az,21,FALSE)</f>
        <v>-</v>
      </c>
      <c r="V209" t="str">
        <f>VLOOKUP($A:$A,[0]!az,22,FALSE)</f>
        <v>-</v>
      </c>
      <c r="W209" t="str">
        <f>VLOOKUP($A:$A,[0]!az,23,FALSE)</f>
        <v>-</v>
      </c>
      <c r="X209" t="str">
        <f>VLOOKUP($A:$A,[0]!az,24,FALSE)</f>
        <v>-</v>
      </c>
      <c r="Y209" t="str">
        <f>VLOOKUP($A:$A,[0]!az,25,FALSE)</f>
        <v>-</v>
      </c>
      <c r="Z209" t="str">
        <f>VLOOKUP($A:$A,[0]!az,26,FALSE)</f>
        <v>-</v>
      </c>
      <c r="AA209" t="str">
        <f>VLOOKUP($A:$A,[0]!az,27,FALSE)</f>
        <v>K06617|1|0.0|1578|gra:105780472|raffinose synthase [EC:2.4.1.82]</v>
      </c>
      <c r="AB209">
        <f>VLOOKUP($A:$A,[0]!az,28,FALSE)</f>
        <v>0</v>
      </c>
      <c r="AC209" t="str">
        <f>VLOOKUP($A:$A,[0]!az,29,FALSE)</f>
        <v>GO:0003824//catalytic activity;GO:0016757//transferase activity, transferring glycosyl groups</v>
      </c>
      <c r="AD209" t="str">
        <f>VLOOKUP($A:$A,[0]!az,30,FALSE)</f>
        <v>-</v>
      </c>
      <c r="AE209" t="str">
        <f>VLOOKUP($A:$A,[0]!az,31,FALSE)</f>
        <v>MAPSLTKVSSGVSGLVDGHNNQSLISLEGSNFIANGHVFLTDVPANITVTPSPYVSTTDKSIPSVGSFVGFDTVESDSRHAVPIGKLKNIKFMSIFRFKVWWTTHWVGSNGSDLENETQMVILDRSDSGRPYILLLPLIEGPFRASLQPGTDNNVDVCVESGSTKVAAASFRSVVYVHVGEDPFILVKDAMKVIRTHLGTFKLLEEKTPPGIVDKFGWCTWDAFYLTVHPQGVWEGVKGLVDGGCPPGLVLIDDGWQSISHDEDPITKEGMNCAVAGEQMPCRLLKFQENYKFRDYVSPRSLANGSTNMGMGAFIKDLKEEFNTVDFVYVWHALCGYWGVIKPELSPGLKKTMEDLAVDKIVNTGIGLVPPEMADQLYEGIHSHLENVGIDGVKVDVIHLLEMLCENYGGRVDLARAYYKALTDSVKKHFKGNGVIASMEHCNDFMFLGTEAICLGRVGDDFWCTDPSGDPNGTFWLQGCHMVHCAYNSLWMGNFIHPDWDMFQSSHPCAEFHAASRAISGGPIYISDTVGNHNFALLKRLVLPDGSILRCQYYALPTRDCLFEDPLHDGKTMLKIWNLNKYTGVIGAFNCQGGGWCRETRRNQCFSEFSHTVKAEMNPKSIEWNSGKNPISIEDVQVFAMYFSQSKKLVLSKPAENMEISLKPFDFELITVSPVTVFGRKSVQFAPIGPVNMLNAGGAIQSLAFNESSVRIELKGAGEMRAFASDKPTACKIDGKDVGFEFENNMVVVHVPWPAPSGLSTLEYLF</v>
      </c>
    </row>
    <row r="210" spans="1:31" x14ac:dyDescent="0.25">
      <c r="A210" s="2" t="s">
        <v>2517</v>
      </c>
      <c r="B210" t="str">
        <f>VLOOKUP($A:$A,[0]!az,2,FALSE)</f>
        <v>MSTds-VS-MTds</v>
      </c>
      <c r="C210">
        <f>VLOOKUP($A:$A,[0]!az,3,FALSE)</f>
        <v>2.53838686243351</v>
      </c>
      <c r="D210">
        <f>VLOOKUP($A:$A,[0]!az,4,FALSE)</f>
        <v>0.226518503127496</v>
      </c>
      <c r="E210">
        <f>VLOOKUP($A:$A,[0]!az,5,FALSE)</f>
        <v>1.0328330857234401E-7</v>
      </c>
      <c r="F210">
        <f>VLOOKUP($A:$A,[0]!az,6,FALSE)</f>
        <v>1.5660331662281598E-5</v>
      </c>
      <c r="G210" t="str">
        <f>VLOOKUP($A:$A,[0]!az,7,FALSE)</f>
        <v>Up</v>
      </c>
      <c r="H210" t="str">
        <f>VLOOKUP($A:$A,[0]!az,8,FALSE)</f>
        <v>Ghir_D12G017460.1</v>
      </c>
      <c r="I210">
        <f>VLOOKUP($A:$A,[0]!az,9,FALSE)</f>
        <v>0</v>
      </c>
      <c r="J210">
        <f>VLOOKUP($A:$A,[0]!az,10,FALSE)</f>
        <v>0</v>
      </c>
      <c r="K210">
        <f>VLOOKUP($A:$A,[0]!az,11,FALSE)</f>
        <v>0</v>
      </c>
      <c r="L210">
        <f>VLOOKUP($A:$A,[0]!az,12,FALSE)</f>
        <v>99.429000000000002</v>
      </c>
      <c r="M210">
        <f>VLOOKUP($A:$A,[0]!az,13,FALSE)</f>
        <v>0</v>
      </c>
      <c r="N210" t="str">
        <f>VLOOKUP($A:$A,[0]!az,14,FALSE)</f>
        <v>XP_016736163.1</v>
      </c>
      <c r="O210" t="str">
        <f>VLOOKUP($A:$A,[0]!az,15,FALSE)</f>
        <v>PREDICTED: SH3 domain-containing protein C23A1.17-like [Gossypium hirsutum]</v>
      </c>
      <c r="P210">
        <f>VLOOKUP($A:$A,[0]!az,16,FALSE)</f>
        <v>38.65</v>
      </c>
      <c r="Q210">
        <f>VLOOKUP($A:$A,[0]!az,17,FALSE)</f>
        <v>6.0000000000000006E-20</v>
      </c>
      <c r="R210" t="str">
        <f>VLOOKUP($A:$A,[0]!az,18,FALSE)</f>
        <v>sp|Q9FYS5|HMGYA_MAIZE</v>
      </c>
      <c r="S210" t="str">
        <f>VLOOKUP($A:$A,[0]!az,19,FALSE)</f>
        <v>HMG-Y-related protein A OS=Zea mays GN=HMGIY2 PE=1 SV=1</v>
      </c>
      <c r="T210" t="str">
        <f>VLOOKUP($A:$A,[0]!az,20,FALSE)</f>
        <v>-</v>
      </c>
      <c r="U210" t="str">
        <f>VLOOKUP($A:$A,[0]!az,21,FALSE)</f>
        <v>-</v>
      </c>
      <c r="V210" t="str">
        <f>VLOOKUP($A:$A,[0]!az,22,FALSE)</f>
        <v>-</v>
      </c>
      <c r="W210" t="str">
        <f>VLOOKUP($A:$A,[0]!az,23,FALSE)</f>
        <v>-</v>
      </c>
      <c r="X210" t="str">
        <f>VLOOKUP($A:$A,[0]!az,24,FALSE)</f>
        <v>-</v>
      </c>
      <c r="Y210" t="str">
        <f>VLOOKUP($A:$A,[0]!az,25,FALSE)</f>
        <v>-</v>
      </c>
      <c r="Z210" t="str">
        <f>VLOOKUP($A:$A,[0]!az,26,FALSE)</f>
        <v>-</v>
      </c>
      <c r="AA210" t="str">
        <f>VLOOKUP($A:$A,[0]!az,27,FALSE)</f>
        <v>K11275|1|3e-25|103|gab:108478439|histone H1/5</v>
      </c>
      <c r="AB210" t="str">
        <f>VLOOKUP($A:$A,[0]!az,28,FALSE)</f>
        <v>GO:0006334//nucleosome assembly</v>
      </c>
      <c r="AC210" t="str">
        <f>VLOOKUP($A:$A,[0]!az,29,FALSE)</f>
        <v>GO:0003677//DNA binding</v>
      </c>
      <c r="AD210" t="str">
        <f>VLOOKUP($A:$A,[0]!az,30,FALSE)</f>
        <v>GO:0005634//nucleus;GO:0000786//nucleosome</v>
      </c>
      <c r="AE210" t="str">
        <f>VLOOKUP($A:$A,[0]!az,31,FALSE)</f>
        <v>MICEAIGALKDKNGSSKRAIAKYIESAHKDLPPTHSALLTHHLKRLKNNGILVMVKKSYKLASTARSEVPILDSTPSNPPDVSSPPGFKRSRGRPPKPKPTISAPTDPIPQQQQQQQQPLPAPIPDATKRSPGRPRKNGPVAPLGVRKGRGRPPKTGPKKSPGRPRKPKTVRSVVGANAMKRGRGRPPKVLNQMPQPAVMPIQGQPMAVPYADTAAAVPTTTAVAAGPRPRGRPKGTSVAPAGLAVPGKGRGRPPKSSGVAAKPIKPKKSTGKPVGRPKKTTDGAASYGDLKRKLEFFQSKVKQAVGVLKSQFSSESNISAIDAIQELEVLAAMDINKPFKDDAQPPPPPQHRTDTASTDAQIWKTSVLKRSPISLYDY</v>
      </c>
    </row>
    <row r="211" spans="1:31" x14ac:dyDescent="0.25">
      <c r="A211" s="2" t="s">
        <v>2170</v>
      </c>
      <c r="B211" t="str">
        <f>VLOOKUP($A:$A,[0]!az,2,FALSE)</f>
        <v>MSTds-VS-MTds</v>
      </c>
      <c r="C211">
        <f>VLOOKUP($A:$A,[0]!az,3,FALSE)</f>
        <v>2.3954772028527902</v>
      </c>
      <c r="D211">
        <f>VLOOKUP($A:$A,[0]!az,4,FALSE)</f>
        <v>0.25630609858603898</v>
      </c>
      <c r="E211">
        <f>VLOOKUP($A:$A,[0]!az,5,FALSE)</f>
        <v>3.33507536405264E-5</v>
      </c>
      <c r="F211">
        <f>VLOOKUP($A:$A,[0]!az,6,FALSE)</f>
        <v>7.6690927328831404E-4</v>
      </c>
      <c r="G211" t="str">
        <f>VLOOKUP($A:$A,[0]!az,7,FALSE)</f>
        <v>Up</v>
      </c>
      <c r="H211" t="str">
        <f>VLOOKUP($A:$A,[0]!az,8,FALSE)</f>
        <v>Ghir_D02G000660.1</v>
      </c>
      <c r="I211">
        <f>VLOOKUP($A:$A,[0]!az,9,FALSE)</f>
        <v>0</v>
      </c>
      <c r="J211">
        <f>VLOOKUP($A:$A,[0]!az,10,FALSE)</f>
        <v>0</v>
      </c>
      <c r="K211">
        <f>VLOOKUP($A:$A,[0]!az,11,FALSE)</f>
        <v>0</v>
      </c>
      <c r="L211">
        <f>VLOOKUP($A:$A,[0]!az,12,FALSE)</f>
        <v>100</v>
      </c>
      <c r="M211">
        <f>VLOOKUP($A:$A,[0]!az,13,FALSE)</f>
        <v>0</v>
      </c>
      <c r="N211" t="str">
        <f>VLOOKUP($A:$A,[0]!az,14,FALSE)</f>
        <v>XP_016685073.1</v>
      </c>
      <c r="O211" t="str">
        <f>VLOOKUP($A:$A,[0]!az,15,FALSE)</f>
        <v>PREDICTED: 2-alkenal reductase (NADP(+)-dependent)-like [Gossypium hirsutum]</v>
      </c>
      <c r="P211">
        <f>VLOOKUP($A:$A,[0]!az,16,FALSE)</f>
        <v>66.87</v>
      </c>
      <c r="Q211">
        <f>VLOOKUP($A:$A,[0]!az,17,FALSE)</f>
        <v>5E-168</v>
      </c>
      <c r="R211" t="str">
        <f>VLOOKUP($A:$A,[0]!az,18,FALSE)</f>
        <v>sp|Q9SLN8|DBR_TOBAC</v>
      </c>
      <c r="S211" t="str">
        <f>VLOOKUP($A:$A,[0]!az,19,FALSE)</f>
        <v>2-alkenal reductase (NADP(+)-dependent) OS=Nicotiana tabacum GN=DBR PE=1 SV=1</v>
      </c>
      <c r="T211" t="str">
        <f>VLOOKUP($A:$A,[0]!az,20,FALSE)</f>
        <v>At3g03080</v>
      </c>
      <c r="U211">
        <f>VLOOKUP($A:$A,[0]!az,21,FALSE)</f>
        <v>484</v>
      </c>
      <c r="V211">
        <f>VLOOKUP($A:$A,[0]!az,22,FALSE)</f>
        <v>1E-172</v>
      </c>
      <c r="W211" t="str">
        <f>VLOOKUP($A:$A,[0]!az,23,FALSE)</f>
        <v>KOG1196</v>
      </c>
      <c r="X211" t="str">
        <f>VLOOKUP($A:$A,[0]!az,24,FALSE)</f>
        <v>Predicted NAD-dependent oxidoreductase</v>
      </c>
      <c r="Y211" t="str">
        <f>VLOOKUP($A:$A,[0]!az,25,FALSE)</f>
        <v>R</v>
      </c>
      <c r="Z211" t="str">
        <f>VLOOKUP($A:$A,[0]!az,26,FALSE)</f>
        <v>General function prediction only</v>
      </c>
      <c r="AA211" t="str">
        <f>VLOOKUP($A:$A,[0]!az,27,FALSE)</f>
        <v>K19825|1|1e-176|498|sind:105167157|2-alkenal reductase (NADP+) [EC:1.3.1.102]!K08070|3|4e-173|489|crb:17897642|2-alkenal reductase [EC:1.3.1.74]</v>
      </c>
      <c r="AB211" t="str">
        <f>VLOOKUP($A:$A,[0]!az,28,FALSE)</f>
        <v>GO:0055114//oxidation-reduction process</v>
      </c>
      <c r="AC211" t="str">
        <f>VLOOKUP($A:$A,[0]!az,29,FALSE)</f>
        <v>GO:0016491//oxidoreductase activity</v>
      </c>
      <c r="AD211" t="str">
        <f>VLOOKUP($A:$A,[0]!az,30,FALSE)</f>
        <v>-</v>
      </c>
      <c r="AE211" t="str">
        <f>VLOOKUP($A:$A,[0]!az,31,FALSE)</f>
        <v>MADGSEKNAVVSNKKVIFKDYVSGFPKESDMAVTVDENLKLKVAGDSQGILVKNLYLSCDPYMRLLMTNRSSEIFGTYTPGAPITGFGVGKVIDSRNPEFKEGDLVWGITGWEEYSLLTSSEGLFKIHHTDIPLSYYTGILGMPGLTAYGGFYEVCAPKKGEYVFVSAASGAVGQLVGQFAKLMGCYVVGSAGTQDKVELLKNKFGFDDAFNYKEESDLNAALKRYFPEGINIYFENVGGKMLDAVILNMRVHGRIAACGMISQYNRDQPEGVQNLMSIVYKRVRIEGFAVFDYYPQYSKFLDFILPYIREGKVKYVEDIVEGLENGPAALIGLFSVEFYMLEVFNCYETLN</v>
      </c>
    </row>
    <row r="212" spans="1:31" x14ac:dyDescent="0.25">
      <c r="A212" s="2" t="s">
        <v>2111</v>
      </c>
      <c r="B212" t="str">
        <f>VLOOKUP($A:$A,[0]!az,2,FALSE)</f>
        <v>MSTds-VS-MTds</v>
      </c>
      <c r="C212">
        <f>VLOOKUP($A:$A,[0]!az,3,FALSE)</f>
        <v>-2.5530879049620898</v>
      </c>
      <c r="D212">
        <f>VLOOKUP($A:$A,[0]!az,4,FALSE)</f>
        <v>0.56161063198710004</v>
      </c>
      <c r="E212">
        <f>VLOOKUP($A:$A,[0]!az,5,FALSE)</f>
        <v>1.0648087708648999E-3</v>
      </c>
      <c r="F212">
        <f>VLOOKUP($A:$A,[0]!az,6,FALSE)</f>
        <v>8.1579059364665901E-3</v>
      </c>
      <c r="G212" t="str">
        <f>VLOOKUP($A:$A,[0]!az,7,FALSE)</f>
        <v>Down</v>
      </c>
      <c r="H212" t="str">
        <f>VLOOKUP($A:$A,[0]!az,8,FALSE)</f>
        <v>Ghir_A13G014210.1;Ghir_D13G014920.1</v>
      </c>
      <c r="I212">
        <f>VLOOKUP($A:$A,[0]!az,9,FALSE)</f>
        <v>0</v>
      </c>
      <c r="J212">
        <f>VLOOKUP($A:$A,[0]!az,10,FALSE)</f>
        <v>0</v>
      </c>
      <c r="K212">
        <f>VLOOKUP($A:$A,[0]!az,11,FALSE)</f>
        <v>0</v>
      </c>
      <c r="L212">
        <f>VLOOKUP($A:$A,[0]!az,12,FALSE)</f>
        <v>100</v>
      </c>
      <c r="M212">
        <f>VLOOKUP($A:$A,[0]!az,13,FALSE)</f>
        <v>0</v>
      </c>
      <c r="N212" t="str">
        <f>VLOOKUP($A:$A,[0]!az,14,FALSE)</f>
        <v>XP_016675971.1</v>
      </c>
      <c r="O212" t="str">
        <f>VLOOKUP($A:$A,[0]!az,15,FALSE)</f>
        <v xml:space="preserve">PREDICTED: serine/threonine-protein phosphatase PP-X isozyme 2 isoform X1 [Gossypium hirsutum] </v>
      </c>
      <c r="P212">
        <f>VLOOKUP($A:$A,[0]!az,16,FALSE)</f>
        <v>95.74</v>
      </c>
      <c r="Q212">
        <f>VLOOKUP($A:$A,[0]!az,17,FALSE)</f>
        <v>0</v>
      </c>
      <c r="R212" t="str">
        <f>VLOOKUP($A:$A,[0]!az,18,FALSE)</f>
        <v>sp|P48528|PPX2_ARATH</v>
      </c>
      <c r="S212" t="str">
        <f>VLOOKUP($A:$A,[0]!az,19,FALSE)</f>
        <v>Serine/threonine-protein phosphatase PP-X isozyme 2 OS=Arabidopsis thaliana GN=PPX2 PE=2 SV=2</v>
      </c>
      <c r="T212" t="str">
        <f>VLOOKUP($A:$A,[0]!az,20,FALSE)</f>
        <v>At5g55260</v>
      </c>
      <c r="U212">
        <f>VLOOKUP($A:$A,[0]!az,21,FALSE)</f>
        <v>615</v>
      </c>
      <c r="V212">
        <f>VLOOKUP($A:$A,[0]!az,22,FALSE)</f>
        <v>0</v>
      </c>
      <c r="W212" t="str">
        <f>VLOOKUP($A:$A,[0]!az,23,FALSE)</f>
        <v>KOG0372</v>
      </c>
      <c r="X212" t="str">
        <f>VLOOKUP($A:$A,[0]!az,24,FALSE)</f>
        <v>Serine/threonine specific protein phosphatase involved in glycogen accumulation, PP2A-related</v>
      </c>
      <c r="Y212" t="str">
        <f>VLOOKUP($A:$A,[0]!az,25,FALSE)</f>
        <v>GT</v>
      </c>
      <c r="Z212" t="str">
        <f>VLOOKUP($A:$A,[0]!az,26,FALSE)</f>
        <v>Carbohydrate transport and metabolism;Signal transduction mechanisms</v>
      </c>
      <c r="AA212" t="str">
        <f>VLOOKUP($A:$A,[0]!az,27,FALSE)</f>
        <v>K15423|1|0.0|638|gab:108461161|serine/threonine-protein phosphatase 4 catalytic subunit [EC:3.1.3.16]</v>
      </c>
      <c r="AB212">
        <f>VLOOKUP($A:$A,[0]!az,28,FALSE)</f>
        <v>0</v>
      </c>
      <c r="AC212" t="str">
        <f>VLOOKUP($A:$A,[0]!az,29,FALSE)</f>
        <v>GO:0004721//phosphoprotein phosphatase activity</v>
      </c>
      <c r="AD212" t="str">
        <f>VLOOKUP($A:$A,[0]!az,30,FALSE)</f>
        <v>-</v>
      </c>
      <c r="AE212" t="str">
        <f>VLOOKUP($A:$A,[0]!az,31,FALSE)</f>
        <v>MSDLDRQIEQLKKCEPLKESEVKALCLKAMEILVEESNVQRVDAPVTICGDIHGQFYDMKELFKVGGDCPKTNYLFLGDFVDRGFYSVETFLLLLALKVRYPDRITLIRGNHESRQITQVYGFYDECLRKYGSVNVWRYCTEIFDYLSLSALIENKIFSVHGGLSPAISTLDQIRTIDRKQEVPHDGAMCDLLWSDPEDIVDGWGLSPRGAGFLFGGSVVTSFNHTNNIDYICRAHQLVMEGYKWMFNNQIVTVWSAPNYCYRCGNVAAILELDENLNKQFRVFDAAPQESRGTPAKKPAPDYFL</v>
      </c>
    </row>
    <row r="213" spans="1:31" x14ac:dyDescent="0.25">
      <c r="A213" s="2" t="s">
        <v>2434</v>
      </c>
      <c r="B213" t="str">
        <f>VLOOKUP($A:$A,[0]!az,2,FALSE)</f>
        <v>MSTds-VS-MTds</v>
      </c>
      <c r="C213">
        <f>VLOOKUP($A:$A,[0]!az,3,FALSE)</f>
        <v>2.11296996866737</v>
      </c>
      <c r="D213">
        <f>VLOOKUP($A:$A,[0]!az,4,FALSE)</f>
        <v>0.26930322046310701</v>
      </c>
      <c r="E213">
        <f>VLOOKUP($A:$A,[0]!az,5,FALSE)</f>
        <v>4.5847832050860396E-6</v>
      </c>
      <c r="F213">
        <f>VLOOKUP($A:$A,[0]!az,6,FALSE)</f>
        <v>1.93064942383851E-4</v>
      </c>
      <c r="G213" t="str">
        <f>VLOOKUP($A:$A,[0]!az,7,FALSE)</f>
        <v>Up</v>
      </c>
      <c r="H213" t="str">
        <f>VLOOKUP($A:$A,[0]!az,8,FALSE)</f>
        <v>Ghir_D10G003810.1</v>
      </c>
      <c r="I213">
        <f>VLOOKUP($A:$A,[0]!az,9,FALSE)</f>
        <v>0</v>
      </c>
      <c r="J213">
        <f>VLOOKUP($A:$A,[0]!az,10,FALSE)</f>
        <v>0</v>
      </c>
      <c r="K213">
        <f>VLOOKUP($A:$A,[0]!az,11,FALSE)</f>
        <v>0</v>
      </c>
      <c r="L213">
        <f>VLOOKUP($A:$A,[0]!az,12,FALSE)</f>
        <v>93.495999999999995</v>
      </c>
      <c r="M213">
        <f>VLOOKUP($A:$A,[0]!az,13,FALSE)</f>
        <v>8.0000000000000003E-166</v>
      </c>
      <c r="N213" t="str">
        <f>VLOOKUP($A:$A,[0]!az,14,FALSE)</f>
        <v>XP_016711294.1</v>
      </c>
      <c r="O213" t="str">
        <f>VLOOKUP($A:$A,[0]!az,15,FALSE)</f>
        <v xml:space="preserve">PREDICTED: floral homeotic protein AGAMOUS-like isoform X1 [Gossypium hirsutum] </v>
      </c>
      <c r="P213">
        <f>VLOOKUP($A:$A,[0]!az,16,FALSE)</f>
        <v>66.930000000000007</v>
      </c>
      <c r="Q213">
        <f>VLOOKUP($A:$A,[0]!az,17,FALSE)</f>
        <v>5.0000000000000004E-112</v>
      </c>
      <c r="R213" t="str">
        <f>VLOOKUP($A:$A,[0]!az,18,FALSE)</f>
        <v>sp|P17839|AG_ARATH</v>
      </c>
      <c r="S213" t="str">
        <f>VLOOKUP($A:$A,[0]!az,19,FALSE)</f>
        <v>Floral homeotic protein AGAMOUS OS=Arabidopsis thaliana GN=AG PE=1 SV=2</v>
      </c>
      <c r="T213" t="str">
        <f>VLOOKUP($A:$A,[0]!az,20,FALSE)</f>
        <v>At4g18960</v>
      </c>
      <c r="U213">
        <f>VLOOKUP($A:$A,[0]!az,21,FALSE)</f>
        <v>315</v>
      </c>
      <c r="V213">
        <f>VLOOKUP($A:$A,[0]!az,22,FALSE)</f>
        <v>2.0000000000000001E-108</v>
      </c>
      <c r="W213" t="str">
        <f>VLOOKUP($A:$A,[0]!az,23,FALSE)</f>
        <v>KOG0014</v>
      </c>
      <c r="X213" t="str">
        <f>VLOOKUP($A:$A,[0]!az,24,FALSE)</f>
        <v>MADS box transcription factor</v>
      </c>
      <c r="Y213" t="str">
        <f>VLOOKUP($A:$A,[0]!az,25,FALSE)</f>
        <v>K</v>
      </c>
      <c r="Z213" t="str">
        <f>VLOOKUP($A:$A,[0]!az,26,FALSE)</f>
        <v>Transcription</v>
      </c>
      <c r="AA213" t="str">
        <f>VLOOKUP($A:$A,[0]!az,27,FALSE)</f>
        <v>K09264|1|2e-166|462|ghi:107925198|MADS-box transcription factor, plant</v>
      </c>
      <c r="AB213" t="str">
        <f>VLOOKUP($A:$A,[0]!az,28,FALSE)</f>
        <v>GO:0045944//positive regulation of transcription from RNA polymerase II promoter;GO:0006351//transcription, DNA-templated</v>
      </c>
      <c r="AC213" t="str">
        <f>VLOOKUP($A:$A,[0]!az,29,FALSE)</f>
        <v>GO:0003700//DNA binding transcription factor activity;GO:0000977//RNA polymerase II regulatory region sequence-specific DNA binding;GO:0046983//protein dimerization activity</v>
      </c>
      <c r="AD213" t="str">
        <f>VLOOKUP($A:$A,[0]!az,30,FALSE)</f>
        <v>GO:0005634//nucleus</v>
      </c>
      <c r="AE213" t="str">
        <f>VLOOKUP($A:$A,[0]!az,31,FALSE)</f>
        <v>MVYPNESLEDSPQKKMGRGKIEIKRIENTTNRQAYELSVLCDAEVALIVFSSRGRLYEYANNSVKATIERYKKASDSSNTGSVAEVNAQFYQQEADKLRNQIRNLQNANRHMLGESIGGLPMKELKSLESRLEKGISRIRSKKNELLFAEIEYMQKREIDLHNNNQLLRAKIAENDRKQQSMNLMPGGSSANFEALHSQPYDSRNYFQVDALQPATNYYNPQQQQDQIALQLV</v>
      </c>
    </row>
    <row r="214" spans="1:31" x14ac:dyDescent="0.25">
      <c r="A214" s="2" t="s">
        <v>2338</v>
      </c>
      <c r="B214" t="str">
        <f>VLOOKUP($A:$A,[0]!az,2,FALSE)</f>
        <v>MSTds-VS-MTds</v>
      </c>
      <c r="C214">
        <f>VLOOKUP($A:$A,[0]!az,3,FALSE)</f>
        <v>-2.0647001138961798</v>
      </c>
      <c r="D214">
        <f>VLOOKUP($A:$A,[0]!az,4,FALSE)</f>
        <v>0.126599728541753</v>
      </c>
      <c r="E214">
        <f>VLOOKUP($A:$A,[0]!az,5,FALSE)</f>
        <v>1.4876941900610101E-9</v>
      </c>
      <c r="F214">
        <f>VLOOKUP($A:$A,[0]!az,6,FALSE)</f>
        <v>1.3285595422987901E-6</v>
      </c>
      <c r="G214" t="str">
        <f>VLOOKUP($A:$A,[0]!az,7,FALSE)</f>
        <v>Down</v>
      </c>
      <c r="H214" t="str">
        <f>VLOOKUP($A:$A,[0]!az,8,FALSE)</f>
        <v>Ghir_D07G018550.1</v>
      </c>
      <c r="I214">
        <f>VLOOKUP($A:$A,[0]!az,9,FALSE)</f>
        <v>0</v>
      </c>
      <c r="J214">
        <f>VLOOKUP($A:$A,[0]!az,10,FALSE)</f>
        <v>0</v>
      </c>
      <c r="K214">
        <f>VLOOKUP($A:$A,[0]!az,11,FALSE)</f>
        <v>0</v>
      </c>
      <c r="L214">
        <f>VLOOKUP($A:$A,[0]!az,12,FALSE)</f>
        <v>100</v>
      </c>
      <c r="M214">
        <f>VLOOKUP($A:$A,[0]!az,13,FALSE)</f>
        <v>0</v>
      </c>
      <c r="N214" t="str">
        <f>VLOOKUP($A:$A,[0]!az,14,FALSE)</f>
        <v>XP_016745907.1</v>
      </c>
      <c r="O214" t="str">
        <f>VLOOKUP($A:$A,[0]!az,15,FALSE)</f>
        <v>PREDICTED: protein usf-like [Gossypium hirsutum]</v>
      </c>
      <c r="P214" t="str">
        <f>VLOOKUP($A:$A,[0]!az,16,FALSE)</f>
        <v>-</v>
      </c>
      <c r="Q214" t="str">
        <f>VLOOKUP($A:$A,[0]!az,17,FALSE)</f>
        <v>-</v>
      </c>
      <c r="R214" t="str">
        <f>VLOOKUP($A:$A,[0]!az,18,FALSE)</f>
        <v>-</v>
      </c>
      <c r="S214" t="str">
        <f>VLOOKUP($A:$A,[0]!az,19,FALSE)</f>
        <v>-</v>
      </c>
      <c r="T214" t="str">
        <f>VLOOKUP($A:$A,[0]!az,20,FALSE)</f>
        <v>At2g32520</v>
      </c>
      <c r="U214">
        <f>VLOOKUP($A:$A,[0]!az,21,FALSE)</f>
        <v>422</v>
      </c>
      <c r="V214">
        <f>VLOOKUP($A:$A,[0]!az,22,FALSE)</f>
        <v>5E-151</v>
      </c>
      <c r="W214" t="str">
        <f>VLOOKUP($A:$A,[0]!az,23,FALSE)</f>
        <v>KOG3043</v>
      </c>
      <c r="X214" t="str">
        <f>VLOOKUP($A:$A,[0]!az,24,FALSE)</f>
        <v>Predicted hydrolase related to dienelactone hydrolase</v>
      </c>
      <c r="Y214" t="str">
        <f>VLOOKUP($A:$A,[0]!az,25,FALSE)</f>
        <v>R</v>
      </c>
      <c r="Z214" t="str">
        <f>VLOOKUP($A:$A,[0]!az,26,FALSE)</f>
        <v>General function prediction only</v>
      </c>
      <c r="AA214" t="str">
        <f>VLOOKUP($A:$A,[0]!az,27,FALSE)</f>
        <v>K01061|1|0.0|582|ghi:107954759|carboxymethylenebutenolidase [EC:3.1.1.45]</v>
      </c>
      <c r="AB214">
        <f>VLOOKUP($A:$A,[0]!az,28,FALSE)</f>
        <v>0</v>
      </c>
      <c r="AC214" t="str">
        <f>VLOOKUP($A:$A,[0]!az,29,FALSE)</f>
        <v>GO:0016787//hydrolase activity</v>
      </c>
      <c r="AD214" t="str">
        <f>VLOOKUP($A:$A,[0]!az,30,FALSE)</f>
        <v>-</v>
      </c>
      <c r="AE214" t="str">
        <f>VLOOKUP($A:$A,[0]!az,31,FALSE)</f>
        <v>MLGAARGITSSSSSRIFSTNILSKPPSFFTISRALAPSIPRFSVRSMADSAFKKVQIQRDDTAFDAYVVGKEDAPGIVVLQEWWGVDFEIKNHALKISQLGPGFKALIPDLYRGKVGLDVAEAQHLMDGLDWQGAVKDICASVDWLKANGSKKVGVTGFCMGGALSIASSVLVPQVDAVAAFYGVPSPELADPAQAKAPVQAHFGELDNFVGFSDVTAAKALEEKLKESKTPYEVHIYPGNAHAFMNRSPDGIKRRKGMGMADEDEAAVRLAWSRFESWMARFLS</v>
      </c>
    </row>
    <row r="215" spans="1:31" x14ac:dyDescent="0.25">
      <c r="A215" s="2" t="s">
        <v>2497</v>
      </c>
      <c r="B215" t="str">
        <f>VLOOKUP($A:$A,[0]!az,2,FALSE)</f>
        <v>MSTds-VS-MTds</v>
      </c>
      <c r="C215">
        <f>VLOOKUP($A:$A,[0]!az,3,FALSE)</f>
        <v>-2.7679840909948799</v>
      </c>
      <c r="D215">
        <f>VLOOKUP($A:$A,[0]!az,4,FALSE)</f>
        <v>0.31823314918328799</v>
      </c>
      <c r="E215">
        <f>VLOOKUP($A:$A,[0]!az,5,FALSE)</f>
        <v>1.5809165367919301E-6</v>
      </c>
      <c r="F215">
        <f>VLOOKUP($A:$A,[0]!az,6,FALSE)</f>
        <v>9.9452426775738605E-5</v>
      </c>
      <c r="G215" t="str">
        <f>VLOOKUP($A:$A,[0]!az,7,FALSE)</f>
        <v>Down</v>
      </c>
      <c r="H215" t="str">
        <f>VLOOKUP($A:$A,[0]!az,8,FALSE)</f>
        <v>Ghir_D11G023820.1</v>
      </c>
      <c r="I215">
        <f>VLOOKUP($A:$A,[0]!az,9,FALSE)</f>
        <v>0</v>
      </c>
      <c r="J215">
        <f>VLOOKUP($A:$A,[0]!az,10,FALSE)</f>
        <v>0</v>
      </c>
      <c r="K215">
        <f>VLOOKUP($A:$A,[0]!az,11,FALSE)</f>
        <v>0</v>
      </c>
      <c r="L215">
        <f>VLOOKUP($A:$A,[0]!az,12,FALSE)</f>
        <v>99.569000000000003</v>
      </c>
      <c r="M215">
        <f>VLOOKUP($A:$A,[0]!az,13,FALSE)</f>
        <v>8.0000000000000003E-172</v>
      </c>
      <c r="N215" t="str">
        <f>VLOOKUP($A:$A,[0]!az,14,FALSE)</f>
        <v>KJB44314.1</v>
      </c>
      <c r="O215" t="str">
        <f>VLOOKUP($A:$A,[0]!az,15,FALSE)</f>
        <v>hypothetical protein B456_007G245500 [Gossypium raimondii]</v>
      </c>
      <c r="P215">
        <f>VLOOKUP($A:$A,[0]!az,16,FALSE)</f>
        <v>62.17</v>
      </c>
      <c r="Q215">
        <f>VLOOKUP($A:$A,[0]!az,17,FALSE)</f>
        <v>2.0000000000000001E-97</v>
      </c>
      <c r="R215" t="str">
        <f>VLOOKUP($A:$A,[0]!az,18,FALSE)</f>
        <v>sp|Q9FUS8|GSTUH_ARATH</v>
      </c>
      <c r="S215" t="str">
        <f>VLOOKUP($A:$A,[0]!az,19,FALSE)</f>
        <v>Glutathione S-transferase U17 OS=Arabidopsis thaliana GN=GSTU17 PE=2 SV=1</v>
      </c>
      <c r="T215" t="str">
        <f>VLOOKUP($A:$A,[0]!az,20,FALSE)</f>
        <v>At1g10360</v>
      </c>
      <c r="U215">
        <f>VLOOKUP($A:$A,[0]!az,21,FALSE)</f>
        <v>279</v>
      </c>
      <c r="V215">
        <f>VLOOKUP($A:$A,[0]!az,22,FALSE)</f>
        <v>2E-95</v>
      </c>
      <c r="W215" t="str">
        <f>VLOOKUP($A:$A,[0]!az,23,FALSE)</f>
        <v>KOG0406</v>
      </c>
      <c r="X215" t="str">
        <f>VLOOKUP($A:$A,[0]!az,24,FALSE)</f>
        <v>Glutathione S-transferase</v>
      </c>
      <c r="Y215" t="str">
        <f>VLOOKUP($A:$A,[0]!az,25,FALSE)</f>
        <v>O</v>
      </c>
      <c r="Z215" t="str">
        <f>VLOOKUP($A:$A,[0]!az,26,FALSE)</f>
        <v>Posttranslational modification, protein turnover, chaperones</v>
      </c>
      <c r="AA215" t="str">
        <f>VLOOKUP($A:$A,[0]!az,27,FALSE)</f>
        <v>K00799|1|3e-173|479|ghi:107948407|glutathione S-transferase [EC:2.5.1.18]</v>
      </c>
      <c r="AB215">
        <f>VLOOKUP($A:$A,[0]!az,28,FALSE)</f>
        <v>0</v>
      </c>
      <c r="AC215" t="str">
        <f>VLOOKUP($A:$A,[0]!az,29,FALSE)</f>
        <v>GO:0016740//transferase activity</v>
      </c>
      <c r="AD215" t="str">
        <f>VLOOKUP($A:$A,[0]!az,30,FALSE)</f>
        <v>-</v>
      </c>
      <c r="AE215" t="str">
        <f>VLOOKUP($A:$A,[0]!az,31,FALSE)</f>
        <v>MAKSDAEVKVLGTWASPFVMRVRIALNIKSVAYEFLQERLWEGKSELLLKSNPVHRKVPVLIHGDDTICESLIIVQYIDEVWPSAPILPSDPHERATARFWAAYLDDKWFPSLRAIGMAEGEDARKAAIGQVEEGLMLLEEAFGKCSQGQAFFGKDQIGYLDITFGCFLGWLRVTEKMSGIKLLNEINTPALLKWANRFCNDAAVKDVMPETEKLAEFAKMLRGRVRATPTS</v>
      </c>
    </row>
    <row r="216" spans="1:31" x14ac:dyDescent="0.25">
      <c r="A216" s="2" t="s">
        <v>2562</v>
      </c>
      <c r="B216" t="str">
        <f>VLOOKUP($A:$A,[0]!az,2,FALSE)</f>
        <v>MSTds-VS-MTds</v>
      </c>
      <c r="C216">
        <f>VLOOKUP($A:$A,[0]!az,3,FALSE)</f>
        <v>3.4418299100236198</v>
      </c>
      <c r="D216">
        <f>VLOOKUP($A:$A,[0]!az,4,FALSE)</f>
        <v>0.27633093291880001</v>
      </c>
      <c r="E216">
        <f>VLOOKUP($A:$A,[0]!az,5,FALSE)</f>
        <v>1.6363059750279501E-5</v>
      </c>
      <c r="F216">
        <f>VLOOKUP($A:$A,[0]!az,6,FALSE)</f>
        <v>4.71178432690541E-4</v>
      </c>
      <c r="G216" t="str">
        <f>VLOOKUP($A:$A,[0]!az,7,FALSE)</f>
        <v>Up</v>
      </c>
      <c r="H216" t="str">
        <f>VLOOKUP($A:$A,[0]!az,8,FALSE)</f>
        <v>Ghir_D13G016380.1</v>
      </c>
      <c r="I216">
        <f>VLOOKUP($A:$A,[0]!az,9,FALSE)</f>
        <v>0</v>
      </c>
      <c r="J216">
        <f>VLOOKUP($A:$A,[0]!az,10,FALSE)</f>
        <v>0</v>
      </c>
      <c r="K216">
        <f>VLOOKUP($A:$A,[0]!az,11,FALSE)</f>
        <v>0</v>
      </c>
      <c r="L216">
        <f>VLOOKUP($A:$A,[0]!az,12,FALSE)</f>
        <v>100</v>
      </c>
      <c r="M216">
        <f>VLOOKUP($A:$A,[0]!az,13,FALSE)</f>
        <v>0</v>
      </c>
      <c r="N216" t="str">
        <f>VLOOKUP($A:$A,[0]!az,14,FALSE)</f>
        <v>XP_016705125.1</v>
      </c>
      <c r="O216" t="str">
        <f>VLOOKUP($A:$A,[0]!az,15,FALSE)</f>
        <v>PREDICTED: UDP-N-acetylglucosamine 1-carboxyvinyltransferase 2-like [Gossypium hirsutum]</v>
      </c>
      <c r="P216">
        <f>VLOOKUP($A:$A,[0]!az,16,FALSE)</f>
        <v>26.34</v>
      </c>
      <c r="Q216">
        <f>VLOOKUP($A:$A,[0]!az,17,FALSE)</f>
        <v>1.9999999999999999E-7</v>
      </c>
      <c r="R216" t="str">
        <f>VLOOKUP($A:$A,[0]!az,18,FALSE)</f>
        <v>sp|P05466|AROA_ARATH</v>
      </c>
      <c r="S216" t="str">
        <f>VLOOKUP($A:$A,[0]!az,19,FALSE)</f>
        <v>3-phosphoshikimate 1-carboxyvinyltransferase, chloroplastic OS=Arabidopsis thaliana GN=At2g45300 PE=2 SV=3</v>
      </c>
      <c r="T216" t="str">
        <f>VLOOKUP($A:$A,[0]!az,20,FALSE)</f>
        <v>At2g45300</v>
      </c>
      <c r="U216">
        <f>VLOOKUP($A:$A,[0]!az,21,FALSE)</f>
        <v>53.9</v>
      </c>
      <c r="V216">
        <f>VLOOKUP($A:$A,[0]!az,22,FALSE)</f>
        <v>2.9999999999999999E-7</v>
      </c>
      <c r="W216" t="str">
        <f>VLOOKUP($A:$A,[0]!az,23,FALSE)</f>
        <v>KOG0692</v>
      </c>
      <c r="X216" t="str">
        <f>VLOOKUP($A:$A,[0]!az,24,FALSE)</f>
        <v>Pentafunctional AROM protein</v>
      </c>
      <c r="Y216" t="str">
        <f>VLOOKUP($A:$A,[0]!az,25,FALSE)</f>
        <v>E</v>
      </c>
      <c r="Z216" t="str">
        <f>VLOOKUP($A:$A,[0]!az,26,FALSE)</f>
        <v>Amino acid transport and metabolism</v>
      </c>
      <c r="AA216" t="str">
        <f>VLOOKUP($A:$A,[0]!az,27,FALSE)</f>
        <v>K00800|1|2e-06|55.1|bdi:100837810|3-phosphoshikimate 1-carboxyvinyltransferase [EC:2.5.1.19]</v>
      </c>
      <c r="AB216" t="str">
        <f>VLOOKUP($A:$A,[0]!az,28,FALSE)</f>
        <v>GO:0019277//UDP-N-acetylgalactosamine biosynthetic process</v>
      </c>
      <c r="AC216" t="str">
        <f>VLOOKUP($A:$A,[0]!az,29,FALSE)</f>
        <v>GO:0008760//UDP-N-acetylglucosamine 1-carboxyvinyltransferase activity</v>
      </c>
      <c r="AD216" t="str">
        <f>VLOOKUP($A:$A,[0]!az,30,FALSE)</f>
        <v>-</v>
      </c>
      <c r="AE216" t="str">
        <f>VLOOKUP($A:$A,[0]!az,31,FALSE)</f>
        <v>MALSCNNTLFPKPFFTSCSSQTQGTHFSNLPQPTKQDPIFKIKGPSTLSGHITISGSKNASLPLLAATLCCSGTSLLHNLPNVSDIQAMASILSSLGAKVDAFDGKMRVNSDGVGKVEVDLEEMKKIRGGFFVIGPLVARFGEAVVALPGGCNIGKRPVDLHLRGLRALGAVVELRDGKVWARAANGRGLVGGKFRLDYPSVGATETLMMAASMADGTTMLSNVAKEPEVVDLARFLTDCGAWIEGAGSDNLIIRGKRQLYGSECVIKPDRIETGTFMLAAAITRSCILLSPVIPSRVSCLIDKLSQAGCKISRLDQQTFQVSAHPSHIGYDLKSFDIKTNPFPGFPTDLQPQTMALLTTCTGSSLVEESVFDNRMTHARELQKLGARIQVSGRNALVYGFDEGSSLQGSRVIARDLRGGVSLILAGLAAKGTTQIHDIAHIERGYENIDMKLQNLGADIQRLTLTPVPLIL</v>
      </c>
    </row>
    <row r="217" spans="1:31" x14ac:dyDescent="0.25">
      <c r="A217" s="2" t="s">
        <v>2550</v>
      </c>
      <c r="B217" t="str">
        <f>VLOOKUP($A:$A,[0]!az,2,FALSE)</f>
        <v>MSTds-VS-MTds</v>
      </c>
      <c r="C217">
        <f>VLOOKUP($A:$A,[0]!az,3,FALSE)</f>
        <v>4.1525644552943</v>
      </c>
      <c r="D217">
        <f>VLOOKUP($A:$A,[0]!az,4,FALSE)</f>
        <v>0.95089232603767304</v>
      </c>
      <c r="E217">
        <f>VLOOKUP($A:$A,[0]!az,5,FALSE)</f>
        <v>9.1697936318402295E-4</v>
      </c>
      <c r="F217">
        <f>VLOOKUP($A:$A,[0]!az,6,FALSE)</f>
        <v>7.3358349054721802E-3</v>
      </c>
      <c r="G217" t="str">
        <f>VLOOKUP($A:$A,[0]!az,7,FALSE)</f>
        <v>Up</v>
      </c>
      <c r="H217" t="str">
        <f>VLOOKUP($A:$A,[0]!az,8,FALSE)</f>
        <v>Ghir_D13G007000.2</v>
      </c>
      <c r="I217">
        <f>VLOOKUP($A:$A,[0]!az,9,FALSE)</f>
        <v>0</v>
      </c>
      <c r="J217">
        <f>VLOOKUP($A:$A,[0]!az,10,FALSE)</f>
        <v>0</v>
      </c>
      <c r="K217">
        <f>VLOOKUP($A:$A,[0]!az,11,FALSE)</f>
        <v>0</v>
      </c>
      <c r="L217">
        <f>VLOOKUP($A:$A,[0]!az,12,FALSE)</f>
        <v>100</v>
      </c>
      <c r="M217">
        <f>VLOOKUP($A:$A,[0]!az,13,FALSE)</f>
        <v>0</v>
      </c>
      <c r="N217" t="str">
        <f>VLOOKUP($A:$A,[0]!az,14,FALSE)</f>
        <v>XP_016704914.1</v>
      </c>
      <c r="O217" t="str">
        <f>VLOOKUP($A:$A,[0]!az,15,FALSE)</f>
        <v>PREDICTED: ubiquitin receptor RAD23c-like isoform X1 [Gossypium hirsutum]</v>
      </c>
      <c r="P217">
        <f>VLOOKUP($A:$A,[0]!az,16,FALSE)</f>
        <v>77.66</v>
      </c>
      <c r="Q217">
        <f>VLOOKUP($A:$A,[0]!az,17,FALSE)</f>
        <v>8.9999999999999996E-144</v>
      </c>
      <c r="R217" t="str">
        <f>VLOOKUP($A:$A,[0]!az,18,FALSE)</f>
        <v>sp|Q84L31|RD23C_ARATH</v>
      </c>
      <c r="S217" t="str">
        <f>VLOOKUP($A:$A,[0]!az,19,FALSE)</f>
        <v>Ubiquitin receptor RAD23c OS=Arabidopsis thaliana GN=RAD23C PE=1 SV=2</v>
      </c>
      <c r="T217" t="str">
        <f>VLOOKUP($A:$A,[0]!az,20,FALSE)</f>
        <v>At3g02540</v>
      </c>
      <c r="U217">
        <f>VLOOKUP($A:$A,[0]!az,21,FALSE)</f>
        <v>410</v>
      </c>
      <c r="V217">
        <f>VLOOKUP($A:$A,[0]!az,22,FALSE)</f>
        <v>1.9999999999999999E-143</v>
      </c>
      <c r="W217" t="str">
        <f>VLOOKUP($A:$A,[0]!az,23,FALSE)</f>
        <v>KOG0011</v>
      </c>
      <c r="X217" t="str">
        <f>VLOOKUP($A:$A,[0]!az,24,FALSE)</f>
        <v>Nucleotide excision repair factor NEF2, RAD23 component</v>
      </c>
      <c r="Y217" t="str">
        <f>VLOOKUP($A:$A,[0]!az,25,FALSE)</f>
        <v>L</v>
      </c>
      <c r="Z217" t="str">
        <f>VLOOKUP($A:$A,[0]!az,26,FALSE)</f>
        <v>Replication, recombination and repair</v>
      </c>
      <c r="AA217" t="str">
        <f>VLOOKUP($A:$A,[0]!az,27,FALSE)</f>
        <v>K10839|1|0.0|556|ghi:107919971|UV excision repair protein RAD23</v>
      </c>
      <c r="AB217" t="str">
        <f>VLOOKUP($A:$A,[0]!az,28,FALSE)</f>
        <v>GO:0043161//proteasome-mediated ubiquitin-dependent protein catabolic process;GO:0006289//nucleotide-excision repair</v>
      </c>
      <c r="AC217" t="str">
        <f>VLOOKUP($A:$A,[0]!az,29,FALSE)</f>
        <v>GO:0003684//damaged DNA binding</v>
      </c>
      <c r="AD217" t="str">
        <f>VLOOKUP($A:$A,[0]!az,30,FALSE)</f>
        <v>GO:0005634//nucleus</v>
      </c>
      <c r="AE217" t="str">
        <f>VLOOKUP($A:$A,[0]!az,31,FALSE)</f>
        <v>MSAMAAPATESAPVASSTPLNRSDSDVYGQAASNLVAGSNLEGTIQQILDMGGGTWDRDTVVRALRAAYNNPERAVEYLYSGIPEQAEAPPVARAPVVGQATNPAAQPQQPAQTAAIPTSGPNANPLDLFPQGLPNMGASGAGAGTLDFLRNSPQFQALRAMVQANPQILQPMLQELGKQNPNLMRLIQEHQGDFLRLINEPAEGGEGNILGQLAEAMPQAVQVTPEEREAIERLEAMGFDRATVLQVFFACNKNEELAANYLLDHMHDFQD</v>
      </c>
    </row>
    <row r="218" spans="1:31" x14ac:dyDescent="0.25">
      <c r="A218" s="2" t="s">
        <v>1680</v>
      </c>
      <c r="B218" t="str">
        <f>VLOOKUP($A:$A,[0]!az,2,FALSE)</f>
        <v>MSTds-VS-MTds</v>
      </c>
      <c r="C218">
        <f>VLOOKUP($A:$A,[0]!az,3,FALSE)</f>
        <v>-2.0166594519140801</v>
      </c>
      <c r="D218">
        <f>VLOOKUP($A:$A,[0]!az,4,FALSE)</f>
        <v>0.24216254071461901</v>
      </c>
      <c r="E218">
        <f>VLOOKUP($A:$A,[0]!az,5,FALSE)</f>
        <v>2.4868654759924199E-6</v>
      </c>
      <c r="F218">
        <f>VLOOKUP($A:$A,[0]!az,6,FALSE)</f>
        <v>1.3394465313821801E-4</v>
      </c>
      <c r="G218" t="str">
        <f>VLOOKUP($A:$A,[0]!az,7,FALSE)</f>
        <v>Down</v>
      </c>
      <c r="H218" t="str">
        <f>VLOOKUP($A:$A,[0]!az,8,FALSE)</f>
        <v>Ghir_A05G023350.1;Ghir_D05G023250.1</v>
      </c>
      <c r="I218">
        <f>VLOOKUP($A:$A,[0]!az,9,FALSE)</f>
        <v>0</v>
      </c>
      <c r="J218">
        <f>VLOOKUP($A:$A,[0]!az,10,FALSE)</f>
        <v>0</v>
      </c>
      <c r="K218" t="str">
        <f>VLOOKUP($A:$A,[0]!az,11,FALSE)</f>
        <v>&gt;Ghir_A05G023350.2 &gt;Ghir_A05G023350.3 &gt;Ghir_A05G023360.1</v>
      </c>
      <c r="L218">
        <f>VLOOKUP($A:$A,[0]!az,12,FALSE)</f>
        <v>99.415000000000006</v>
      </c>
      <c r="M218">
        <f>VLOOKUP($A:$A,[0]!az,13,FALSE)</f>
        <v>0</v>
      </c>
      <c r="N218" t="str">
        <f>VLOOKUP($A:$A,[0]!az,14,FALSE)</f>
        <v>XP_016748781.1</v>
      </c>
      <c r="O218" t="str">
        <f>VLOOKUP($A:$A,[0]!az,15,FALSE)</f>
        <v xml:space="preserve">PREDICTED: 2,3-bisphosphoglycerate-dependent phosphoglycerate mutase-like [Gossypium hirsutum] </v>
      </c>
      <c r="P218">
        <f>VLOOKUP($A:$A,[0]!az,16,FALSE)</f>
        <v>25.15</v>
      </c>
      <c r="Q218">
        <f>VLOOKUP($A:$A,[0]!az,17,FALSE)</f>
        <v>6.9999999999999999E-6</v>
      </c>
      <c r="R218" t="str">
        <f>VLOOKUP($A:$A,[0]!az,18,FALSE)</f>
        <v>sp|Q9FNJ9|CA1P_ARATH</v>
      </c>
      <c r="S218" t="str">
        <f>VLOOKUP($A:$A,[0]!az,19,FALSE)</f>
        <v>Probable 2-carboxy-D-arabinitol-1-phosphatase OS=Arabidopsis thaliana GN=At5g22620 PE=1 SV=1</v>
      </c>
      <c r="T218" t="str">
        <f>VLOOKUP($A:$A,[0]!az,20,FALSE)</f>
        <v>At1g22170</v>
      </c>
      <c r="U218">
        <f>VLOOKUP($A:$A,[0]!az,21,FALSE)</f>
        <v>491</v>
      </c>
      <c r="V218">
        <f>VLOOKUP($A:$A,[0]!az,22,FALSE)</f>
        <v>8E-176</v>
      </c>
      <c r="W218" t="str">
        <f>VLOOKUP($A:$A,[0]!az,23,FALSE)</f>
        <v>KOG0235</v>
      </c>
      <c r="X218" t="str">
        <f>VLOOKUP($A:$A,[0]!az,24,FALSE)</f>
        <v>Phosphoglycerate mutase</v>
      </c>
      <c r="Y218" t="str">
        <f>VLOOKUP($A:$A,[0]!az,25,FALSE)</f>
        <v>G</v>
      </c>
      <c r="Z218" t="str">
        <f>VLOOKUP($A:$A,[0]!az,26,FALSE)</f>
        <v>Carbohydrate transport and metabolism</v>
      </c>
      <c r="AA218" t="str">
        <f>VLOOKUP($A:$A,[0]!az,27,FALSE)</f>
        <v>K01834|1|0.0|707|ghi:107957731|2,3-bisphosphoglycerate-dependent phosphoglycerate mutase [EC:5.4.2.11]</v>
      </c>
      <c r="AB218" t="str">
        <f>VLOOKUP($A:$A,[0]!az,28,FALSE)</f>
        <v>GO:0006096//glycolytic process</v>
      </c>
      <c r="AC218" t="str">
        <f>VLOOKUP($A:$A,[0]!az,29,FALSE)</f>
        <v>GO:0004619//phosphoglycerate mutase activity</v>
      </c>
      <c r="AD218" t="str">
        <f>VLOOKUP($A:$A,[0]!az,30,FALSE)</f>
        <v>-</v>
      </c>
      <c r="AE218" t="str">
        <f>VLOOKUP($A:$A,[0]!az,31,FALSE)</f>
        <v>MANAVLHQTVGTLQLHGSSGIHFQGGNNSVRLVPKGFKVEVGFCKRGICSSGEKKFSIIQASASQTSVFYPVLSPSNNGTHESLKKSNEAALILIRHGESLWNEKNLFTGCVDVPLTKKGVEEAIEAGKRISNIPVDMIFTSALIRAQMTAMLAMTQQRRKKVPIIMHNENEQARVWSQIHSEDTIKQSIPVIAAWQLNERMYGELQGLNKQETADRFGKEKVHEWRRSYDIPPPNGESLEMCAERAVAYFKDEIEPQLLSGKNVMIAAHGNSLRSIIMYLDKLTSQEVISLELSTGIPMLYIFKEGKFIRRGSPIAPTEAGVYAYTRKLAQYRQKLDEMLH</v>
      </c>
    </row>
    <row r="219" spans="1:31" x14ac:dyDescent="0.25">
      <c r="A219" s="2" t="s">
        <v>2395</v>
      </c>
      <c r="B219" t="str">
        <f>VLOOKUP($A:$A,[0]!az,2,FALSE)</f>
        <v>MSTds-VS-MTds</v>
      </c>
      <c r="C219">
        <f>VLOOKUP($A:$A,[0]!az,3,FALSE)</f>
        <v>2.18998191866869</v>
      </c>
      <c r="D219">
        <f>VLOOKUP($A:$A,[0]!az,4,FALSE)</f>
        <v>0.40872297246188899</v>
      </c>
      <c r="E219">
        <f>VLOOKUP($A:$A,[0]!az,5,FALSE)</f>
        <v>1.7133573022487501E-4</v>
      </c>
      <c r="F219">
        <f>VLOOKUP($A:$A,[0]!az,6,FALSE)</f>
        <v>2.2468134136516102E-3</v>
      </c>
      <c r="G219" t="str">
        <f>VLOOKUP($A:$A,[0]!az,7,FALSE)</f>
        <v>Up</v>
      </c>
      <c r="H219" t="str">
        <f>VLOOKUP($A:$A,[0]!az,8,FALSE)</f>
        <v>Ghir_D08G016630.1</v>
      </c>
      <c r="I219">
        <f>VLOOKUP($A:$A,[0]!az,9,FALSE)</f>
        <v>0</v>
      </c>
      <c r="J219">
        <f>VLOOKUP($A:$A,[0]!az,10,FALSE)</f>
        <v>0</v>
      </c>
      <c r="K219">
        <f>VLOOKUP($A:$A,[0]!az,11,FALSE)</f>
        <v>0</v>
      </c>
      <c r="L219">
        <f>VLOOKUP($A:$A,[0]!az,12,FALSE)</f>
        <v>100</v>
      </c>
      <c r="M219">
        <f>VLOOKUP($A:$A,[0]!az,13,FALSE)</f>
        <v>7.0000000000000006E-83</v>
      </c>
      <c r="N219" t="str">
        <f>VLOOKUP($A:$A,[0]!az,14,FALSE)</f>
        <v>XP_016681859.1</v>
      </c>
      <c r="O219" t="str">
        <f>VLOOKUP($A:$A,[0]!az,15,FALSE)</f>
        <v>PREDICTED: upstream activation factor subunit UAF30-like [Gossypium hirsutum]</v>
      </c>
      <c r="P219">
        <f>VLOOKUP($A:$A,[0]!az,16,FALSE)</f>
        <v>44.9</v>
      </c>
      <c r="Q219">
        <f>VLOOKUP($A:$A,[0]!az,17,FALSE)</f>
        <v>1.9999999999999999E-7</v>
      </c>
      <c r="R219" t="str">
        <f>VLOOKUP($A:$A,[0]!az,18,FALSE)</f>
        <v>sp|Q9SIV5|C3H19_ARATH</v>
      </c>
      <c r="S219" t="str">
        <f>VLOOKUP($A:$A,[0]!az,19,FALSE)</f>
        <v>Zinc finger CCCH domain-containing protein 19 OS=Arabidopsis thaliana GN=NERD PE=1 SV=3</v>
      </c>
      <c r="T219" t="str">
        <f>VLOOKUP($A:$A,[0]!az,20,FALSE)</f>
        <v>At3g03590</v>
      </c>
      <c r="U219">
        <f>VLOOKUP($A:$A,[0]!az,21,FALSE)</f>
        <v>122</v>
      </c>
      <c r="V219">
        <f>VLOOKUP($A:$A,[0]!az,22,FALSE)</f>
        <v>1.9999999999999999E-36</v>
      </c>
      <c r="W219" t="str">
        <f>VLOOKUP($A:$A,[0]!az,23,FALSE)</f>
        <v>KOG1946</v>
      </c>
      <c r="X219" t="str">
        <f>VLOOKUP($A:$A,[0]!az,24,FALSE)</f>
        <v>RNA polymerase I transcription factor UAF</v>
      </c>
      <c r="Y219" t="str">
        <f>VLOOKUP($A:$A,[0]!az,25,FALSE)</f>
        <v>K</v>
      </c>
      <c r="Z219" t="str">
        <f>VLOOKUP($A:$A,[0]!az,26,FALSE)</f>
        <v>Transcription</v>
      </c>
      <c r="AA219" t="str">
        <f>VLOOKUP($A:$A,[0]!az,27,FALSE)</f>
        <v>K15223|1|3e-36|124|ghi:107936316|upstream activation factor subunit UAF30</v>
      </c>
      <c r="AB219" t="str">
        <f>VLOOKUP($A:$A,[0]!az,28,FALSE)</f>
        <v>-</v>
      </c>
      <c r="AC219" t="str">
        <f>VLOOKUP($A:$A,[0]!az,29,FALSE)</f>
        <v>-</v>
      </c>
      <c r="AD219" t="str">
        <f>VLOOKUP($A:$A,[0]!az,30,FALSE)</f>
        <v>-</v>
      </c>
      <c r="AE219" t="str">
        <f>VLOOKUP($A:$A,[0]!az,31,FALSE)</f>
        <v>MMATSRLFGRCGGLLEAAKAFSASFAYSSSSSSSGNGRGLMRVIPVSPQLGKFLGASEASRTDAIKRIWDYIKLHNLQNPANKKEIICDEKLKTIFAGKESVGMLEISKYLSPHFLKSK</v>
      </c>
    </row>
    <row r="220" spans="1:31" x14ac:dyDescent="0.25">
      <c r="A220" s="2" t="s">
        <v>1958</v>
      </c>
      <c r="B220" t="str">
        <f>VLOOKUP($A:$A,[0]!az,2,FALSE)</f>
        <v>MSTds-VS-MTds</v>
      </c>
      <c r="C220">
        <f>VLOOKUP($A:$A,[0]!az,3,FALSE)</f>
        <v>3.47476367415871</v>
      </c>
      <c r="D220">
        <f>VLOOKUP($A:$A,[0]!az,4,FALSE)</f>
        <v>0.44575015873330598</v>
      </c>
      <c r="E220">
        <f>VLOOKUP($A:$A,[0]!az,5,FALSE)</f>
        <v>1.07513307379126E-4</v>
      </c>
      <c r="F220">
        <f>VLOOKUP($A:$A,[0]!az,6,FALSE)</f>
        <v>1.6225647508663101E-3</v>
      </c>
      <c r="G220" t="str">
        <f>VLOOKUP($A:$A,[0]!az,7,FALSE)</f>
        <v>Up</v>
      </c>
      <c r="H220" t="str">
        <f>VLOOKUP($A:$A,[0]!az,8,FALSE)</f>
        <v>Ghir_A10G013790.1;Ghir_D10G013810.1</v>
      </c>
      <c r="I220">
        <f>VLOOKUP($A:$A,[0]!az,9,FALSE)</f>
        <v>0</v>
      </c>
      <c r="J220">
        <f>VLOOKUP($A:$A,[0]!az,10,FALSE)</f>
        <v>0</v>
      </c>
      <c r="K220">
        <f>VLOOKUP($A:$A,[0]!az,11,FALSE)</f>
        <v>0</v>
      </c>
      <c r="L220">
        <f>VLOOKUP($A:$A,[0]!az,12,FALSE)</f>
        <v>100</v>
      </c>
      <c r="M220">
        <f>VLOOKUP($A:$A,[0]!az,13,FALSE)</f>
        <v>0</v>
      </c>
      <c r="N220" t="str">
        <f>VLOOKUP($A:$A,[0]!az,14,FALSE)</f>
        <v>XP_017646838.1</v>
      </c>
      <c r="O220" t="str">
        <f>VLOOKUP($A:$A,[0]!az,15,FALSE)</f>
        <v>PREDICTED: protein CMSS1 [Gossypium arboreum]</v>
      </c>
      <c r="P220" t="str">
        <f>VLOOKUP($A:$A,[0]!az,16,FALSE)</f>
        <v>-</v>
      </c>
      <c r="Q220" t="str">
        <f>VLOOKUP($A:$A,[0]!az,17,FALSE)</f>
        <v>-</v>
      </c>
      <c r="R220" t="str">
        <f>VLOOKUP($A:$A,[0]!az,18,FALSE)</f>
        <v>-</v>
      </c>
      <c r="S220" t="str">
        <f>VLOOKUP($A:$A,[0]!az,19,FALSE)</f>
        <v>-</v>
      </c>
      <c r="T220" t="str">
        <f>VLOOKUP($A:$A,[0]!az,20,FALSE)</f>
        <v>Hs16158889</v>
      </c>
      <c r="U220">
        <f>VLOOKUP($A:$A,[0]!az,21,FALSE)</f>
        <v>74.7</v>
      </c>
      <c r="V220">
        <f>VLOOKUP($A:$A,[0]!az,22,FALSE)</f>
        <v>2.9999999999999998E-15</v>
      </c>
      <c r="W220" t="str">
        <f>VLOOKUP($A:$A,[0]!az,23,FALSE)</f>
        <v>KOG3089</v>
      </c>
      <c r="X220" t="str">
        <f>VLOOKUP($A:$A,[0]!az,24,FALSE)</f>
        <v>Predicted DEAD-box-containing helicase</v>
      </c>
      <c r="Y220" t="str">
        <f>VLOOKUP($A:$A,[0]!az,25,FALSE)</f>
        <v>R</v>
      </c>
      <c r="Z220" t="str">
        <f>VLOOKUP($A:$A,[0]!az,26,FALSE)</f>
        <v>General function prediction only</v>
      </c>
      <c r="AA220" t="str">
        <f>VLOOKUP($A:$A,[0]!az,27,FALSE)</f>
        <v>-</v>
      </c>
      <c r="AB220" t="str">
        <f>VLOOKUP($A:$A,[0]!az,28,FALSE)</f>
        <v>-</v>
      </c>
      <c r="AC220" t="str">
        <f>VLOOKUP($A:$A,[0]!az,29,FALSE)</f>
        <v>-</v>
      </c>
      <c r="AD220" t="str">
        <f>VLOOKUP($A:$A,[0]!az,30,FALSE)</f>
        <v>-</v>
      </c>
      <c r="AE220" t="str">
        <f>VLOOKUP($A:$A,[0]!az,31,FALSE)</f>
        <v>MGSGKPEKTQKPGRTPKPFGPNNPKSQSKFKKKTNTKNTANRQIKTKTTSVTGNNKNNQPSQPASPSQQLRYFLSQFESANGVQLSSLELESIKDSCFLDVSQELGQDVMKLEKHIKEAFGAKWKEELCEGKHIEGKIEAGSPAVLVVAPSALRSIELLRGMRTLTKECHAVKLFSKHMKIDEQVSLLMNRVNIASGTPSRIKKLIDIEALGLSRLSVLLLDIHTDVKGYSLLTLPQVRDEFWDLYKNYFHQQLVKGDLRICLYGPIPNGNEFKGKSVELADGDREQLDS</v>
      </c>
    </row>
    <row r="221" spans="1:31" x14ac:dyDescent="0.25">
      <c r="A221" s="2" t="s">
        <v>2249</v>
      </c>
      <c r="B221" t="str">
        <f>VLOOKUP($A:$A,[0]!az,2,FALSE)</f>
        <v>MSTds-VS-MTds</v>
      </c>
      <c r="C221">
        <f>VLOOKUP($A:$A,[0]!az,3,FALSE)</f>
        <v>2.12325677165546</v>
      </c>
      <c r="D221">
        <f>VLOOKUP($A:$A,[0]!az,4,FALSE)</f>
        <v>0.261730902461774</v>
      </c>
      <c r="E221">
        <f>VLOOKUP($A:$A,[0]!az,5,FALSE)</f>
        <v>3.2586338978291E-6</v>
      </c>
      <c r="F221">
        <f>VLOOKUP($A:$A,[0]!az,6,FALSE)</f>
        <v>1.5577233174647099E-4</v>
      </c>
      <c r="G221" t="str">
        <f>VLOOKUP($A:$A,[0]!az,7,FALSE)</f>
        <v>Up</v>
      </c>
      <c r="H221" t="str">
        <f>VLOOKUP($A:$A,[0]!az,8,FALSE)</f>
        <v>Ghir_D05G004550.1</v>
      </c>
      <c r="I221">
        <f>VLOOKUP($A:$A,[0]!az,9,FALSE)</f>
        <v>0</v>
      </c>
      <c r="J221">
        <f>VLOOKUP($A:$A,[0]!az,10,FALSE)</f>
        <v>0</v>
      </c>
      <c r="K221">
        <f>VLOOKUP($A:$A,[0]!az,11,FALSE)</f>
        <v>0</v>
      </c>
      <c r="L221">
        <f>VLOOKUP($A:$A,[0]!az,12,FALSE)</f>
        <v>93.81</v>
      </c>
      <c r="M221">
        <f>VLOOKUP($A:$A,[0]!az,13,FALSE)</f>
        <v>0</v>
      </c>
      <c r="N221" t="str">
        <f>VLOOKUP($A:$A,[0]!az,14,FALSE)</f>
        <v>XP_012445244.1</v>
      </c>
      <c r="O221" t="str">
        <f>VLOOKUP($A:$A,[0]!az,15,FALSE)</f>
        <v xml:space="preserve">PREDICTED: glycine dehydrogenase (decarboxylating), mitochondrial [Gossypium raimondii] </v>
      </c>
      <c r="P221">
        <f>VLOOKUP($A:$A,[0]!az,16,FALSE)</f>
        <v>81.28</v>
      </c>
      <c r="Q221">
        <f>VLOOKUP($A:$A,[0]!az,17,FALSE)</f>
        <v>0</v>
      </c>
      <c r="R221" t="str">
        <f>VLOOKUP($A:$A,[0]!az,18,FALSE)</f>
        <v>sp|O49954|GCSP_SOLTU</v>
      </c>
      <c r="S221" t="str">
        <f>VLOOKUP($A:$A,[0]!az,19,FALSE)</f>
        <v>Glycine dehydrogenase (decarboxylating), mitochondrial OS=Solanum tuberosum GN=GDCSP PE=2 SV=1</v>
      </c>
      <c r="T221" t="str">
        <f>VLOOKUP($A:$A,[0]!az,20,FALSE)</f>
        <v>At4g33010</v>
      </c>
      <c r="U221">
        <f>VLOOKUP($A:$A,[0]!az,21,FALSE)</f>
        <v>1703</v>
      </c>
      <c r="V221">
        <f>VLOOKUP($A:$A,[0]!az,22,FALSE)</f>
        <v>0</v>
      </c>
      <c r="W221" t="str">
        <f>VLOOKUP($A:$A,[0]!az,23,FALSE)</f>
        <v>KOG2040</v>
      </c>
      <c r="X221" t="str">
        <f>VLOOKUP($A:$A,[0]!az,24,FALSE)</f>
        <v>Glycine dehydrogenase (decarboxylating)</v>
      </c>
      <c r="Y221" t="str">
        <f>VLOOKUP($A:$A,[0]!az,25,FALSE)</f>
        <v>E</v>
      </c>
      <c r="Z221" t="str">
        <f>VLOOKUP($A:$A,[0]!az,26,FALSE)</f>
        <v>Amino acid transport and metabolism</v>
      </c>
      <c r="AA221" t="str">
        <f>VLOOKUP($A:$A,[0]!az,27,FALSE)</f>
        <v>K00281|1|0.0|1968|gra:105769268|glycine dehydrogenase [EC:1.4.4.2]</v>
      </c>
      <c r="AB221" t="str">
        <f>VLOOKUP($A:$A,[0]!az,28,FALSE)</f>
        <v>GO:0006546//glycine catabolic process</v>
      </c>
      <c r="AC221" t="str">
        <f>VLOOKUP($A:$A,[0]!az,29,FALSE)</f>
        <v>GO:0004375//glycine dehydrogenase (decarboxylating) activity</v>
      </c>
      <c r="AD221" t="str">
        <f>VLOOKUP($A:$A,[0]!az,30,FALSE)</f>
        <v>GO:0005739//mitochondrion</v>
      </c>
      <c r="AE221" t="str">
        <f>VLOOKUP($A:$A,[0]!az,31,FALSE)</f>
        <v>MERARKVANRAILKRLVNESKQSRNGEMSSRSPVSYTPSRYVSSLSPFGSKNHSRSDSLGARNVSNNVGFGVGSPIRSISVEALKSSDTFPRRHNSATPEEQTKMAESCGFDSLDALIDATVPKAIRIDSMKFPKFDGGLTESQMIEHMKDLESKNKIFKSFIGMGYYNTHVPPVILRNIMENPAWYTQYTPYQAEISQGRLESLLNFQTMITDLTGLPMSNASLLDEGTAAAEAMAMCNNIVKGKKRLLLLQTIVILRQLIFVRQELMVLILKLLLQILRILITALVMLWGFGSVSGTEGEILDYGEFVKNAHAQGVKVVMATDLLALIMLKPPGELGADIVVGSAQRFGVPMGYGGPHAAFLATSQEYKRMMPGRIIGGSLLCVCDANEEQHIRRDKATSNICTAQALLANMAAMYAVYHGPEGLKTIAQRVHGLAGAFAVGLKKLGNIEVQGLPFFDTVKVTCADAHAIADAAYKSEINLRVVDAKTITVSFDETTTLDDLDKLFKVFAGGKPVSFTAASLAPEVENAIPSGLLRQSSYLTHQIFNMYHTEHELLRYLHKLQSKDLSLCHSMIPLGSCTMKLNATTEMMPVTWPGFTDIHPFAPSEQAQGYQEMFNNLGDLLCTITGFDSFSLQPNAGAAGEYAGLMVIRAYHKSRGDHHRNVCIIPVSAHGTNPASAAMCGMKIVPVGTDSKGNINIEELRKAAEANRDKLSALMVTYPSTHGVYEEGIDEICRIIHDNGGQVYMDGANMNAQVGLTSPGFIGADVCHLNLHKTFCIPHGGGGPGMGPIGVKKHLAPFLPSHPVVSTGGIPAPDKSHPLGTISAAPWGSALILPISYTYIAMMGSKGLTDASKIAILNANYMAKRLENYYPVLFRGVNGTVAHEFIVDLRGFKNTAGIEPEDVAKRLMDYGFHGPTMSWPVPGTLMIEPTESESKAELDRFCDALISIREEIAQIENGKADIHNNVLKGAPHPPSLLMGDAWTKPYTREYAAFPASWLRTAKFWPTTGRVDNVYGDRNLICTLLPVSQMVEEEAAANA</v>
      </c>
    </row>
    <row r="222" spans="1:31" x14ac:dyDescent="0.25">
      <c r="A222" s="2" t="s">
        <v>2071</v>
      </c>
      <c r="B222" t="str">
        <f>VLOOKUP($A:$A,[0]!az,2,FALSE)</f>
        <v>MSTds-VS-MTds</v>
      </c>
      <c r="C222">
        <f>VLOOKUP($A:$A,[0]!az,3,FALSE)</f>
        <v>-2.0990465204420499</v>
      </c>
      <c r="D222">
        <f>VLOOKUP($A:$A,[0]!az,4,FALSE)</f>
        <v>0.109342716149557</v>
      </c>
      <c r="E222">
        <f>VLOOKUP($A:$A,[0]!az,5,FALSE)</f>
        <v>2.24940732707068E-10</v>
      </c>
      <c r="F222">
        <f>VLOOKUP($A:$A,[0]!az,6,FALSE)</f>
        <v>7.2760829006313099E-7</v>
      </c>
      <c r="G222" t="str">
        <f>VLOOKUP($A:$A,[0]!az,7,FALSE)</f>
        <v>Down</v>
      </c>
      <c r="H222" t="str">
        <f>VLOOKUP($A:$A,[0]!az,8,FALSE)</f>
        <v>Ghir_A13G003570.1;Ghir_A13G003570.2</v>
      </c>
      <c r="I222">
        <f>VLOOKUP($A:$A,[0]!az,9,FALSE)</f>
        <v>0</v>
      </c>
      <c r="J222">
        <f>VLOOKUP($A:$A,[0]!az,10,FALSE)</f>
        <v>0</v>
      </c>
      <c r="K222">
        <f>VLOOKUP($A:$A,[0]!az,11,FALSE)</f>
        <v>0</v>
      </c>
      <c r="L222">
        <f>VLOOKUP($A:$A,[0]!az,12,FALSE)</f>
        <v>100</v>
      </c>
      <c r="M222">
        <f>VLOOKUP($A:$A,[0]!az,13,FALSE)</f>
        <v>0</v>
      </c>
      <c r="N222" t="str">
        <f>VLOOKUP($A:$A,[0]!az,14,FALSE)</f>
        <v>XP_017620175.1</v>
      </c>
      <c r="O222" t="str">
        <f>VLOOKUP($A:$A,[0]!az,15,FALSE)</f>
        <v xml:space="preserve">PREDICTED: peptidyl-prolyl cis-trans isomerase CYP40-like isoform X2 [Gossypium arboreum] </v>
      </c>
      <c r="P222">
        <f>VLOOKUP($A:$A,[0]!az,16,FALSE)</f>
        <v>80.56</v>
      </c>
      <c r="Q222">
        <f>VLOOKUP($A:$A,[0]!az,17,FALSE)</f>
        <v>0</v>
      </c>
      <c r="R222" t="str">
        <f>VLOOKUP($A:$A,[0]!az,18,FALSE)</f>
        <v>sp|Q9C566|CYP40_ARATH</v>
      </c>
      <c r="S222" t="str">
        <f>VLOOKUP($A:$A,[0]!az,19,FALSE)</f>
        <v>Peptidyl-prolyl cis-trans isomerase CYP40 OS=Arabidopsis thaliana GN=CYP40 PE=2 SV=1</v>
      </c>
      <c r="T222" t="str">
        <f>VLOOKUP($A:$A,[0]!az,20,FALSE)</f>
        <v>At2g15790</v>
      </c>
      <c r="U222">
        <f>VLOOKUP($A:$A,[0]!az,21,FALSE)</f>
        <v>598</v>
      </c>
      <c r="V222">
        <f>VLOOKUP($A:$A,[0]!az,22,FALSE)</f>
        <v>0</v>
      </c>
      <c r="W222" t="str">
        <f>VLOOKUP($A:$A,[0]!az,23,FALSE)</f>
        <v>KOG0546</v>
      </c>
      <c r="X222" t="str">
        <f>VLOOKUP($A:$A,[0]!az,24,FALSE)</f>
        <v>HSP90 co-chaperone CPR7/Cyclophilin</v>
      </c>
      <c r="Y222" t="str">
        <f>VLOOKUP($A:$A,[0]!az,25,FALSE)</f>
        <v>O</v>
      </c>
      <c r="Z222" t="str">
        <f>VLOOKUP($A:$A,[0]!az,26,FALSE)</f>
        <v>Posttranslational modification, protein turnover, chaperones</v>
      </c>
      <c r="AA222" t="str">
        <f>VLOOKUP($A:$A,[0]!az,27,FALSE)</f>
        <v>K05864|1|0.0|768|gab:108464400|peptidyl-prolyl isomerase D [EC:5.2.1.8]</v>
      </c>
      <c r="AB222">
        <f>VLOOKUP($A:$A,[0]!az,28,FALSE)</f>
        <v>0</v>
      </c>
      <c r="AC222" t="str">
        <f>VLOOKUP($A:$A,[0]!az,29,FALSE)</f>
        <v>GO:0003755//peptidyl-prolyl cis-trans isomerase activity</v>
      </c>
      <c r="AD222" t="str">
        <f>VLOOKUP($A:$A,[0]!az,30,FALSE)</f>
        <v>-</v>
      </c>
      <c r="AE222" t="str">
        <f>VLOOKUP($A:$A,[0]!az,31,FALSE)</f>
        <v>MNMMRRQRCYLDISIGEELEGRIIVELFNDVVPKTAENFRALCTGEKGIGPNTAVPLHYKGGRFHRVIKGFMVQGGDISAGDGTGGESIYGLKFEDENFDMKHERKGMLSMANAGPNTNGSQFFITTTRTSHLDGKHVVFGKVVKGMGVVRSIEHVTTGEADCPTVDVTIVDCGEIPEGADDGISNFFNDGDAYADWPADLDESPDELSWWMTAVDSIKAFGNEYYKKQDYKMALRKYRKALRYLDICWEKDGIDEEKTSSLRKTKSQIFTNSSACKLKLGDLKGALLDTEFAMRDGENNVKALFRQGQANMALNDVDAAAESFKKALQLEPNDGGIKKELAAAMKKINDRRNEERRRYRKMFQSDTTGADNQ</v>
      </c>
    </row>
    <row r="223" spans="1:31" x14ac:dyDescent="0.25">
      <c r="A223" s="2" t="s">
        <v>1935</v>
      </c>
      <c r="B223" t="str">
        <f>VLOOKUP($A:$A,[0]!az,2,FALSE)</f>
        <v>MSTds-VS-MTds</v>
      </c>
      <c r="C223">
        <f>VLOOKUP($A:$A,[0]!az,3,FALSE)</f>
        <v>-3.28235445979286</v>
      </c>
      <c r="D223">
        <f>VLOOKUP($A:$A,[0]!az,4,FALSE)</f>
        <v>0.53599216425241303</v>
      </c>
      <c r="E223">
        <f>VLOOKUP($A:$A,[0]!az,5,FALSE)</f>
        <v>8.6622339030917295E-4</v>
      </c>
      <c r="F223">
        <f>VLOOKUP($A:$A,[0]!az,6,FALSE)</f>
        <v>7.0687839374531502E-3</v>
      </c>
      <c r="G223" t="str">
        <f>VLOOKUP($A:$A,[0]!az,7,FALSE)</f>
        <v>Down</v>
      </c>
      <c r="H223" t="str">
        <f>VLOOKUP($A:$A,[0]!az,8,FALSE)</f>
        <v>Ghir_A10G005840.1</v>
      </c>
      <c r="I223">
        <f>VLOOKUP($A:$A,[0]!az,9,FALSE)</f>
        <v>0</v>
      </c>
      <c r="J223">
        <f>VLOOKUP($A:$A,[0]!az,10,FALSE)</f>
        <v>0</v>
      </c>
      <c r="K223">
        <f>VLOOKUP($A:$A,[0]!az,11,FALSE)</f>
        <v>0</v>
      </c>
      <c r="L223">
        <f>VLOOKUP($A:$A,[0]!az,12,FALSE)</f>
        <v>100</v>
      </c>
      <c r="M223">
        <f>VLOOKUP($A:$A,[0]!az,13,FALSE)</f>
        <v>0</v>
      </c>
      <c r="N223" t="str">
        <f>VLOOKUP($A:$A,[0]!az,14,FALSE)</f>
        <v>XP_016678337.1</v>
      </c>
      <c r="O223" t="str">
        <f>VLOOKUP($A:$A,[0]!az,15,FALSE)</f>
        <v>PREDICTED: inorganic pyrophosphatase 1-like [Gossypium hirsutum]</v>
      </c>
      <c r="P223">
        <f>VLOOKUP($A:$A,[0]!az,16,FALSE)</f>
        <v>67.44</v>
      </c>
      <c r="Q223">
        <f>VLOOKUP($A:$A,[0]!az,17,FALSE)</f>
        <v>3E-134</v>
      </c>
      <c r="R223" t="str">
        <f>VLOOKUP($A:$A,[0]!az,18,FALSE)</f>
        <v>sp|Q9FZ62|PPSP2_ARATH</v>
      </c>
      <c r="S223" t="str">
        <f>VLOOKUP($A:$A,[0]!az,19,FALSE)</f>
        <v>Inorganic pyrophosphatase 2 OS=Arabidopsis thaliana GN=At1g17710 PE=2 SV=1</v>
      </c>
      <c r="T223" t="str">
        <f>VLOOKUP($A:$A,[0]!az,20,FALSE)</f>
        <v>At1g73010</v>
      </c>
      <c r="U223">
        <f>VLOOKUP($A:$A,[0]!az,21,FALSE)</f>
        <v>376</v>
      </c>
      <c r="V223">
        <f>VLOOKUP($A:$A,[0]!az,22,FALSE)</f>
        <v>5.9999999999999999E-132</v>
      </c>
      <c r="W223" t="str">
        <f>VLOOKUP($A:$A,[0]!az,23,FALSE)</f>
        <v>KOG3120</v>
      </c>
      <c r="X223" t="str">
        <f>VLOOKUP($A:$A,[0]!az,24,FALSE)</f>
        <v>Predicted haloacid dehalogenase-like hydrolase</v>
      </c>
      <c r="Y223" t="str">
        <f>VLOOKUP($A:$A,[0]!az,25,FALSE)</f>
        <v>R</v>
      </c>
      <c r="Z223" t="str">
        <f>VLOOKUP($A:$A,[0]!az,26,FALSE)</f>
        <v>General function prediction only</v>
      </c>
      <c r="AA223" t="str">
        <f>VLOOKUP($A:$A,[0]!az,27,FALSE)</f>
        <v>K13248|1|0.0|566|ghi:107897395|pyridoxal phosphate phosphatase PHOSPHO2 [EC:3.1.3.74]</v>
      </c>
      <c r="AB223">
        <f>VLOOKUP($A:$A,[0]!az,28,FALSE)</f>
        <v>0</v>
      </c>
      <c r="AC223" t="str">
        <f>VLOOKUP($A:$A,[0]!az,29,FALSE)</f>
        <v>GO:0016791//phosphatase activity</v>
      </c>
      <c r="AD223" t="str">
        <f>VLOOKUP($A:$A,[0]!az,30,FALSE)</f>
        <v>-</v>
      </c>
      <c r="AE223" t="str">
        <f>VLOOKUP($A:$A,[0]!az,31,FALSE)</f>
        <v>MAGIVVIFDFDKTIIDCDSDNWVLDELGFTDLFNQLLPTMPWNPLMDKMMKELHAQGKTIDDIVEVLKRAPIHPRIVPAIKAAHALGCELRVVSDANMFFIETILEHLGLREYFSEIDSNPSFVDEEEKLRIFPYHDFTESSHGCNLCPPNMCKGRVIERIQASLEGKKKIIYLGDGSGDYCPGLKLGEADYMMPRKNYPVWDLICRNPMLIKAEIYEWTDGEELEKVLLQLINMISLEEDDANSSQFISVDCKLQTMSASKNAFPHALPVPQ</v>
      </c>
    </row>
    <row r="224" spans="1:31" x14ac:dyDescent="0.25">
      <c r="A224" s="2" t="s">
        <v>1792</v>
      </c>
      <c r="B224" t="str">
        <f>VLOOKUP($A:$A,[0]!az,2,FALSE)</f>
        <v>MSTds-VS-MTds</v>
      </c>
      <c r="C224">
        <f>VLOOKUP($A:$A,[0]!az,3,FALSE)</f>
        <v>-2.1164237963506198</v>
      </c>
      <c r="D224">
        <f>VLOOKUP($A:$A,[0]!az,4,FALSE)</f>
        <v>0.19020558206850199</v>
      </c>
      <c r="E224">
        <f>VLOOKUP($A:$A,[0]!az,5,FALSE)</f>
        <v>1.11664931967681E-7</v>
      </c>
      <c r="F224">
        <f>VLOOKUP($A:$A,[0]!az,6,FALSE)</f>
        <v>1.61730820867817E-5</v>
      </c>
      <c r="G224" t="str">
        <f>VLOOKUP($A:$A,[0]!az,7,FALSE)</f>
        <v>Down</v>
      </c>
      <c r="H224" t="str">
        <f>VLOOKUP($A:$A,[0]!az,8,FALSE)</f>
        <v>Ghir_A07G015040.1;Ghir_A07G015040.2</v>
      </c>
      <c r="I224">
        <f>VLOOKUP($A:$A,[0]!az,9,FALSE)</f>
        <v>0</v>
      </c>
      <c r="J224">
        <f>VLOOKUP($A:$A,[0]!az,10,FALSE)</f>
        <v>0</v>
      </c>
      <c r="K224">
        <f>VLOOKUP($A:$A,[0]!az,11,FALSE)</f>
        <v>0</v>
      </c>
      <c r="L224">
        <f>VLOOKUP($A:$A,[0]!az,12,FALSE)</f>
        <v>100</v>
      </c>
      <c r="M224">
        <f>VLOOKUP($A:$A,[0]!az,13,FALSE)</f>
        <v>2.0000000000000001E-139</v>
      </c>
      <c r="N224" t="str">
        <f>VLOOKUP($A:$A,[0]!az,14,FALSE)</f>
        <v>XP_016743434.1</v>
      </c>
      <c r="O224" t="str">
        <f>VLOOKUP($A:$A,[0]!az,15,FALSE)</f>
        <v>PREDICTED: uncharacterized protein LOC107952773 [Gossypium hirsutum]</v>
      </c>
      <c r="P224" t="str">
        <f>VLOOKUP($A:$A,[0]!az,16,FALSE)</f>
        <v>-</v>
      </c>
      <c r="Q224" t="str">
        <f>VLOOKUP($A:$A,[0]!az,17,FALSE)</f>
        <v>-</v>
      </c>
      <c r="R224" t="str">
        <f>VLOOKUP($A:$A,[0]!az,18,FALSE)</f>
        <v>-</v>
      </c>
      <c r="S224" t="str">
        <f>VLOOKUP($A:$A,[0]!az,19,FALSE)</f>
        <v>-</v>
      </c>
      <c r="T224" t="str">
        <f>VLOOKUP($A:$A,[0]!az,20,FALSE)</f>
        <v>-</v>
      </c>
      <c r="U224" t="str">
        <f>VLOOKUP($A:$A,[0]!az,21,FALSE)</f>
        <v>-</v>
      </c>
      <c r="V224" t="str">
        <f>VLOOKUP($A:$A,[0]!az,22,FALSE)</f>
        <v>-</v>
      </c>
      <c r="W224" t="str">
        <f>VLOOKUP($A:$A,[0]!az,23,FALSE)</f>
        <v>-</v>
      </c>
      <c r="X224" t="str">
        <f>VLOOKUP($A:$A,[0]!az,24,FALSE)</f>
        <v>-</v>
      </c>
      <c r="Y224" t="str">
        <f>VLOOKUP($A:$A,[0]!az,25,FALSE)</f>
        <v>-</v>
      </c>
      <c r="Z224" t="str">
        <f>VLOOKUP($A:$A,[0]!az,26,FALSE)</f>
        <v>-</v>
      </c>
      <c r="AA224" t="str">
        <f>VLOOKUP($A:$A,[0]!az,27,FALSE)</f>
        <v>-</v>
      </c>
      <c r="AB224" t="str">
        <f>VLOOKUP($A:$A,[0]!az,28,FALSE)</f>
        <v>GO:0006457//protein folding</v>
      </c>
      <c r="AC224" t="str">
        <f>VLOOKUP($A:$A,[0]!az,29,FALSE)</f>
        <v>-</v>
      </c>
      <c r="AD224" t="str">
        <f>VLOOKUP($A:$A,[0]!az,30,FALSE)</f>
        <v>-</v>
      </c>
      <c r="AE224" t="str">
        <f>VLOOKUP($A:$A,[0]!az,31,FALSE)</f>
        <v>MKSYQSILILLLMILPLLLSPNAVDGGKRKIHITDDLDDVVDDEEDEAWKEWGKKKSSQEFDPAPSDFDKMELSQIQEEIMKRHTGPAFGFVKLGLGIRRDKNMVAEIALKWTQLLRTGALGVKFMGIDLGTIMFNVEDGHKVLELKEFILSQDEAYEIKIGDKVYRRAGDPPIEVVAEKLRQSKKNEEHVKEEL</v>
      </c>
    </row>
    <row r="225" spans="1:31" x14ac:dyDescent="0.25">
      <c r="A225" s="2" t="s">
        <v>1797</v>
      </c>
      <c r="B225" t="str">
        <f>VLOOKUP($A:$A,[0]!az,2,FALSE)</f>
        <v>MSTds-VS-MTds</v>
      </c>
      <c r="C225">
        <f>VLOOKUP($A:$A,[0]!az,3,FALSE)</f>
        <v>-2.3471650341312098</v>
      </c>
      <c r="D225">
        <f>VLOOKUP($A:$A,[0]!az,4,FALSE)</f>
        <v>0.37001364500195399</v>
      </c>
      <c r="E225">
        <f>VLOOKUP($A:$A,[0]!az,5,FALSE)</f>
        <v>3.7001566271621703E-5</v>
      </c>
      <c r="F225">
        <f>VLOOKUP($A:$A,[0]!az,6,FALSE)</f>
        <v>8.1659081086567296E-4</v>
      </c>
      <c r="G225" t="str">
        <f>VLOOKUP($A:$A,[0]!az,7,FALSE)</f>
        <v>Down</v>
      </c>
      <c r="H225" t="str">
        <f>VLOOKUP($A:$A,[0]!az,8,FALSE)</f>
        <v>Ghir_A07G021070.1</v>
      </c>
      <c r="I225">
        <f>VLOOKUP($A:$A,[0]!az,9,FALSE)</f>
        <v>0</v>
      </c>
      <c r="J225">
        <f>VLOOKUP($A:$A,[0]!az,10,FALSE)</f>
        <v>0</v>
      </c>
      <c r="K225">
        <f>VLOOKUP($A:$A,[0]!az,11,FALSE)</f>
        <v>0</v>
      </c>
      <c r="L225">
        <f>VLOOKUP($A:$A,[0]!az,12,FALSE)</f>
        <v>100</v>
      </c>
      <c r="M225">
        <f>VLOOKUP($A:$A,[0]!az,13,FALSE)</f>
        <v>0</v>
      </c>
      <c r="N225" t="str">
        <f>VLOOKUP($A:$A,[0]!az,14,FALSE)</f>
        <v>XP_016746632.1</v>
      </c>
      <c r="O225" t="str">
        <f>VLOOKUP($A:$A,[0]!az,15,FALSE)</f>
        <v>PREDICTED: acyl-coenzyme A thioesterase 9, mitochondrial-like [Gossypium hirsutum]</v>
      </c>
      <c r="P225" t="str">
        <f>VLOOKUP($A:$A,[0]!az,16,FALSE)</f>
        <v>-</v>
      </c>
      <c r="Q225" t="str">
        <f>VLOOKUP($A:$A,[0]!az,17,FALSE)</f>
        <v>-</v>
      </c>
      <c r="R225" t="str">
        <f>VLOOKUP($A:$A,[0]!az,18,FALSE)</f>
        <v>-</v>
      </c>
      <c r="S225" t="str">
        <f>VLOOKUP($A:$A,[0]!az,19,FALSE)</f>
        <v>-</v>
      </c>
      <c r="T225" t="str">
        <f>VLOOKUP($A:$A,[0]!az,20,FALSE)</f>
        <v>At5g48370</v>
      </c>
      <c r="U225">
        <f>VLOOKUP($A:$A,[0]!az,21,FALSE)</f>
        <v>422</v>
      </c>
      <c r="V225">
        <f>VLOOKUP($A:$A,[0]!az,22,FALSE)</f>
        <v>3E-148</v>
      </c>
      <c r="W225" t="str">
        <f>VLOOKUP($A:$A,[0]!az,23,FALSE)</f>
        <v>KOG2763</v>
      </c>
      <c r="X225" t="str">
        <f>VLOOKUP($A:$A,[0]!az,24,FALSE)</f>
        <v>Acyl-CoA thioesterase</v>
      </c>
      <c r="Y225" t="str">
        <f>VLOOKUP($A:$A,[0]!az,25,FALSE)</f>
        <v>I</v>
      </c>
      <c r="Z225" t="str">
        <f>VLOOKUP($A:$A,[0]!az,26,FALSE)</f>
        <v>Lipid transport and metabolism</v>
      </c>
      <c r="AA225" t="str">
        <f>VLOOKUP($A:$A,[0]!az,27,FALSE)</f>
        <v>K17361|1|0.0|517|ghi:107955371|acyl-coenzyme A thioesterase 9 [EC:3.1.2.-]</v>
      </c>
      <c r="AB225" t="str">
        <f>VLOOKUP($A:$A,[0]!az,28,FALSE)</f>
        <v>-</v>
      </c>
      <c r="AC225" t="str">
        <f>VLOOKUP($A:$A,[0]!az,29,FALSE)</f>
        <v>-</v>
      </c>
      <c r="AD225" t="str">
        <f>VLOOKUP($A:$A,[0]!az,30,FALSE)</f>
        <v>-</v>
      </c>
      <c r="AE225" t="str">
        <f>VLOOKUP($A:$A,[0]!az,31,FALSE)</f>
        <v>MMLFHAENSDVSESVALTANFIFVARDSKTGKAAPVNRLSPETEREKFLFEEAEARSKLRKRKRVDRREFEHGEINRLDALLAEGRIFCDMPALADRDSILLKDTHLENALICQPQQRNIHGRIFGGFLMHRAFELAFSTAYAFAGLVPCFLEVDHVDFLRPVDVGDFLRLKSCVLYTELENPDQPLINVEVVAHVTRPEIRTSEVSNTFYFTFSVRPEAKATKNGFKIRNVVPATEEEARRILERMDAEMLTRKSQ</v>
      </c>
    </row>
    <row r="226" spans="1:31" x14ac:dyDescent="0.25">
      <c r="A226" s="2" t="s">
        <v>2216</v>
      </c>
      <c r="B226" t="str">
        <f>VLOOKUP($A:$A,[0]!az,2,FALSE)</f>
        <v>MSTds-VS-MTds</v>
      </c>
      <c r="C226">
        <f>VLOOKUP($A:$A,[0]!az,3,FALSE)</f>
        <v>2.1423271714063898</v>
      </c>
      <c r="D226">
        <f>VLOOKUP($A:$A,[0]!az,4,FALSE)</f>
        <v>0.47951892278154901</v>
      </c>
      <c r="E226">
        <f>VLOOKUP($A:$A,[0]!az,5,FALSE)</f>
        <v>1.2017745756707199E-3</v>
      </c>
      <c r="F226">
        <f>VLOOKUP($A:$A,[0]!az,6,FALSE)</f>
        <v>8.8887351237108905E-3</v>
      </c>
      <c r="G226" t="str">
        <f>VLOOKUP($A:$A,[0]!az,7,FALSE)</f>
        <v>Up</v>
      </c>
      <c r="H226" t="str">
        <f>VLOOKUP($A:$A,[0]!az,8,FALSE)</f>
        <v>Ghir_D04G004080.1;Ghir_D04G004080.2;Ghir_D04G004080.3</v>
      </c>
      <c r="I226">
        <f>VLOOKUP($A:$A,[0]!az,9,FALSE)</f>
        <v>0</v>
      </c>
      <c r="J226">
        <f>VLOOKUP($A:$A,[0]!az,10,FALSE)</f>
        <v>0</v>
      </c>
      <c r="K226">
        <f>VLOOKUP($A:$A,[0]!az,11,FALSE)</f>
        <v>0</v>
      </c>
      <c r="L226">
        <f>VLOOKUP($A:$A,[0]!az,12,FALSE)</f>
        <v>100</v>
      </c>
      <c r="M226">
        <f>VLOOKUP($A:$A,[0]!az,13,FALSE)</f>
        <v>1E-172</v>
      </c>
      <c r="N226" t="str">
        <f>VLOOKUP($A:$A,[0]!az,14,FALSE)</f>
        <v>NP_001314631.1</v>
      </c>
      <c r="O226" t="str">
        <f>VLOOKUP($A:$A,[0]!az,15,FALSE)</f>
        <v xml:space="preserve">agamous-like MADS-box protein AGL1 [Gossypium hirsutum] </v>
      </c>
      <c r="P226">
        <f>VLOOKUP($A:$A,[0]!az,16,FALSE)</f>
        <v>71.08</v>
      </c>
      <c r="Q226">
        <f>VLOOKUP($A:$A,[0]!az,17,FALSE)</f>
        <v>1.9999999999999999E-124</v>
      </c>
      <c r="R226" t="str">
        <f>VLOOKUP($A:$A,[0]!az,18,FALSE)</f>
        <v>sp|P29381|AGL1_ARATH</v>
      </c>
      <c r="S226" t="str">
        <f>VLOOKUP($A:$A,[0]!az,19,FALSE)</f>
        <v>Agamous-like MADS-box protein AGL1 OS=Arabidopsis thaliana GN=AGL1 PE=1 SV=1</v>
      </c>
      <c r="T226" t="str">
        <f>VLOOKUP($A:$A,[0]!az,20,FALSE)</f>
        <v>At3g58780</v>
      </c>
      <c r="U226">
        <f>VLOOKUP($A:$A,[0]!az,21,FALSE)</f>
        <v>352</v>
      </c>
      <c r="V226">
        <f>VLOOKUP($A:$A,[0]!az,22,FALSE)</f>
        <v>3.9999999999999997E-124</v>
      </c>
      <c r="W226" t="str">
        <f>VLOOKUP($A:$A,[0]!az,23,FALSE)</f>
        <v>KOG0014</v>
      </c>
      <c r="X226" t="str">
        <f>VLOOKUP($A:$A,[0]!az,24,FALSE)</f>
        <v>MADS box transcription factor</v>
      </c>
      <c r="Y226" t="str">
        <f>VLOOKUP($A:$A,[0]!az,25,FALSE)</f>
        <v>K</v>
      </c>
      <c r="Z226" t="str">
        <f>VLOOKUP($A:$A,[0]!az,26,FALSE)</f>
        <v>Transcription</v>
      </c>
      <c r="AA226" t="str">
        <f>VLOOKUP($A:$A,[0]!az,27,FALSE)</f>
        <v>K09264|1|2e-173|479|gra:105780473|MADS-box transcription factor, plant</v>
      </c>
      <c r="AB226" t="str">
        <f>VLOOKUP($A:$A,[0]!az,28,FALSE)</f>
        <v>GO:0090376//seed trichome differentiation;GO:0045944//positive regulation of transcription from RNA polymerase II promoter;GO:0006351//transcription, DNA-templated</v>
      </c>
      <c r="AC226" t="str">
        <f>VLOOKUP($A:$A,[0]!az,29,FALSE)</f>
        <v>GO:0003700//DNA binding transcription factor activity;GO:0000977//RNA polymerase II regulatory region sequence-specific DNA binding;GO:0046983//protein dimerization activity</v>
      </c>
      <c r="AD226" t="str">
        <f>VLOOKUP($A:$A,[0]!az,30,FALSE)</f>
        <v>GO:0005634//nucleus</v>
      </c>
      <c r="AE226" t="str">
        <f>VLOOKUP($A:$A,[0]!az,31,FALSE)</f>
        <v>MEFPNLDPESSSQKKMGRGKIEIKRIENTTNRQVTFCKRRNGLLKKAYELSVLCDAEVALIVFSSRGRLYEYANNSVRATIERYKKACSDATTPGSVAEANIQFYQQEATKLRRQIRDVQNMNRHILGEALSSLTFKELKNLEGRLEKGICRIRSKKNELLFAEIGFMQKREVELQNDNMYLRAKIAENERAQQQSNQLMQAASSYNRNFLPVNLLEPSNNDYSNQDQTPLQLV</v>
      </c>
    </row>
    <row r="227" spans="1:31" x14ac:dyDescent="0.25">
      <c r="A227" s="2" t="s">
        <v>2505</v>
      </c>
      <c r="B227" t="str">
        <f>VLOOKUP($A:$A,[0]!az,2,FALSE)</f>
        <v>MSTds-VS-MTds</v>
      </c>
      <c r="C227">
        <f>VLOOKUP($A:$A,[0]!az,3,FALSE)</f>
        <v>2.0525736135849502</v>
      </c>
      <c r="D227">
        <f>VLOOKUP($A:$A,[0]!az,4,FALSE)</f>
        <v>0.31153242221866501</v>
      </c>
      <c r="E227">
        <f>VLOOKUP($A:$A,[0]!az,5,FALSE)</f>
        <v>2.5800280696763901E-5</v>
      </c>
      <c r="F227">
        <f>VLOOKUP($A:$A,[0]!az,6,FALSE)</f>
        <v>6.3706341954553904E-4</v>
      </c>
      <c r="G227" t="str">
        <f>VLOOKUP($A:$A,[0]!az,7,FALSE)</f>
        <v>Up</v>
      </c>
      <c r="H227" t="str">
        <f>VLOOKUP($A:$A,[0]!az,8,FALSE)</f>
        <v>Ghir_D12G010210.1;Ghir_D12G010210.2</v>
      </c>
      <c r="I227">
        <f>VLOOKUP($A:$A,[0]!az,9,FALSE)</f>
        <v>0</v>
      </c>
      <c r="J227">
        <f>VLOOKUP($A:$A,[0]!az,10,FALSE)</f>
        <v>0</v>
      </c>
      <c r="K227">
        <f>VLOOKUP($A:$A,[0]!az,11,FALSE)</f>
        <v>0</v>
      </c>
      <c r="L227">
        <f>VLOOKUP($A:$A,[0]!az,12,FALSE)</f>
        <v>100</v>
      </c>
      <c r="M227">
        <f>VLOOKUP($A:$A,[0]!az,13,FALSE)</f>
        <v>8.9999999999999998E-127</v>
      </c>
      <c r="N227" t="str">
        <f>VLOOKUP($A:$A,[0]!az,14,FALSE)</f>
        <v>XP_016735067.1</v>
      </c>
      <c r="O227" t="str">
        <f>VLOOKUP($A:$A,[0]!az,15,FALSE)</f>
        <v>PREDICTED: lipoxygenase homology domain-containing protein 1-like isoform X2 [Gossypium hirsutum]</v>
      </c>
      <c r="P227">
        <f>VLOOKUP($A:$A,[0]!az,16,FALSE)</f>
        <v>65.709999999999994</v>
      </c>
      <c r="Q227">
        <f>VLOOKUP($A:$A,[0]!az,17,FALSE)</f>
        <v>5.0000000000000003E-69</v>
      </c>
      <c r="R227" t="str">
        <f>VLOOKUP($A:$A,[0]!az,18,FALSE)</f>
        <v>sp|O65660|PLAT1_ARATH</v>
      </c>
      <c r="S227" t="str">
        <f>VLOOKUP($A:$A,[0]!az,19,FALSE)</f>
        <v>PLAT domain-containing protein 1 OS=Arabidopsis thaliana GN=PLAT1 PE=1 SV=1</v>
      </c>
      <c r="T227" t="str">
        <f>VLOOKUP($A:$A,[0]!az,20,FALSE)</f>
        <v>-</v>
      </c>
      <c r="U227" t="str">
        <f>VLOOKUP($A:$A,[0]!az,21,FALSE)</f>
        <v>-</v>
      </c>
      <c r="V227" t="str">
        <f>VLOOKUP($A:$A,[0]!az,22,FALSE)</f>
        <v>-</v>
      </c>
      <c r="W227" t="str">
        <f>VLOOKUP($A:$A,[0]!az,23,FALSE)</f>
        <v>-</v>
      </c>
      <c r="X227" t="str">
        <f>VLOOKUP($A:$A,[0]!az,24,FALSE)</f>
        <v>-</v>
      </c>
      <c r="Y227" t="str">
        <f>VLOOKUP($A:$A,[0]!az,25,FALSE)</f>
        <v>-</v>
      </c>
      <c r="Z227" t="str">
        <f>VLOOKUP($A:$A,[0]!az,26,FALSE)</f>
        <v>-</v>
      </c>
      <c r="AA227" t="str">
        <f>VLOOKUP($A:$A,[0]!az,27,FALSE)</f>
        <v>-</v>
      </c>
      <c r="AB227" t="str">
        <f>VLOOKUP($A:$A,[0]!az,28,FALSE)</f>
        <v>-</v>
      </c>
      <c r="AC227" t="str">
        <f>VLOOKUP($A:$A,[0]!az,29,FALSE)</f>
        <v>-</v>
      </c>
      <c r="AD227" t="str">
        <f>VLOOKUP($A:$A,[0]!az,30,FALSE)</f>
        <v>-</v>
      </c>
      <c r="AE227" t="str">
        <f>VLOOKUP($A:$A,[0]!az,31,FALSE)</f>
        <v>MEISLMREPQNVKPNGDPNSDREDCVYSVYIRTGSIIKGGTDSIIGLRLYDANGYSVEISNIEAWGGLMGPGYNYFERGNLDIFSGRGRCLDAPLCAMNLTSDGSGEHHGWYCNYVEVTMTGVHKPCSQQQFTVEQWLALDAPPYDLTAIRNYCPSEVPDDRRHRESSSSM</v>
      </c>
    </row>
    <row r="228" spans="1:31" x14ac:dyDescent="0.25">
      <c r="A228" s="2" t="s">
        <v>2526</v>
      </c>
      <c r="B228" t="str">
        <f>VLOOKUP($A:$A,[0]!az,2,FALSE)</f>
        <v>MSTds-VS-MTds</v>
      </c>
      <c r="C228">
        <f>VLOOKUP($A:$A,[0]!az,3,FALSE)</f>
        <v>2.0817412965691302</v>
      </c>
      <c r="D228">
        <f>VLOOKUP($A:$A,[0]!az,4,FALSE)</f>
        <v>0.32033153686175397</v>
      </c>
      <c r="E228">
        <f>VLOOKUP($A:$A,[0]!az,5,FALSE)</f>
        <v>1.8836023397539301E-4</v>
      </c>
      <c r="F228">
        <f>VLOOKUP($A:$A,[0]!az,6,FALSE)</f>
        <v>2.4059994936259299E-3</v>
      </c>
      <c r="G228" t="str">
        <f>VLOOKUP($A:$A,[0]!az,7,FALSE)</f>
        <v>Up</v>
      </c>
      <c r="H228" t="str">
        <f>VLOOKUP($A:$A,[0]!az,8,FALSE)</f>
        <v>Ghir_D12G022550.1</v>
      </c>
      <c r="I228">
        <f>VLOOKUP($A:$A,[0]!az,9,FALSE)</f>
        <v>0</v>
      </c>
      <c r="J228">
        <f>VLOOKUP($A:$A,[0]!az,10,FALSE)</f>
        <v>0</v>
      </c>
      <c r="K228">
        <f>VLOOKUP($A:$A,[0]!az,11,FALSE)</f>
        <v>0</v>
      </c>
      <c r="L228">
        <f>VLOOKUP($A:$A,[0]!az,12,FALSE)</f>
        <v>100</v>
      </c>
      <c r="M228">
        <f>VLOOKUP($A:$A,[0]!az,13,FALSE)</f>
        <v>3.0000000000000001E-73</v>
      </c>
      <c r="N228" t="str">
        <f>VLOOKUP($A:$A,[0]!az,14,FALSE)</f>
        <v>XP_016737708.1</v>
      </c>
      <c r="O228" t="str">
        <f>VLOOKUP($A:$A,[0]!az,15,FALSE)</f>
        <v>PREDICTED: uncharacterized protein LOC107947629 [Gossypium hirsutum]</v>
      </c>
      <c r="P228" t="str">
        <f>VLOOKUP($A:$A,[0]!az,16,FALSE)</f>
        <v>-</v>
      </c>
      <c r="Q228" t="str">
        <f>VLOOKUP($A:$A,[0]!az,17,FALSE)</f>
        <v>-</v>
      </c>
      <c r="R228" t="str">
        <f>VLOOKUP($A:$A,[0]!az,18,FALSE)</f>
        <v>-</v>
      </c>
      <c r="S228" t="str">
        <f>VLOOKUP($A:$A,[0]!az,19,FALSE)</f>
        <v>-</v>
      </c>
      <c r="T228" t="str">
        <f>VLOOKUP($A:$A,[0]!az,20,FALSE)</f>
        <v>-</v>
      </c>
      <c r="U228" t="str">
        <f>VLOOKUP($A:$A,[0]!az,21,FALSE)</f>
        <v>-</v>
      </c>
      <c r="V228" t="str">
        <f>VLOOKUP($A:$A,[0]!az,22,FALSE)</f>
        <v>-</v>
      </c>
      <c r="W228" t="str">
        <f>VLOOKUP($A:$A,[0]!az,23,FALSE)</f>
        <v>-</v>
      </c>
      <c r="X228" t="str">
        <f>VLOOKUP($A:$A,[0]!az,24,FALSE)</f>
        <v>-</v>
      </c>
      <c r="Y228" t="str">
        <f>VLOOKUP($A:$A,[0]!az,25,FALSE)</f>
        <v>-</v>
      </c>
      <c r="Z228" t="str">
        <f>VLOOKUP($A:$A,[0]!az,26,FALSE)</f>
        <v>-</v>
      </c>
      <c r="AA228" t="str">
        <f>VLOOKUP($A:$A,[0]!az,27,FALSE)</f>
        <v>K02605|1|5e-07|50.8|smo:SELMODRAFT_427211|origin recognition complex subunit 3</v>
      </c>
      <c r="AB228" t="str">
        <f>VLOOKUP($A:$A,[0]!az,28,FALSE)</f>
        <v>-</v>
      </c>
      <c r="AC228" t="str">
        <f>VLOOKUP($A:$A,[0]!az,29,FALSE)</f>
        <v>-</v>
      </c>
      <c r="AD228" t="str">
        <f>VLOOKUP($A:$A,[0]!az,30,FALSE)</f>
        <v>-</v>
      </c>
      <c r="AE228" t="str">
        <f>VLOOKUP($A:$A,[0]!az,31,FALSE)</f>
        <v>METKSLAMVVVITVSVMWGVEVATAELSAAQCKQERNLAITACKPVVYGKLPSPECCQRVRVTHLECVCPVITPKLAALIDVNRAIRLIQGCGRSVPRHYKCGSITTP</v>
      </c>
    </row>
    <row r="229" spans="1:31" x14ac:dyDescent="0.25">
      <c r="A229" s="2" t="s">
        <v>2178</v>
      </c>
      <c r="B229" t="str">
        <f>VLOOKUP($A:$A,[0]!az,2,FALSE)</f>
        <v>MSTds-VS-MTds</v>
      </c>
      <c r="C229">
        <f>VLOOKUP($A:$A,[0]!az,3,FALSE)</f>
        <v>2.4647227007538199</v>
      </c>
      <c r="D229">
        <f>VLOOKUP($A:$A,[0]!az,4,FALSE)</f>
        <v>0.362776301632321</v>
      </c>
      <c r="E229">
        <f>VLOOKUP($A:$A,[0]!az,5,FALSE)</f>
        <v>1.9191208650681801E-5</v>
      </c>
      <c r="F229">
        <f>VLOOKUP($A:$A,[0]!az,6,FALSE)</f>
        <v>5.2906672939266001E-4</v>
      </c>
      <c r="G229" t="str">
        <f>VLOOKUP($A:$A,[0]!az,7,FALSE)</f>
        <v>Up</v>
      </c>
      <c r="H229" t="str">
        <f>VLOOKUP($A:$A,[0]!az,8,FALSE)</f>
        <v>Ghir_D02G014790.1</v>
      </c>
      <c r="I229">
        <f>VLOOKUP($A:$A,[0]!az,9,FALSE)</f>
        <v>0</v>
      </c>
      <c r="J229">
        <f>VLOOKUP($A:$A,[0]!az,10,FALSE)</f>
        <v>0</v>
      </c>
      <c r="K229">
        <f>VLOOKUP($A:$A,[0]!az,11,FALSE)</f>
        <v>0</v>
      </c>
      <c r="L229">
        <f>VLOOKUP($A:$A,[0]!az,12,FALSE)</f>
        <v>67.308000000000007</v>
      </c>
      <c r="M229">
        <f>VLOOKUP($A:$A,[0]!az,13,FALSE)</f>
        <v>8.0000000000000005E-152</v>
      </c>
      <c r="N229" t="str">
        <f>VLOOKUP($A:$A,[0]!az,14,FALSE)</f>
        <v>OMO99730.1</v>
      </c>
      <c r="O229" t="str">
        <f>VLOOKUP($A:$A,[0]!az,15,FALSE)</f>
        <v>hypothetical protein COLO4_13127 [Corchorus olitorius]</v>
      </c>
      <c r="P229">
        <f>VLOOKUP($A:$A,[0]!az,16,FALSE)</f>
        <v>64.86</v>
      </c>
      <c r="Q229">
        <f>VLOOKUP($A:$A,[0]!az,17,FALSE)</f>
        <v>3.0000000000000002E-146</v>
      </c>
      <c r="R229" t="str">
        <f>VLOOKUP($A:$A,[0]!az,18,FALSE)</f>
        <v>sp|Q9SSK9|MLP28_ARATH</v>
      </c>
      <c r="S229" t="str">
        <f>VLOOKUP($A:$A,[0]!az,19,FALSE)</f>
        <v>MLP-like protein 28 OS=Arabidopsis thaliana GN=MLP28 PE=1 SV=1</v>
      </c>
      <c r="T229" t="str">
        <f>VLOOKUP($A:$A,[0]!az,20,FALSE)</f>
        <v>-</v>
      </c>
      <c r="U229" t="str">
        <f>VLOOKUP($A:$A,[0]!az,21,FALSE)</f>
        <v>-</v>
      </c>
      <c r="V229" t="str">
        <f>VLOOKUP($A:$A,[0]!az,22,FALSE)</f>
        <v>-</v>
      </c>
      <c r="W229" t="str">
        <f>VLOOKUP($A:$A,[0]!az,23,FALSE)</f>
        <v>-</v>
      </c>
      <c r="X229" t="str">
        <f>VLOOKUP($A:$A,[0]!az,24,FALSE)</f>
        <v>-</v>
      </c>
      <c r="Y229" t="str">
        <f>VLOOKUP($A:$A,[0]!az,25,FALSE)</f>
        <v>-</v>
      </c>
      <c r="Z229" t="str">
        <f>VLOOKUP($A:$A,[0]!az,26,FALSE)</f>
        <v>-</v>
      </c>
      <c r="AA229" t="str">
        <f>VLOOKUP($A:$A,[0]!az,27,FALSE)</f>
        <v>-</v>
      </c>
      <c r="AB229" t="str">
        <f>VLOOKUP($A:$A,[0]!az,28,FALSE)</f>
        <v>GO:0006952//defense response;GO:0009607//response to biotic stimulus</v>
      </c>
      <c r="AC229" t="str">
        <f>VLOOKUP($A:$A,[0]!az,29,FALSE)</f>
        <v>-</v>
      </c>
      <c r="AD229" t="str">
        <f>VLOOKUP($A:$A,[0]!az,30,FALSE)</f>
        <v>-</v>
      </c>
      <c r="AE229" t="str">
        <f>VLOOKUP($A:$A,[0]!az,31,FALSE)</f>
        <v>MTSSALTGKLEADVEIKASPEQFHEMFAHKPHHVHHTCYDKIQGCDLHEGEWGKVGTIVHWSYVHDGKAKKAKEVVEAVDPDKNLVTFRVIEGDLMEEYKSFVITIQVSPKSEGSGSVVHWTLEYEKLHGGIEHPETLLQFVQDVSKDIDGHLTQATLISKLEADVEIKASPKQFHEMFAHKPHHVHHTCYDKIQGCDLHEGEWGKVGTIVHWSYVHDGKAKKAKEVVEAVDPDKNLVTFRVIEGDLMEEYKSFVITIQVSPKSEGSGSVVHWTLEYEKLHGGIAHPETLLQFVQDISKDIDAHLTQAS</v>
      </c>
    </row>
    <row r="230" spans="1:31" x14ac:dyDescent="0.25">
      <c r="A230" s="2" t="s">
        <v>2471</v>
      </c>
      <c r="B230" t="str">
        <f>VLOOKUP($A:$A,[0]!az,2,FALSE)</f>
        <v>MSTds-VS-MTds</v>
      </c>
      <c r="C230">
        <f>VLOOKUP($A:$A,[0]!az,3,FALSE)</f>
        <v>-2.36764074463672</v>
      </c>
      <c r="D230">
        <f>VLOOKUP($A:$A,[0]!az,4,FALSE)</f>
        <v>0.27413284667808602</v>
      </c>
      <c r="E230">
        <f>VLOOKUP($A:$A,[0]!az,5,FALSE)</f>
        <v>1.7020099907227899E-6</v>
      </c>
      <c r="F230">
        <f>VLOOKUP($A:$A,[0]!az,6,FALSE)</f>
        <v>1.0322690593733701E-4</v>
      </c>
      <c r="G230" t="str">
        <f>VLOOKUP($A:$A,[0]!az,7,FALSE)</f>
        <v>Down</v>
      </c>
      <c r="H230" t="str">
        <f>VLOOKUP($A:$A,[0]!az,8,FALSE)</f>
        <v>Ghir_D11G015800.1</v>
      </c>
      <c r="I230">
        <f>VLOOKUP($A:$A,[0]!az,9,FALSE)</f>
        <v>0</v>
      </c>
      <c r="J230">
        <f>VLOOKUP($A:$A,[0]!az,10,FALSE)</f>
        <v>0</v>
      </c>
      <c r="K230">
        <f>VLOOKUP($A:$A,[0]!az,11,FALSE)</f>
        <v>0</v>
      </c>
      <c r="L230">
        <f>VLOOKUP($A:$A,[0]!az,12,FALSE)</f>
        <v>86.787999999999997</v>
      </c>
      <c r="M230">
        <f>VLOOKUP($A:$A,[0]!az,13,FALSE)</f>
        <v>0</v>
      </c>
      <c r="N230" t="str">
        <f>VLOOKUP($A:$A,[0]!az,14,FALSE)</f>
        <v>XP_016696139.1</v>
      </c>
      <c r="O230" t="str">
        <f>VLOOKUP($A:$A,[0]!az,15,FALSE)</f>
        <v>PREDICTED: acetyl-CoA acetyltransferase, cytosolic 1-like [Gossypium hirsutum]</v>
      </c>
      <c r="P230">
        <f>VLOOKUP($A:$A,[0]!az,16,FALSE)</f>
        <v>75.58</v>
      </c>
      <c r="Q230">
        <f>VLOOKUP($A:$A,[0]!az,17,FALSE)</f>
        <v>0</v>
      </c>
      <c r="R230" t="str">
        <f>VLOOKUP($A:$A,[0]!az,18,FALSE)</f>
        <v>sp|Q8S4Y1|THIC1_ARATH</v>
      </c>
      <c r="S230" t="str">
        <f>VLOOKUP($A:$A,[0]!az,19,FALSE)</f>
        <v>Acetyl-CoA acetyltransferase, cytosolic 1 OS=Arabidopsis thaliana GN=AAT1 PE=2 SV=1</v>
      </c>
      <c r="T230" t="str">
        <f>VLOOKUP($A:$A,[0]!az,20,FALSE)</f>
        <v>At5g48230</v>
      </c>
      <c r="U230">
        <f>VLOOKUP($A:$A,[0]!az,21,FALSE)</f>
        <v>615</v>
      </c>
      <c r="V230">
        <f>VLOOKUP($A:$A,[0]!az,22,FALSE)</f>
        <v>0</v>
      </c>
      <c r="W230" t="str">
        <f>VLOOKUP($A:$A,[0]!az,23,FALSE)</f>
        <v>KOG1390</v>
      </c>
      <c r="X230" t="str">
        <f>VLOOKUP($A:$A,[0]!az,24,FALSE)</f>
        <v>Acetyl-CoA acetyltransferase</v>
      </c>
      <c r="Y230" t="str">
        <f>VLOOKUP($A:$A,[0]!az,25,FALSE)</f>
        <v>I</v>
      </c>
      <c r="Z230" t="str">
        <f>VLOOKUP($A:$A,[0]!az,26,FALSE)</f>
        <v>Lipid transport and metabolism</v>
      </c>
      <c r="AA230" t="str">
        <f>VLOOKUP($A:$A,[0]!az,27,FALSE)</f>
        <v>K00626|1|0.0|702|ghi:107912464|acetyl-CoA C-acetyltransferase [EC:2.3.1.9]</v>
      </c>
      <c r="AB230" t="str">
        <f>VLOOKUP($A:$A,[0]!az,28,FALSE)</f>
        <v>GO:0008152//metabolic process</v>
      </c>
      <c r="AC230" t="str">
        <f>VLOOKUP($A:$A,[0]!az,29,FALSE)</f>
        <v>GO:0016747//transferase activity, transferring acyl groups other than amino-acyl groups</v>
      </c>
      <c r="AD230" t="str">
        <f>VLOOKUP($A:$A,[0]!az,30,FALSE)</f>
        <v>-</v>
      </c>
      <c r="AE230" t="str">
        <f>VLOOKUP($A:$A,[0]!az,31,FALSE)</f>
        <v>MKFKKKIKAKVLLELCFISEQFLIPFYVRIKQQFLLLADPFSPMAPVAAASSDSIKPRDVCVVGVARTPMGGFLGSLSSLSATKLGSIAIEAALKRANVDPSLVQEVFFGNVLSANLGQAPARQAALGAGIPNSVICTTVNKVCASGMKGLHLTQQCLPHRAFSWALMMCWAGGMESMSNVPKYLGEARKGSRLGHDTLVDGMLKDGLWDVYSDCGMGSCAELCAEKHAITREEQDNFAVQSFERGIAAQQGGAFAWEIAPVGHILSIKFVHFVTYIVCKTKSAITQVEVPGGRGKPSIIVDKDEGLGKFDAAKLRKLRPSFKDNGGTVTAGNASSISDGAAALILVSGEKALKLGLQVIAKIAGYADAAQFTGTRVFHNSASPAIPKAISNAGLDASQVDYYEINEAFAVVALANQKLLDLNPEKVNVNGGAVSLGHPLGCSGARILVTLLGVLKQKNGKYGVGGVCNGGGGASALVVELL</v>
      </c>
    </row>
    <row r="231" spans="1:31" x14ac:dyDescent="0.25">
      <c r="A231" s="2" t="s">
        <v>2430</v>
      </c>
      <c r="B231" t="str">
        <f>VLOOKUP($A:$A,[0]!az,2,FALSE)</f>
        <v>MSTds-VS-MTds</v>
      </c>
      <c r="C231">
        <f>VLOOKUP($A:$A,[0]!az,3,FALSE)</f>
        <v>-2.5815819814477399</v>
      </c>
      <c r="D231">
        <f>VLOOKUP($A:$A,[0]!az,4,FALSE)</f>
        <v>0.21341732855341899</v>
      </c>
      <c r="E231">
        <f>VLOOKUP($A:$A,[0]!az,5,FALSE)</f>
        <v>4.4232218776585302E-8</v>
      </c>
      <c r="F231">
        <f>VLOOKUP($A:$A,[0]!az,6,FALSE)</f>
        <v>9.5384322446218692E-6</v>
      </c>
      <c r="G231" t="str">
        <f>VLOOKUP($A:$A,[0]!az,7,FALSE)</f>
        <v>Down</v>
      </c>
      <c r="H231" t="str">
        <f>VLOOKUP($A:$A,[0]!az,8,FALSE)</f>
        <v>Ghir_D09G021000.1</v>
      </c>
      <c r="I231">
        <f>VLOOKUP($A:$A,[0]!az,9,FALSE)</f>
        <v>0</v>
      </c>
      <c r="J231">
        <f>VLOOKUP($A:$A,[0]!az,10,FALSE)</f>
        <v>0</v>
      </c>
      <c r="K231">
        <f>VLOOKUP($A:$A,[0]!az,11,FALSE)</f>
        <v>0</v>
      </c>
      <c r="L231">
        <f>VLOOKUP($A:$A,[0]!az,12,FALSE)</f>
        <v>99.823999999999998</v>
      </c>
      <c r="M231">
        <f>VLOOKUP($A:$A,[0]!az,13,FALSE)</f>
        <v>0</v>
      </c>
      <c r="N231" t="str">
        <f>VLOOKUP($A:$A,[0]!az,14,FALSE)</f>
        <v>XP_016670468.1</v>
      </c>
      <c r="O231" t="str">
        <f>VLOOKUP($A:$A,[0]!az,15,FALSE)</f>
        <v>PREDICTED: peptidyl-prolyl cis-trans isomerase FKBP62-like [Gossypium hirsutum]</v>
      </c>
      <c r="P231">
        <f>VLOOKUP($A:$A,[0]!az,16,FALSE)</f>
        <v>73.88</v>
      </c>
      <c r="Q231">
        <f>VLOOKUP($A:$A,[0]!az,17,FALSE)</f>
        <v>0</v>
      </c>
      <c r="R231" t="str">
        <f>VLOOKUP($A:$A,[0]!az,18,FALSE)</f>
        <v>sp|Q9FJL3|FKB65_ARATH</v>
      </c>
      <c r="S231" t="str">
        <f>VLOOKUP($A:$A,[0]!az,19,FALSE)</f>
        <v>Peptidyl-prolyl cis-trans isomerase FKBP65 OS=Arabidopsis thaliana GN=FKBP65 PE=1 SV=1</v>
      </c>
      <c r="T231" t="str">
        <f>VLOOKUP($A:$A,[0]!az,20,FALSE)</f>
        <v>At5g48570</v>
      </c>
      <c r="U231">
        <f>VLOOKUP($A:$A,[0]!az,21,FALSE)</f>
        <v>846</v>
      </c>
      <c r="V231">
        <f>VLOOKUP($A:$A,[0]!az,22,FALSE)</f>
        <v>0</v>
      </c>
      <c r="W231" t="str">
        <f>VLOOKUP($A:$A,[0]!az,23,FALSE)</f>
        <v>KOG0543</v>
      </c>
      <c r="X231" t="str">
        <f>VLOOKUP($A:$A,[0]!az,24,FALSE)</f>
        <v>FKBP-type peptidyl-prolyl cis-trans isomerase</v>
      </c>
      <c r="Y231" t="str">
        <f>VLOOKUP($A:$A,[0]!az,25,FALSE)</f>
        <v>O</v>
      </c>
      <c r="Z231" t="str">
        <f>VLOOKUP($A:$A,[0]!az,26,FALSE)</f>
        <v>Posttranslational modification, protein turnover, chaperones</v>
      </c>
      <c r="AA231" t="str">
        <f>VLOOKUP($A:$A,[0]!az,27,FALSE)</f>
        <v>K09571|1|0.0|1141|ghi:107890513|FK506-binding protein 4/5 [EC:5.2.1.8]</v>
      </c>
      <c r="AB231">
        <f>VLOOKUP($A:$A,[0]!az,28,FALSE)</f>
        <v>0</v>
      </c>
      <c r="AC231" t="str">
        <f>VLOOKUP($A:$A,[0]!az,29,FALSE)</f>
        <v>GO:0003755//peptidyl-prolyl cis-trans isomerase activity</v>
      </c>
      <c r="AD231" t="str">
        <f>VLOOKUP($A:$A,[0]!az,30,FALSE)</f>
        <v>-</v>
      </c>
      <c r="AE231" t="str">
        <f>VLOOKUP($A:$A,[0]!az,31,FALSE)</f>
        <v>MEDDFEFPTASNMEEDEMDIPEDDPVSPILKVGEEKEIGKNGLKKKLVKEGEGWENPSSGDEVEVHYTGTLLDGTKFDSSRDRGTPFKFKLGQGQVIKGWDEGIKTMKKGENAIFTIPAELAYGESGSPPTIPPNATLQFDVELLSWTSVKDICKDGGIFKKILVEGEKWENPKDLDEVFVKYEACLEDGTLISKSDGVEFTVGDGYFCPALAKAVKTMKKGEKVLLTVKPQYGFGEDGRPATGGECAVPPNATLHITLELVSWKSVSDITKDKKVSKKIVKEGEGYERPNDGTVVQVKLIGKLPDGTIFIKKGYDEEPFEFKIDEEQVIDGLDKAVKTMKKGENALITIQPEYAFGSSESHQELAVVPANSTVYYEVEMVSFVKEKESWEMDTPQKIEAAGKKKEEGNALFKAGKFERASKRYEKAVSFIEYDSSFNDEEKKQAKLLKVNCNLNNAASKLKLKDYKQAAKLCTKVLELDSGNVKALYRRAQAYMQLVDLDLAEADIKKALEIDPDNRDVKLEYRVLKEKIKEYNKKDAQFYGNIFAKMNKLAGKQEAAPMAIDSKA</v>
      </c>
    </row>
    <row r="232" spans="1:31" x14ac:dyDescent="0.25">
      <c r="A232" s="2" t="s">
        <v>1733</v>
      </c>
      <c r="B232" t="str">
        <f>VLOOKUP($A:$A,[0]!az,2,FALSE)</f>
        <v>MSTds-VS-MTds</v>
      </c>
      <c r="C232">
        <f>VLOOKUP($A:$A,[0]!az,3,FALSE)</f>
        <v>-2.3494142044065498</v>
      </c>
      <c r="D232">
        <f>VLOOKUP($A:$A,[0]!az,4,FALSE)</f>
        <v>0.38472108629303298</v>
      </c>
      <c r="E232">
        <f>VLOOKUP($A:$A,[0]!az,5,FALSE)</f>
        <v>5.2812365971988102E-5</v>
      </c>
      <c r="F232">
        <f>VLOOKUP($A:$A,[0]!az,6,FALSE)</f>
        <v>1.01526670181909E-3</v>
      </c>
      <c r="G232" t="str">
        <f>VLOOKUP($A:$A,[0]!az,7,FALSE)</f>
        <v>Down</v>
      </c>
      <c r="H232" t="str">
        <f>VLOOKUP($A:$A,[0]!az,8,FALSE)</f>
        <v>Ghir_A06G003420.1</v>
      </c>
      <c r="I232">
        <f>VLOOKUP($A:$A,[0]!az,9,FALSE)</f>
        <v>0</v>
      </c>
      <c r="J232">
        <f>VLOOKUP($A:$A,[0]!az,10,FALSE)</f>
        <v>0</v>
      </c>
      <c r="K232">
        <f>VLOOKUP($A:$A,[0]!az,11,FALSE)</f>
        <v>0</v>
      </c>
      <c r="L232">
        <f>VLOOKUP($A:$A,[0]!az,12,FALSE)</f>
        <v>99.429000000000002</v>
      </c>
      <c r="M232">
        <f>VLOOKUP($A:$A,[0]!az,13,FALSE)</f>
        <v>6.0000000000000002E-120</v>
      </c>
      <c r="N232" t="str">
        <f>VLOOKUP($A:$A,[0]!az,14,FALSE)</f>
        <v>XP_017644954.1</v>
      </c>
      <c r="O232" t="str">
        <f>VLOOKUP($A:$A,[0]!az,15,FALSE)</f>
        <v xml:space="preserve">PREDICTED: blue copper protein-like [Gossypium arboreum] </v>
      </c>
      <c r="P232">
        <f>VLOOKUP($A:$A,[0]!az,16,FALSE)</f>
        <v>65.849999999999994</v>
      </c>
      <c r="Q232">
        <f>VLOOKUP($A:$A,[0]!az,17,FALSE)</f>
        <v>7.0000000000000001E-49</v>
      </c>
      <c r="R232" t="str">
        <f>VLOOKUP($A:$A,[0]!az,18,FALSE)</f>
        <v>sp|Q41001|BCP_PEA</v>
      </c>
      <c r="S232" t="str">
        <f>VLOOKUP($A:$A,[0]!az,19,FALSE)</f>
        <v>Blue copper protein OS=Pisum sativum PE=2 SV=1</v>
      </c>
      <c r="T232" t="str">
        <f>VLOOKUP($A:$A,[0]!az,20,FALSE)</f>
        <v>-</v>
      </c>
      <c r="U232" t="str">
        <f>VLOOKUP($A:$A,[0]!az,21,FALSE)</f>
        <v>-</v>
      </c>
      <c r="V232" t="str">
        <f>VLOOKUP($A:$A,[0]!az,22,FALSE)</f>
        <v>-</v>
      </c>
      <c r="W232" t="str">
        <f>VLOOKUP($A:$A,[0]!az,23,FALSE)</f>
        <v>-</v>
      </c>
      <c r="X232" t="str">
        <f>VLOOKUP($A:$A,[0]!az,24,FALSE)</f>
        <v>-</v>
      </c>
      <c r="Y232" t="str">
        <f>VLOOKUP($A:$A,[0]!az,25,FALSE)</f>
        <v>-</v>
      </c>
      <c r="Z232" t="str">
        <f>VLOOKUP($A:$A,[0]!az,26,FALSE)</f>
        <v>-</v>
      </c>
      <c r="AA232" t="str">
        <f>VLOOKUP($A:$A,[0]!az,27,FALSE)</f>
        <v>K04733|1|2e-15|77.4|ppp:112280981|interleukin-1 receptor-associated kinase 4 [EC:2.7.11.1]!K03006|2|2e-11|65.9|thj:104811869|DNA-directed RNA polymerase II subunit RPB1 [EC:2.7.7.6]</v>
      </c>
      <c r="AB232">
        <f>VLOOKUP($A:$A,[0]!az,28,FALSE)</f>
        <v>0</v>
      </c>
      <c r="AC232" t="str">
        <f>VLOOKUP($A:$A,[0]!az,29,FALSE)</f>
        <v>GO:0009055//electron transfer activity</v>
      </c>
      <c r="AD232" t="str">
        <f>VLOOKUP($A:$A,[0]!az,30,FALSE)</f>
        <v>GO:0016021//integral component of membrane</v>
      </c>
      <c r="AE232" t="str">
        <f>VLOOKUP($A:$A,[0]!az,31,FALSE)</f>
        <v>MASSSVGMACLGLVLCMVVGPSLATVYTVGDTSGWATGVDYSGWANDKTFKVGDSLVFNYPTSHTVEEVSSSDYSTCTVGKAISTDSTGATTINLKTAGTHYFICGVAGHCESGMKLAIKVESSSSSSSTDKPSTTSPSTTTTTKIPDSSSSWNLSPVLAFATTWVALCVMMVVS</v>
      </c>
    </row>
    <row r="233" spans="1:31" x14ac:dyDescent="0.25">
      <c r="A233" s="2" t="s">
        <v>2405</v>
      </c>
      <c r="B233" t="str">
        <f>VLOOKUP($A:$A,[0]!az,2,FALSE)</f>
        <v>MSTds-VS-MTds</v>
      </c>
      <c r="C233">
        <f>VLOOKUP($A:$A,[0]!az,3,FALSE)</f>
        <v>2.47293354787899</v>
      </c>
      <c r="D233">
        <f>VLOOKUP($A:$A,[0]!az,4,FALSE)</f>
        <v>0.32757207117791498</v>
      </c>
      <c r="E233">
        <f>VLOOKUP($A:$A,[0]!az,5,FALSE)</f>
        <v>6.77297489071194E-6</v>
      </c>
      <c r="F233">
        <f>VLOOKUP($A:$A,[0]!az,6,FALSE)</f>
        <v>2.5181972543857702E-4</v>
      </c>
      <c r="G233" t="str">
        <f>VLOOKUP($A:$A,[0]!az,7,FALSE)</f>
        <v>Up</v>
      </c>
      <c r="H233" t="str">
        <f>VLOOKUP($A:$A,[0]!az,8,FALSE)</f>
        <v>Ghir_D08G022460.1</v>
      </c>
      <c r="I233">
        <f>VLOOKUP($A:$A,[0]!az,9,FALSE)</f>
        <v>0</v>
      </c>
      <c r="J233">
        <f>VLOOKUP($A:$A,[0]!az,10,FALSE)</f>
        <v>0</v>
      </c>
      <c r="K233">
        <f>VLOOKUP($A:$A,[0]!az,11,FALSE)</f>
        <v>0</v>
      </c>
      <c r="L233">
        <f>VLOOKUP($A:$A,[0]!az,12,FALSE)</f>
        <v>100</v>
      </c>
      <c r="M233">
        <f>VLOOKUP($A:$A,[0]!az,13,FALSE)</f>
        <v>0</v>
      </c>
      <c r="N233" t="str">
        <f>VLOOKUP($A:$A,[0]!az,14,FALSE)</f>
        <v>XP_016680176.1</v>
      </c>
      <c r="O233" t="str">
        <f>VLOOKUP($A:$A,[0]!az,15,FALSE)</f>
        <v>PREDICTED: probable ribosomal protein S11, mitochondrial [Gossypium hirsutum]</v>
      </c>
      <c r="P233">
        <f>VLOOKUP($A:$A,[0]!az,16,FALSE)</f>
        <v>39.479999999999997</v>
      </c>
      <c r="Q233">
        <f>VLOOKUP($A:$A,[0]!az,17,FALSE)</f>
        <v>5.0000000000000002E-55</v>
      </c>
      <c r="R233" t="str">
        <f>VLOOKUP($A:$A,[0]!az,18,FALSE)</f>
        <v>sp|Q8VZT8|RT11_ARATH</v>
      </c>
      <c r="S233" t="str">
        <f>VLOOKUP($A:$A,[0]!az,19,FALSE)</f>
        <v>Probable ribosomal protein S11, mitochondrial OS=Arabidopsis thaliana GN=NFD3 PE=2 SV=1</v>
      </c>
      <c r="T233" t="str">
        <f>VLOOKUP($A:$A,[0]!az,20,FALSE)</f>
        <v>AtCh055</v>
      </c>
      <c r="U233">
        <f>VLOOKUP($A:$A,[0]!az,21,FALSE)</f>
        <v>62.8</v>
      </c>
      <c r="V233">
        <f>VLOOKUP($A:$A,[0]!az,22,FALSE)</f>
        <v>6.0000000000000003E-12</v>
      </c>
      <c r="W233" t="str">
        <f>VLOOKUP($A:$A,[0]!az,23,FALSE)</f>
        <v>KOG0408</v>
      </c>
      <c r="X233" t="str">
        <f>VLOOKUP($A:$A,[0]!az,24,FALSE)</f>
        <v>Mitochondrial/chloroplast ribosomal protein S11</v>
      </c>
      <c r="Y233" t="str">
        <f>VLOOKUP($A:$A,[0]!az,25,FALSE)</f>
        <v>J</v>
      </c>
      <c r="Z233" t="str">
        <f>VLOOKUP($A:$A,[0]!az,26,FALSE)</f>
        <v>Translation, ribosomal structure and biogenesis</v>
      </c>
      <c r="AA233" t="str">
        <f>VLOOKUP($A:$A,[0]!az,27,FALSE)</f>
        <v>K02948|1|8e-150|422|gab:108467727|small subunit ribosomal protein S11</v>
      </c>
      <c r="AB233" t="str">
        <f>VLOOKUP($A:$A,[0]!az,28,FALSE)</f>
        <v>GO:0006412//translation</v>
      </c>
      <c r="AC233" t="str">
        <f>VLOOKUP($A:$A,[0]!az,29,FALSE)</f>
        <v>GO:0003735//structural constituent of ribosome</v>
      </c>
      <c r="AD233" t="str">
        <f>VLOOKUP($A:$A,[0]!az,30,FALSE)</f>
        <v>GO:0005840//ribosome</v>
      </c>
      <c r="AE233" t="str">
        <f>VLOOKUP($A:$A,[0]!az,31,FALSE)</f>
        <v>MHPLSSIRQLRHSSTSALLQRFSNFNWVCRASSNRPAFLGGLKSFSAGAHSSENVGTPEKNFDQQTMKDNVSATYASTFQNFFRPLGEQSTENVGNLGRNLDQQAVKENVSARYASAFRDFTRPSGQTEFRSGGNYRSMDVVMEAIDGDRRANYRGSQFRQDHIEQNEHFAHIKIMRNNTFVTVTDSNGNKKCGASAGMSGLLGGTKVSKYATEAVAEYAGRKARKMGIKSVVVRVKGFTHFKKKKQAILSFREGFKNPIVFIEDVTRHPHNGCRLPKKRRI</v>
      </c>
    </row>
    <row r="234" spans="1:31" x14ac:dyDescent="0.25">
      <c r="A234" s="2" t="s">
        <v>1785</v>
      </c>
      <c r="B234" t="str">
        <f>VLOOKUP($A:$A,[0]!az,2,FALSE)</f>
        <v>MSTds-VS-MTds</v>
      </c>
      <c r="C234">
        <f>VLOOKUP($A:$A,[0]!az,3,FALSE)</f>
        <v>2.0559947302380199</v>
      </c>
      <c r="D234">
        <f>VLOOKUP($A:$A,[0]!az,4,FALSE)</f>
        <v>0.315286627516566</v>
      </c>
      <c r="E234">
        <f>VLOOKUP($A:$A,[0]!az,5,FALSE)</f>
        <v>2.8474178681348101E-5</v>
      </c>
      <c r="F234">
        <f>VLOOKUP($A:$A,[0]!az,6,FALSE)</f>
        <v>6.8394413347475601E-4</v>
      </c>
      <c r="G234" t="str">
        <f>VLOOKUP($A:$A,[0]!az,7,FALSE)</f>
        <v>Up</v>
      </c>
      <c r="H234" t="str">
        <f>VLOOKUP($A:$A,[0]!az,8,FALSE)</f>
        <v>Ghir_A07G009290.1</v>
      </c>
      <c r="I234">
        <f>VLOOKUP($A:$A,[0]!az,9,FALSE)</f>
        <v>0</v>
      </c>
      <c r="J234">
        <f>VLOOKUP($A:$A,[0]!az,10,FALSE)</f>
        <v>0</v>
      </c>
      <c r="K234">
        <f>VLOOKUP($A:$A,[0]!az,11,FALSE)</f>
        <v>0</v>
      </c>
      <c r="L234">
        <f>VLOOKUP($A:$A,[0]!az,12,FALSE)</f>
        <v>100</v>
      </c>
      <c r="M234">
        <f>VLOOKUP($A:$A,[0]!az,13,FALSE)</f>
        <v>0</v>
      </c>
      <c r="N234" t="str">
        <f>VLOOKUP($A:$A,[0]!az,14,FALSE)</f>
        <v>XP_016748158.1</v>
      </c>
      <c r="O234" t="str">
        <f>VLOOKUP($A:$A,[0]!az,15,FALSE)</f>
        <v>PREDICTED: 1-aminocyclopropane-1-carboxylate oxidase 3-like [Gossypium hirsutum]</v>
      </c>
      <c r="P234">
        <f>VLOOKUP($A:$A,[0]!az,16,FALSE)</f>
        <v>80.31</v>
      </c>
      <c r="Q234">
        <f>VLOOKUP($A:$A,[0]!az,17,FALSE)</f>
        <v>0</v>
      </c>
      <c r="R234" t="str">
        <f>VLOOKUP($A:$A,[0]!az,18,FALSE)</f>
        <v>sp|Q08507|ACCO3_PETHY</v>
      </c>
      <c r="S234" t="str">
        <f>VLOOKUP($A:$A,[0]!az,19,FALSE)</f>
        <v>1-aminocyclopropane-1-carboxylate oxidase 3 OS=Petunia hybrida GN=ACO3 PE=3 SV=1</v>
      </c>
      <c r="T234" t="str">
        <f>VLOOKUP($A:$A,[0]!az,20,FALSE)</f>
        <v>At1g05010</v>
      </c>
      <c r="U234">
        <f>VLOOKUP($A:$A,[0]!az,21,FALSE)</f>
        <v>493</v>
      </c>
      <c r="V234">
        <f>VLOOKUP($A:$A,[0]!az,22,FALSE)</f>
        <v>5E-177</v>
      </c>
      <c r="W234" t="str">
        <f>VLOOKUP($A:$A,[0]!az,23,FALSE)</f>
        <v>KOG0143</v>
      </c>
      <c r="X234" t="str">
        <f>VLOOKUP($A:$A,[0]!az,24,FALSE)</f>
        <v>Iron/ascorbate family oxidoreductases</v>
      </c>
      <c r="Y234" t="str">
        <f>VLOOKUP($A:$A,[0]!az,25,FALSE)</f>
        <v>QR</v>
      </c>
      <c r="Z234" t="str">
        <f>VLOOKUP($A:$A,[0]!az,26,FALSE)</f>
        <v>Secondary metabolites biosynthesis, transport and catabolism;General function prediction only</v>
      </c>
      <c r="AA234" t="str">
        <f>VLOOKUP($A:$A,[0]!az,27,FALSE)</f>
        <v>K05933|1|0.0|650|ghi:107957214|aminocyclopropanecarboxylate oxidase [EC:1.14.17.4]</v>
      </c>
      <c r="AB234">
        <f>VLOOKUP($A:$A,[0]!az,28,FALSE)</f>
        <v>0</v>
      </c>
      <c r="AC234" t="str">
        <f>VLOOKUP($A:$A,[0]!az,29,FALSE)</f>
        <v>GO:0046872//metal ion binding;GO:0016491//oxidoreductase activity</v>
      </c>
      <c r="AD234" t="str">
        <f>VLOOKUP($A:$A,[0]!az,30,FALSE)</f>
        <v>-</v>
      </c>
      <c r="AE234" t="str">
        <f>VLOOKUP($A:$A,[0]!az,31,FALSE)</f>
        <v>MAKFPVINLEKLNGERAVTMDLIKDACENWGFFEVLNHGIPYDFMDRVESLTKEHYKKCMEQRFKELVASKALEGLQAEVTDMDWESTFYLRHLPESNMAEIPDLTDEYRKVMKEFALKLEKLAEELLDLFCENLGLEKGYLKKAFYGAKGPTFGTKVSNYPPCPTPDKIKGLRAHTDAGGIILLFQDPQVGGLQVLKDGEWVDVPPLRHSIVINLGDQLEVITNGKYKSVEHRVIAQTDGARMSIASFYNPGSDAIIYPAPALVEKEEEEKKGLYPKFVFEDYMKLYAVLKFQAKEPRFEAMKAREATAPIVTA</v>
      </c>
    </row>
    <row r="235" spans="1:31" x14ac:dyDescent="0.25">
      <c r="A235" s="2" t="s">
        <v>2018</v>
      </c>
      <c r="B235" t="str">
        <f>VLOOKUP($A:$A,[0]!az,2,FALSE)</f>
        <v>MSTds-VS-MTds</v>
      </c>
      <c r="C235">
        <f>VLOOKUP($A:$A,[0]!az,3,FALSE)</f>
        <v>-9.9857239565215501</v>
      </c>
      <c r="D235">
        <f>VLOOKUP($A:$A,[0]!az,4,FALSE)</f>
        <v>1.21542727406733</v>
      </c>
      <c r="E235">
        <f>VLOOKUP($A:$A,[0]!az,5,FALSE)</f>
        <v>1.78831655071043E-5</v>
      </c>
      <c r="F235">
        <f>VLOOKUP($A:$A,[0]!az,6,FALSE)</f>
        <v>5.0155560139000105E-4</v>
      </c>
      <c r="G235" t="str">
        <f>VLOOKUP($A:$A,[0]!az,7,FALSE)</f>
        <v>Down</v>
      </c>
      <c r="H235" t="str">
        <f>VLOOKUP($A:$A,[0]!az,8,FALSE)</f>
        <v>Ghir_A11G033110.1</v>
      </c>
      <c r="I235">
        <f>VLOOKUP($A:$A,[0]!az,9,FALSE)</f>
        <v>0</v>
      </c>
      <c r="J235">
        <f>VLOOKUP($A:$A,[0]!az,10,FALSE)</f>
        <v>0</v>
      </c>
      <c r="K235">
        <f>VLOOKUP($A:$A,[0]!az,11,FALSE)</f>
        <v>0</v>
      </c>
      <c r="L235">
        <f>VLOOKUP($A:$A,[0]!az,12,FALSE)</f>
        <v>100</v>
      </c>
      <c r="M235">
        <f>VLOOKUP($A:$A,[0]!az,13,FALSE)</f>
        <v>2E-180</v>
      </c>
      <c r="N235" t="str">
        <f>VLOOKUP($A:$A,[0]!az,14,FALSE)</f>
        <v>XP_016686276.1</v>
      </c>
      <c r="O235" t="str">
        <f>VLOOKUP($A:$A,[0]!az,15,FALSE)</f>
        <v>PREDICTED: FAS1 domain-containing protein SELMODRAFT_448915-like [Gossypium hirsutum]</v>
      </c>
      <c r="P235">
        <f>VLOOKUP($A:$A,[0]!az,16,FALSE)</f>
        <v>31.39</v>
      </c>
      <c r="Q235">
        <f>VLOOKUP($A:$A,[0]!az,17,FALSE)</f>
        <v>3.0000000000000001E-6</v>
      </c>
      <c r="R235" t="str">
        <f>VLOOKUP($A:$A,[0]!az,18,FALSE)</f>
        <v>sp|P0DH64|Y4891_SELML</v>
      </c>
      <c r="S235" t="str">
        <f>VLOOKUP($A:$A,[0]!az,19,FALSE)</f>
        <v>FAS1 domain-containing protein SELMODRAFT_448915 OS=Selaginella moellendorffii GN=SELMODRAFT_448915 PE=2 SV=1</v>
      </c>
      <c r="T235" t="str">
        <f>VLOOKUP($A:$A,[0]!az,20,FALSE)</f>
        <v>-</v>
      </c>
      <c r="U235" t="str">
        <f>VLOOKUP($A:$A,[0]!az,21,FALSE)</f>
        <v>-</v>
      </c>
      <c r="V235" t="str">
        <f>VLOOKUP($A:$A,[0]!az,22,FALSE)</f>
        <v>-</v>
      </c>
      <c r="W235" t="str">
        <f>VLOOKUP($A:$A,[0]!az,23,FALSE)</f>
        <v>-</v>
      </c>
      <c r="X235" t="str">
        <f>VLOOKUP($A:$A,[0]!az,24,FALSE)</f>
        <v>-</v>
      </c>
      <c r="Y235" t="str">
        <f>VLOOKUP($A:$A,[0]!az,25,FALSE)</f>
        <v>-</v>
      </c>
      <c r="Z235" t="str">
        <f>VLOOKUP($A:$A,[0]!az,26,FALSE)</f>
        <v>-</v>
      </c>
      <c r="AA235" t="str">
        <f>VLOOKUP($A:$A,[0]!az,27,FALSE)</f>
        <v>-</v>
      </c>
      <c r="AB235" t="str">
        <f>VLOOKUP($A:$A,[0]!az,28,FALSE)</f>
        <v>-</v>
      </c>
      <c r="AC235" t="str">
        <f>VLOOKUP($A:$A,[0]!az,29,FALSE)</f>
        <v>-</v>
      </c>
      <c r="AD235" t="str">
        <f>VLOOKUP($A:$A,[0]!az,30,FALSE)</f>
        <v>-</v>
      </c>
      <c r="AE235" t="str">
        <f>VLOOKUP($A:$A,[0]!az,31,FALSE)</f>
        <v>MATHTILTMFALLMAAQFKSISSTNLPPKDDQDLRLAMEEMQKANYFTFVMLLNMLPLDPKFLANVTFLMPNDRMLSKTVIPENAVSSFLHRHSIPSPLIFEHLLYIPTGSVLPSLMPEYLMNVSNGGGRRTFVLNNVKIISPNICTVGSSIRCHGIDGVLNPESNISLHTCSNTMVPVPPPPSLVAPPPLLPPPPPSPVPFFSSPEDDFLVPAPLPADSSQHISGSSKLSLGRKMLKSMATILVPLMIGVSI</v>
      </c>
    </row>
    <row r="236" spans="1:31" x14ac:dyDescent="0.25">
      <c r="A236" s="2" t="s">
        <v>2277</v>
      </c>
      <c r="B236" t="str">
        <f>VLOOKUP($A:$A,[0]!az,2,FALSE)</f>
        <v>MSTds-VS-MTds</v>
      </c>
      <c r="C236">
        <f>VLOOKUP($A:$A,[0]!az,3,FALSE)</f>
        <v>-2.4196662270376299</v>
      </c>
      <c r="D236">
        <f>VLOOKUP($A:$A,[0]!az,4,FALSE)</f>
        <v>0.33599150910887798</v>
      </c>
      <c r="E236">
        <f>VLOOKUP($A:$A,[0]!az,5,FALSE)</f>
        <v>1.08436613488472E-5</v>
      </c>
      <c r="F236">
        <f>VLOOKUP($A:$A,[0]!az,6,FALSE)</f>
        <v>3.5487277957514001E-4</v>
      </c>
      <c r="G236" t="str">
        <f>VLOOKUP($A:$A,[0]!az,7,FALSE)</f>
        <v>Down</v>
      </c>
      <c r="H236" t="str">
        <f>VLOOKUP($A:$A,[0]!az,8,FALSE)</f>
        <v>Ghir_D05G023910.1</v>
      </c>
      <c r="I236">
        <f>VLOOKUP($A:$A,[0]!az,9,FALSE)</f>
        <v>0</v>
      </c>
      <c r="J236">
        <f>VLOOKUP($A:$A,[0]!az,10,FALSE)</f>
        <v>0</v>
      </c>
      <c r="K236">
        <f>VLOOKUP($A:$A,[0]!az,11,FALSE)</f>
        <v>0</v>
      </c>
      <c r="L236">
        <f>VLOOKUP($A:$A,[0]!az,12,FALSE)</f>
        <v>83.7</v>
      </c>
      <c r="M236">
        <f>VLOOKUP($A:$A,[0]!az,13,FALSE)</f>
        <v>0</v>
      </c>
      <c r="N236" t="str">
        <f>VLOOKUP($A:$A,[0]!az,14,FALSE)</f>
        <v>XP_012445903.1</v>
      </c>
      <c r="O236" t="str">
        <f>VLOOKUP($A:$A,[0]!az,15,FALSE)</f>
        <v xml:space="preserve">PREDICTED: delta-aminolevulinic acid dehydratase 1, chloroplastic-like [Gossypium raimondii] </v>
      </c>
      <c r="P236">
        <f>VLOOKUP($A:$A,[0]!az,16,FALSE)</f>
        <v>69.739999999999995</v>
      </c>
      <c r="Q236">
        <f>VLOOKUP($A:$A,[0]!az,17,FALSE)</f>
        <v>0</v>
      </c>
      <c r="R236" t="str">
        <f>VLOOKUP($A:$A,[0]!az,18,FALSE)</f>
        <v>sp|Q9SFH9|HEM21_ARATH</v>
      </c>
      <c r="S236" t="str">
        <f>VLOOKUP($A:$A,[0]!az,19,FALSE)</f>
        <v>Delta-aminolevulinic acid dehydratase 1, chloroplastic OS=Arabidopsis thaliana GN=HEMB1 PE=2 SV=1</v>
      </c>
      <c r="T236" t="str">
        <f>VLOOKUP($A:$A,[0]!az,20,FALSE)</f>
        <v>At1g69740</v>
      </c>
      <c r="U236">
        <f>VLOOKUP($A:$A,[0]!az,21,FALSE)</f>
        <v>568</v>
      </c>
      <c r="V236">
        <f>VLOOKUP($A:$A,[0]!az,22,FALSE)</f>
        <v>0</v>
      </c>
      <c r="W236" t="str">
        <f>VLOOKUP($A:$A,[0]!az,23,FALSE)</f>
        <v>KOG2794</v>
      </c>
      <c r="X236" t="str">
        <f>VLOOKUP($A:$A,[0]!az,24,FALSE)</f>
        <v>Delta-aminolevulinic acid dehydratase</v>
      </c>
      <c r="Y236" t="str">
        <f>VLOOKUP($A:$A,[0]!az,25,FALSE)</f>
        <v>H</v>
      </c>
      <c r="Z236" t="str">
        <f>VLOOKUP($A:$A,[0]!az,26,FALSE)</f>
        <v>Coenzyme transport and metabolism</v>
      </c>
      <c r="AA236" t="str">
        <f>VLOOKUP($A:$A,[0]!az,27,FALSE)</f>
        <v>K01698|1|0.0|701|ghi:107905017|porphobilinogen synthase [EC:4.2.1.24]</v>
      </c>
      <c r="AB236" t="str">
        <f>VLOOKUP($A:$A,[0]!az,28,FALSE)</f>
        <v>GO:0006779//porphyrin-containing compound biosynthetic process</v>
      </c>
      <c r="AC236" t="str">
        <f>VLOOKUP($A:$A,[0]!az,29,FALSE)</f>
        <v>GO:0004655//porphobilinogen synthase activity;GO:0046872//metal ion binding</v>
      </c>
      <c r="AD236" t="str">
        <f>VLOOKUP($A:$A,[0]!az,30,FALSE)</f>
        <v>-</v>
      </c>
      <c r="AE236" t="str">
        <f>VLOOKUP($A:$A,[0]!az,31,FALSE)</f>
        <v>MASTIVNAPCTVPSVKGFETQNYVGLRPISSLRFNSGRTSTSGRSRGLFVVRACERHDGHVKKIEMSIEECEAAVVAGNAPEAPPVPPKPAAPVGTPVIKPYQLTRRPRRNRKSPALRASFQETNIKGGAILPKIMISALKFYVLTSTLVLFPRPAGQEDTPIGAMPGCYRLGWRHGLVEEVAKARDVGVNSIVLFPKVPDALKSPTGMKPTNDNVARTIRLLKDKFPDLVIYTDVALDPYSSDGHDVLSEKMIIMNDETVHQLCKQAVSQARAGADVVTPVYQFLKVGLKHLVTEQFRKVNYVDRSYSELFLAAGYASSFYGPFREALDSNPRFGDKKTYQMNPANYREALVEAHEDEAEGADILLVKPGLPYLDIIRLLRDQSPLPIAAYQVSGEYSMIKAGGVLKMIDEERVMMESLMCLRRAGADIILTYFALQAARSLCGEKR</v>
      </c>
    </row>
    <row r="237" spans="1:31" x14ac:dyDescent="0.25">
      <c r="A237" s="2" t="s">
        <v>1668</v>
      </c>
      <c r="B237" t="str">
        <f>VLOOKUP($A:$A,[0]!az,2,FALSE)</f>
        <v>MSTds-VS-MTds</v>
      </c>
      <c r="C237">
        <f>VLOOKUP($A:$A,[0]!az,3,FALSE)</f>
        <v>-7.2353756900287403</v>
      </c>
      <c r="D237">
        <f>VLOOKUP($A:$A,[0]!az,4,FALSE)</f>
        <v>1.0024064245242701</v>
      </c>
      <c r="E237">
        <f>VLOOKUP($A:$A,[0]!az,5,FALSE)</f>
        <v>9.0839781156315497E-5</v>
      </c>
      <c r="F237">
        <f>VLOOKUP($A:$A,[0]!az,6,FALSE)</f>
        <v>1.45704006006758E-3</v>
      </c>
      <c r="G237" t="str">
        <f>VLOOKUP($A:$A,[0]!az,7,FALSE)</f>
        <v>Down</v>
      </c>
      <c r="H237" t="str">
        <f>VLOOKUP($A:$A,[0]!az,8,FALSE)</f>
        <v>Ghir_A05G020100.1</v>
      </c>
      <c r="I237">
        <f>VLOOKUP($A:$A,[0]!az,9,FALSE)</f>
        <v>0</v>
      </c>
      <c r="J237">
        <f>VLOOKUP($A:$A,[0]!az,10,FALSE)</f>
        <v>0</v>
      </c>
      <c r="K237">
        <f>VLOOKUP($A:$A,[0]!az,11,FALSE)</f>
        <v>0</v>
      </c>
      <c r="L237">
        <f>VLOOKUP($A:$A,[0]!az,12,FALSE)</f>
        <v>100</v>
      </c>
      <c r="M237">
        <f>VLOOKUP($A:$A,[0]!az,13,FALSE)</f>
        <v>4.9999999999999998E-179</v>
      </c>
      <c r="N237" t="str">
        <f>VLOOKUP($A:$A,[0]!az,14,FALSE)</f>
        <v>XP_016731137.1</v>
      </c>
      <c r="O237" t="str">
        <f>VLOOKUP($A:$A,[0]!az,15,FALSE)</f>
        <v>PREDICTED: pathogenesis-related protein 5-like [Gossypium hirsutum]</v>
      </c>
      <c r="P237">
        <f>VLOOKUP($A:$A,[0]!az,16,FALSE)</f>
        <v>63.64</v>
      </c>
      <c r="Q237">
        <f>VLOOKUP($A:$A,[0]!az,17,FALSE)</f>
        <v>2E-109</v>
      </c>
      <c r="R237" t="str">
        <f>VLOOKUP($A:$A,[0]!az,18,FALSE)</f>
        <v>sp|P28493|PR5_ARATH</v>
      </c>
      <c r="S237" t="str">
        <f>VLOOKUP($A:$A,[0]!az,19,FALSE)</f>
        <v>Pathogenesis-related protein 5 OS=Arabidopsis thaliana GN=At1g75040 PE=1 SV=1</v>
      </c>
      <c r="T237" t="str">
        <f>VLOOKUP($A:$A,[0]!az,20,FALSE)</f>
        <v>-</v>
      </c>
      <c r="U237" t="str">
        <f>VLOOKUP($A:$A,[0]!az,21,FALSE)</f>
        <v>-</v>
      </c>
      <c r="V237" t="str">
        <f>VLOOKUP($A:$A,[0]!az,22,FALSE)</f>
        <v>-</v>
      </c>
      <c r="W237" t="str">
        <f>VLOOKUP($A:$A,[0]!az,23,FALSE)</f>
        <v>-</v>
      </c>
      <c r="X237" t="str">
        <f>VLOOKUP($A:$A,[0]!az,24,FALSE)</f>
        <v>-</v>
      </c>
      <c r="Y237" t="str">
        <f>VLOOKUP($A:$A,[0]!az,25,FALSE)</f>
        <v>-</v>
      </c>
      <c r="Z237" t="str">
        <f>VLOOKUP($A:$A,[0]!az,26,FALSE)</f>
        <v>-</v>
      </c>
      <c r="AA237" t="str">
        <f>VLOOKUP($A:$A,[0]!az,27,FALSE)</f>
        <v>K04733|1|1e-67|229|lsv:111880421|interleukin-1 receptor-associated kinase 4 [EC:2.7.11.1]</v>
      </c>
      <c r="AB237">
        <f>VLOOKUP($A:$A,[0]!az,28,FALSE)</f>
        <v>0</v>
      </c>
      <c r="AC237">
        <f>VLOOKUP($A:$A,[0]!az,29,FALSE)</f>
        <v>0</v>
      </c>
      <c r="AD237" t="str">
        <f>VLOOKUP($A:$A,[0]!az,30,FALSE)</f>
        <v>GO:0016021//integral component of membrane</v>
      </c>
      <c r="AE237" t="str">
        <f>VLOOKUP($A:$A,[0]!az,31,FALSE)</f>
        <v>MAISFGIYLLFLLNFFSFGAIFSSATSFTLENRCSFTVWPGSLTANGPPLGDGGFALAPGSSSRLHPPPGWSGRFWGRTGCNFDNSGSGKCVTGDCGGALKCNGGGIPPVSLIEFTLNGHDNKDFYDISLVDGYNMAVAVKAVGGTGTCQYAGCVNDLNTNCPAELQMMDSGSVVACKSACAAFNTPEYCCTGAHGTPQTCSPTMYSQLFKNACPTAYSYAYDDATSTMTCTGADYLITFCPTS</v>
      </c>
    </row>
    <row r="238" spans="1:31" x14ac:dyDescent="0.25">
      <c r="A238" s="2" t="s">
        <v>2060</v>
      </c>
      <c r="B238" t="str">
        <f>VLOOKUP($A:$A,[0]!az,2,FALSE)</f>
        <v>MSTds-VS-MTds</v>
      </c>
      <c r="C238">
        <f>VLOOKUP($A:$A,[0]!az,3,FALSE)</f>
        <v>3.2577367171726399</v>
      </c>
      <c r="D238">
        <f>VLOOKUP($A:$A,[0]!az,4,FALSE)</f>
        <v>0.53445885995616005</v>
      </c>
      <c r="E238">
        <f>VLOOKUP($A:$A,[0]!az,5,FALSE)</f>
        <v>7.7882190254730004E-5</v>
      </c>
      <c r="F238">
        <f>VLOOKUP($A:$A,[0]!az,6,FALSE)</f>
        <v>1.3098245653932401E-3</v>
      </c>
      <c r="G238" t="str">
        <f>VLOOKUP($A:$A,[0]!az,7,FALSE)</f>
        <v>Up</v>
      </c>
      <c r="H238" t="str">
        <f>VLOOKUP($A:$A,[0]!az,8,FALSE)</f>
        <v>Ghir_A12G026590.1</v>
      </c>
      <c r="I238">
        <f>VLOOKUP($A:$A,[0]!az,9,FALSE)</f>
        <v>0</v>
      </c>
      <c r="J238">
        <f>VLOOKUP($A:$A,[0]!az,10,FALSE)</f>
        <v>0</v>
      </c>
      <c r="K238">
        <f>VLOOKUP($A:$A,[0]!az,11,FALSE)</f>
        <v>0</v>
      </c>
      <c r="L238">
        <f>VLOOKUP($A:$A,[0]!az,12,FALSE)</f>
        <v>99.665999999999997</v>
      </c>
      <c r="M238">
        <f>VLOOKUP($A:$A,[0]!az,13,FALSE)</f>
        <v>0</v>
      </c>
      <c r="N238" t="str">
        <f>VLOOKUP($A:$A,[0]!az,14,FALSE)</f>
        <v>XP_017636240.1</v>
      </c>
      <c r="O238" t="str">
        <f>VLOOKUP($A:$A,[0]!az,15,FALSE)</f>
        <v>PREDICTED: hevamine-A-like [Gossypium arboreum]</v>
      </c>
      <c r="P238">
        <f>VLOOKUP($A:$A,[0]!az,16,FALSE)</f>
        <v>76.98</v>
      </c>
      <c r="Q238">
        <f>VLOOKUP($A:$A,[0]!az,17,FALSE)</f>
        <v>2.9999999999999998E-165</v>
      </c>
      <c r="R238" t="str">
        <f>VLOOKUP($A:$A,[0]!az,18,FALSE)</f>
        <v>sp|P51614|CHIT3_VITVI</v>
      </c>
      <c r="S238" t="str">
        <f>VLOOKUP($A:$A,[0]!az,19,FALSE)</f>
        <v>Acidic endochitinase OS=Vitis vinifera GN=CHIT3 PE=2 SV=1</v>
      </c>
      <c r="T238" t="str">
        <f>VLOOKUP($A:$A,[0]!az,20,FALSE)</f>
        <v>At5g24090</v>
      </c>
      <c r="U238">
        <f>VLOOKUP($A:$A,[0]!az,21,FALSE)</f>
        <v>447</v>
      </c>
      <c r="V238">
        <f>VLOOKUP($A:$A,[0]!az,22,FALSE)</f>
        <v>9.0000000000000005E-160</v>
      </c>
      <c r="W238" t="str">
        <f>VLOOKUP($A:$A,[0]!az,23,FALSE)</f>
        <v>KOG4701</v>
      </c>
      <c r="X238" t="str">
        <f>VLOOKUP($A:$A,[0]!az,24,FALSE)</f>
        <v>Chitinase</v>
      </c>
      <c r="Y238" t="str">
        <f>VLOOKUP($A:$A,[0]!az,25,FALSE)</f>
        <v>M</v>
      </c>
      <c r="Z238" t="str">
        <f>VLOOKUP($A:$A,[0]!az,26,FALSE)</f>
        <v>Cell wall/membrane/envelope biogenesis</v>
      </c>
      <c r="AA238" t="str">
        <f>VLOOKUP($A:$A,[0]!az,27,FALSE)</f>
        <v>K01183|1|0.0|609|gab:108478305|chitinase [EC:3.2.1.14]</v>
      </c>
      <c r="AB238" t="str">
        <f>VLOOKUP($A:$A,[0]!az,28,FALSE)</f>
        <v>GO:0005975//carbohydrate metabolic process</v>
      </c>
      <c r="AC238" t="str">
        <f>VLOOKUP($A:$A,[0]!az,29,FALSE)</f>
        <v>GO:0003796//lysozyme activity;GO:0004553//hydrolase activity, hydrolyzing O-glycosyl compounds</v>
      </c>
      <c r="AD238" t="str">
        <f>VLOOKUP($A:$A,[0]!az,30,FALSE)</f>
        <v>-</v>
      </c>
      <c r="AE238" t="str">
        <f>VLOOKUP($A:$A,[0]!az,31,FALSE)</f>
        <v>MIRKFQPKPMFFLLVLVSALIETSHAGGIAIYWGQNGNEGTLTATCATGRYAYVNIAFLNKFGNGRTPEINLAGHCNPASNGCTTVSQGIRNCQRRGIKVMLSIGGGVGSYSLASKADAKNVADYLWNNFLGGNSRSRPLGNAVLDGIDFDIELGSTRYWDDLARYLSAYSNNGRKVYLTAAPQCPFPDSFLGTALNTGLFDYVWVQFYNNPPCQYTSGNINNLVNSWNQWTSSIKAGNIFLGLPAAPAAAGSGYIPPNVLTSQILPVIKRSSKYGGIMLWSKFFDDKNGYSNSVVTSV</v>
      </c>
    </row>
    <row r="239" spans="1:31" x14ac:dyDescent="0.25">
      <c r="A239" s="2" t="s">
        <v>1900</v>
      </c>
      <c r="B239" t="str">
        <f>VLOOKUP($A:$A,[0]!az,2,FALSE)</f>
        <v>MSTds-VS-MTds</v>
      </c>
      <c r="C239">
        <f>VLOOKUP($A:$A,[0]!az,3,FALSE)</f>
        <v>-2.0589204622092101</v>
      </c>
      <c r="D239">
        <f>VLOOKUP($A:$A,[0]!az,4,FALSE)</f>
        <v>8.6946609270063396E-2</v>
      </c>
      <c r="E239">
        <f>VLOOKUP($A:$A,[0]!az,5,FALSE)</f>
        <v>6.0855887884514499E-8</v>
      </c>
      <c r="F239">
        <f>VLOOKUP($A:$A,[0]!az,6,FALSE)</f>
        <v>1.1565958236003101E-5</v>
      </c>
      <c r="G239" t="str">
        <f>VLOOKUP($A:$A,[0]!az,7,FALSE)</f>
        <v>Down</v>
      </c>
      <c r="H239" t="str">
        <f>VLOOKUP($A:$A,[0]!az,8,FALSE)</f>
        <v>Ghir_A10G000980.1;Ghir_D10G001760.1;Ghir_D10G001760.2</v>
      </c>
      <c r="I239">
        <f>VLOOKUP($A:$A,[0]!az,9,FALSE)</f>
        <v>0</v>
      </c>
      <c r="J239">
        <f>VLOOKUP($A:$A,[0]!az,10,FALSE)</f>
        <v>0</v>
      </c>
      <c r="K239">
        <f>VLOOKUP($A:$A,[0]!az,11,FALSE)</f>
        <v>0</v>
      </c>
      <c r="L239">
        <f>VLOOKUP($A:$A,[0]!az,12,FALSE)</f>
        <v>92.971000000000004</v>
      </c>
      <c r="M239">
        <f>VLOOKUP($A:$A,[0]!az,13,FALSE)</f>
        <v>0</v>
      </c>
      <c r="N239" t="str">
        <f>VLOOKUP($A:$A,[0]!az,14,FALSE)</f>
        <v>XP_012455710.1</v>
      </c>
      <c r="O239" t="str">
        <f>VLOOKUP($A:$A,[0]!az,15,FALSE)</f>
        <v>PREDICTED: phospholipase A I isoform X1 [Gossypium raimondii]</v>
      </c>
      <c r="P239">
        <f>VLOOKUP($A:$A,[0]!az,16,FALSE)</f>
        <v>67.91</v>
      </c>
      <c r="Q239">
        <f>VLOOKUP($A:$A,[0]!az,17,FALSE)</f>
        <v>0</v>
      </c>
      <c r="R239" t="str">
        <f>VLOOKUP($A:$A,[0]!az,18,FALSE)</f>
        <v>sp|F4HX15|LPAI_ARATH</v>
      </c>
      <c r="S239" t="str">
        <f>VLOOKUP($A:$A,[0]!az,19,FALSE)</f>
        <v>Phospholipase A I OS=Arabidopsis thaliana GN=PLA1 PE=2 SV=1</v>
      </c>
      <c r="T239" t="str">
        <f>VLOOKUP($A:$A,[0]!az,20,FALSE)</f>
        <v>At1g61850</v>
      </c>
      <c r="U239">
        <f>VLOOKUP($A:$A,[0]!az,21,FALSE)</f>
        <v>1639</v>
      </c>
      <c r="V239">
        <f>VLOOKUP($A:$A,[0]!az,22,FALSE)</f>
        <v>0</v>
      </c>
      <c r="W239" t="str">
        <f>VLOOKUP($A:$A,[0]!az,23,FALSE)</f>
        <v>KOG4231</v>
      </c>
      <c r="X239" t="str">
        <f>VLOOKUP($A:$A,[0]!az,24,FALSE)</f>
        <v>Intracellular membrane-bound Ca2+-independent phospholipase A2</v>
      </c>
      <c r="Y239" t="str">
        <f>VLOOKUP($A:$A,[0]!az,25,FALSE)</f>
        <v>I</v>
      </c>
      <c r="Z239" t="str">
        <f>VLOOKUP($A:$A,[0]!az,26,FALSE)</f>
        <v>Lipid transport and metabolism</v>
      </c>
      <c r="AA239" t="str">
        <f>VLOOKUP($A:$A,[0]!az,27,FALSE)</f>
        <v>K16815|1|0.0|899|ghi:107891813|calcium-independent phospholipase A2-gamma</v>
      </c>
      <c r="AB239" t="str">
        <f>VLOOKUP($A:$A,[0]!az,28,FALSE)</f>
        <v>GO:0016042//lipid catabolic process</v>
      </c>
      <c r="AC239" t="str">
        <f>VLOOKUP($A:$A,[0]!az,29,FALSE)</f>
        <v>GO:0016787//hydrolase activity</v>
      </c>
      <c r="AD239" t="str">
        <f>VLOOKUP($A:$A,[0]!az,30,FALSE)</f>
        <v>-</v>
      </c>
      <c r="AE239" t="str">
        <f>VLOOKUP($A:$A,[0]!az,31,FALSE)</f>
        <v>MKPCLPHHPWSLPIKNKHIIFFQHLMYRWKRPSEIFRLSLYYGYEESGEDLDRTSSQLIGSCSSSSASLTPPQDQQEPGFKIDLDWVSGDDVDQVALRLQSQLMLALPSSQDTVAIELKETEENVVGVEMYVEKRREPLRAVTVVKATGSSQQSDGVGVLLRLLRSNLDDHWKGITSLSLCGCGLTTLPVELTQLPILEKLYLDYNKLSQLPPELGDVKNLKVLRADCNMLVSVPVELKQCIGLVELSLEHNKLVRLLLDFRATIELEILRLFGNPLEFLPEILPLRKLSQLSLANIRIVADENLRSVTVQIEMENSSYFGTSKHKLSALLSLIFRFSSCHHPLIASALTKIIMQDQGNCALIGKDENALRQLISMISSDNRHVVSQACSALSTLAGDVSVAMELMKCDIMQPIEFVMKSIAPEEQVSVLQVVGTLAFGSDIVAQKMLSRDVLRSLKILCAHKNPEVQRLALLAVGNLAFCLENRRILVTSESLRELLMRLTFTSEPRVNKAAARALAILGENENLRRAIRGRQVPKRGLRILSMDGGGMKGLATVQMLKEIEKGTGKRIHELFDLVCGTSTGGMLAVALGIKLMTLDQCEEIYKKLGKLVFTEPVPKDEAATWREKFDQLYKSSSQSIRVAVHGSKHSADQFERLLKEMCADEDGDLLIDSAVRNIPKVFVVSTLVSVMPAQPFLFRNYQYPVGTPEVPLAILEGSVTTVQGAQFGYKRNAFIGSCKHHVWKAIRASSAAPYYLDDFSDDVNRWQDGAIVANNPTLFSIREAQLLWPDTKIDCLVSIGSGSVPTKARKGGWRYLDTGQVLIESSCSVERAEEAFSAMLTMLPEIQYFRFNPVDERCDMELDETDPTVWLKLEASVKDYIQNNTDAFKNACERLLVPFAHDEKWTEKLKSQHFARAKTSNVDENTPSLGWRRNVLLVEALSSPDSGRIVHHARALESFCVQNGIRLTLLHDISGVSKTVPTTTFPTPFTSPLPAGNGLLSGKKTTSQPKSPTGRRELSLPVQSLHEKLQNLPQVGIIHLALQNDSVGSILSWQNEVFIVAEPGELADRFLQSVKVSMLSMMRSQDRKGASPFAQVITIANLIRCRPYFQVGNIGHRYIGRQTQVTEDDQEIGAYMFRRTVHSLYITPDDVRWMVGAWRDRIIIFTGTYGPSANLIKAFLDSGAKAVLCPTAEPQDVLINDLGEYNVLGKGRFEIGEEDPEDEDSETETETESELETISPSSDWDDHDMEKNTDHGTSFWDKEEEELSRFVCKLYDSIFREGATVDVALKNSLACHRKLRYTCHLPYLK</v>
      </c>
    </row>
    <row r="240" spans="1:31" x14ac:dyDescent="0.25">
      <c r="A240" s="2" t="s">
        <v>2316</v>
      </c>
      <c r="B240" t="str">
        <f>VLOOKUP($A:$A,[0]!az,2,FALSE)</f>
        <v>MSTds-VS-MTds</v>
      </c>
      <c r="C240">
        <f>VLOOKUP($A:$A,[0]!az,3,FALSE)</f>
        <v>2.2201664714378699</v>
      </c>
      <c r="D240">
        <f>VLOOKUP($A:$A,[0]!az,4,FALSE)</f>
        <v>0.18051636225040599</v>
      </c>
      <c r="E240">
        <f>VLOOKUP($A:$A,[0]!az,5,FALSE)</f>
        <v>3.6744238984809399E-8</v>
      </c>
      <c r="F240">
        <f>VLOOKUP($A:$A,[0]!az,6,FALSE)</f>
        <v>8.6967340270387898E-6</v>
      </c>
      <c r="G240" t="str">
        <f>VLOOKUP($A:$A,[0]!az,7,FALSE)</f>
        <v>Up</v>
      </c>
      <c r="H240" t="str">
        <f>VLOOKUP($A:$A,[0]!az,8,FALSE)</f>
        <v>Ghir_D06G020220.1</v>
      </c>
      <c r="I240">
        <f>VLOOKUP($A:$A,[0]!az,9,FALSE)</f>
        <v>0</v>
      </c>
      <c r="J240">
        <f>VLOOKUP($A:$A,[0]!az,10,FALSE)</f>
        <v>0</v>
      </c>
      <c r="K240">
        <f>VLOOKUP($A:$A,[0]!az,11,FALSE)</f>
        <v>0</v>
      </c>
      <c r="L240">
        <f>VLOOKUP($A:$A,[0]!az,12,FALSE)</f>
        <v>100</v>
      </c>
      <c r="M240">
        <f>VLOOKUP($A:$A,[0]!az,13,FALSE)</f>
        <v>0</v>
      </c>
      <c r="N240" t="str">
        <f>VLOOKUP($A:$A,[0]!az,14,FALSE)</f>
        <v>XP_016754175.1</v>
      </c>
      <c r="O240" t="str">
        <f>VLOOKUP($A:$A,[0]!az,15,FALSE)</f>
        <v>PREDICTED: probable carboxylesterase 15 [Gossypium hirsutum]</v>
      </c>
      <c r="P240">
        <f>VLOOKUP($A:$A,[0]!az,16,FALSE)</f>
        <v>33.33</v>
      </c>
      <c r="Q240">
        <f>VLOOKUP($A:$A,[0]!az,17,FALSE)</f>
        <v>2.0000000000000001E-54</v>
      </c>
      <c r="R240" t="str">
        <f>VLOOKUP($A:$A,[0]!az,18,FALSE)</f>
        <v>sp|Q9SX25|CXE6_ARATH</v>
      </c>
      <c r="S240" t="str">
        <f>VLOOKUP($A:$A,[0]!az,19,FALSE)</f>
        <v>Probable carboxylesterase 6 OS=Arabidopsis thaliana GN=CXE6 PE=2 SV=1</v>
      </c>
      <c r="T240" t="str">
        <f>VLOOKUP($A:$A,[0]!az,20,FALSE)</f>
        <v>At1g68620</v>
      </c>
      <c r="U240">
        <f>VLOOKUP($A:$A,[0]!az,21,FALSE)</f>
        <v>181</v>
      </c>
      <c r="V240">
        <f>VLOOKUP($A:$A,[0]!az,22,FALSE)</f>
        <v>4.0000000000000001E-54</v>
      </c>
      <c r="W240" t="str">
        <f>VLOOKUP($A:$A,[0]!az,23,FALSE)</f>
        <v>KOG1515</v>
      </c>
      <c r="X240" t="str">
        <f>VLOOKUP($A:$A,[0]!az,24,FALSE)</f>
        <v>Arylacetamide deacetylase</v>
      </c>
      <c r="Y240" t="str">
        <f>VLOOKUP($A:$A,[0]!az,25,FALSE)</f>
        <v>V</v>
      </c>
      <c r="Z240" t="str">
        <f>VLOOKUP($A:$A,[0]!az,26,FALSE)</f>
        <v>Defense mechanisms</v>
      </c>
      <c r="AA240" t="str">
        <f>VLOOKUP($A:$A,[0]!az,27,FALSE)</f>
        <v>K14493|1|8e-53|182|smo:SELMODRAFT_450797|gibberellin receptor GID1 [EC:3.-.-.-]!K20506|3|2e-52|179|pda:103717078|tuliposide A-converting enzyme [EC:4.2.99.22]</v>
      </c>
      <c r="AB240" t="str">
        <f>VLOOKUP($A:$A,[0]!az,28,FALSE)</f>
        <v>GO:0008152//metabolic process</v>
      </c>
      <c r="AC240" t="str">
        <f>VLOOKUP($A:$A,[0]!az,29,FALSE)</f>
        <v>GO:0016787//hydrolase activity</v>
      </c>
      <c r="AD240" t="str">
        <f>VLOOKUP($A:$A,[0]!az,30,FALSE)</f>
        <v>-</v>
      </c>
      <c r="AE240" t="str">
        <f>VLOOKUP($A:$A,[0]!az,31,FALSE)</f>
        <v>MVQEKKLVQDVSGWLRVYDDGSVDRTWTVPPEVKFMAEPVSPHEQFIDGIATRDVTIDQNSGLRARIYLPEEENPKFPIILHFHGGGFCISQADWFMYYQFYTRLAKSIPAIVVSVYLRPAPENKLPAACDDGYAALLWLKSLSKGESNEPWLNTHGDFNRVFLIGDSSGGNIVHEVATRSGFIDLNPLRLAGVIPIHPGFVRAQRSKSELEQPESPFLTLDMVDTFLALALPNGCTKDHPITCPMGSFAPPIETLSLPPLMYCVAEKDMIKDTEMEYYELLKKANKDVELFISTEMGHSFYLNKIAIDTDPVTAAQTGELIEGIKVFINKH</v>
      </c>
    </row>
    <row r="241" spans="1:31" x14ac:dyDescent="0.25">
      <c r="A241" s="2" t="s">
        <v>1688</v>
      </c>
      <c r="B241" t="str">
        <f>VLOOKUP($A:$A,[0]!az,2,FALSE)</f>
        <v>MSTds-VS-MTds</v>
      </c>
      <c r="C241">
        <f>VLOOKUP($A:$A,[0]!az,3,FALSE)</f>
        <v>-2.6056171687496401</v>
      </c>
      <c r="D241">
        <f>VLOOKUP($A:$A,[0]!az,4,FALSE)</f>
        <v>0.305779580519701</v>
      </c>
      <c r="E241">
        <f>VLOOKUP($A:$A,[0]!az,5,FALSE)</f>
        <v>2.7646925708335601E-5</v>
      </c>
      <c r="F241">
        <f>VLOOKUP($A:$A,[0]!az,6,FALSE)</f>
        <v>6.6601650201002205E-4</v>
      </c>
      <c r="G241" t="str">
        <f>VLOOKUP($A:$A,[0]!az,7,FALSE)</f>
        <v>Down</v>
      </c>
      <c r="H241" t="str">
        <f>VLOOKUP($A:$A,[0]!az,8,FALSE)</f>
        <v>Ghir_A05G028270.1;Ghir_D05G028280.1</v>
      </c>
      <c r="I241">
        <f>VLOOKUP($A:$A,[0]!az,9,FALSE)</f>
        <v>0</v>
      </c>
      <c r="J241">
        <f>VLOOKUP($A:$A,[0]!az,10,FALSE)</f>
        <v>0</v>
      </c>
      <c r="K241">
        <f>VLOOKUP($A:$A,[0]!az,11,FALSE)</f>
        <v>0</v>
      </c>
      <c r="L241">
        <f>VLOOKUP($A:$A,[0]!az,12,FALSE)</f>
        <v>100</v>
      </c>
      <c r="M241">
        <f>VLOOKUP($A:$A,[0]!az,13,FALSE)</f>
        <v>0</v>
      </c>
      <c r="N241" t="str">
        <f>VLOOKUP($A:$A,[0]!az,14,FALSE)</f>
        <v>XP_016748467.1</v>
      </c>
      <c r="O241" t="str">
        <f>VLOOKUP($A:$A,[0]!az,15,FALSE)</f>
        <v>PREDICTED: autophagy-related protein 18c-like [Gossypium hirsutum]</v>
      </c>
      <c r="P241">
        <f>VLOOKUP($A:$A,[0]!az,16,FALSE)</f>
        <v>77.510000000000005</v>
      </c>
      <c r="Q241">
        <f>VLOOKUP($A:$A,[0]!az,17,FALSE)</f>
        <v>0</v>
      </c>
      <c r="R241" t="str">
        <f>VLOOKUP($A:$A,[0]!az,18,FALSE)</f>
        <v>sp|Q8GYD7|AT18C_ARATH</v>
      </c>
      <c r="S241" t="str">
        <f>VLOOKUP($A:$A,[0]!az,19,FALSE)</f>
        <v>Autophagy-related protein 18c OS=Arabidopsis thaliana GN=ATG18C PE=2 SV=1</v>
      </c>
      <c r="T241" t="str">
        <f>VLOOKUP($A:$A,[0]!az,20,FALSE)</f>
        <v>At2g40810</v>
      </c>
      <c r="U241">
        <f>VLOOKUP($A:$A,[0]!az,21,FALSE)</f>
        <v>604</v>
      </c>
      <c r="V241">
        <f>VLOOKUP($A:$A,[0]!az,22,FALSE)</f>
        <v>0</v>
      </c>
      <c r="W241" t="str">
        <f>VLOOKUP($A:$A,[0]!az,23,FALSE)</f>
        <v>KOG2111</v>
      </c>
      <c r="X241" t="str">
        <f>VLOOKUP($A:$A,[0]!az,24,FALSE)</f>
        <v>Uncharacterized conserved protein, contains WD40 repeats</v>
      </c>
      <c r="Y241" t="str">
        <f>VLOOKUP($A:$A,[0]!az,25,FALSE)</f>
        <v>S</v>
      </c>
      <c r="Z241" t="str">
        <f>VLOOKUP($A:$A,[0]!az,26,FALSE)</f>
        <v>Function unknown</v>
      </c>
      <c r="AA241" t="str">
        <f>VLOOKUP($A:$A,[0]!az,27,FALSE)</f>
        <v>K22991|1|0.0|848|ghi:107957458|WD repeat-containing protein 45</v>
      </c>
      <c r="AB241" t="str">
        <f>VLOOKUP($A:$A,[0]!az,28,FALSE)</f>
        <v>-</v>
      </c>
      <c r="AC241" t="str">
        <f>VLOOKUP($A:$A,[0]!az,29,FALSE)</f>
        <v>-</v>
      </c>
      <c r="AD241" t="str">
        <f>VLOOKUP($A:$A,[0]!az,30,FALSE)</f>
        <v>-</v>
      </c>
      <c r="AE241" t="str">
        <f>VLOOKUP($A:$A,[0]!az,31,FALSE)</f>
        <v>MTSTTLSASPPLLPRPAIEPTQPPVSNDPPSFTPIHDASDINQIELLSVSWNQDYGCFAAGTSQDFRIYNCQPFKETFRRNLKTGGFKIVEMLFRCNILALVGGESNSHYPPNKVIIWDDHQSRCIGEFAFRSEVRAVKLRRDRIVVVLEHKIYVYGFMDLKLLHQIETSANPRGLCCLSHHSNTSVLACPGLYRGLIRVEHFGLNIMKLINAHDSHIACLTLTLDGLLLATASTKGTLIRIFNTMDGTRLQEVRRGVDRADIYSIALSPNFQWLAVSSDKGTVHIFHLRVRVFGGHSSSQQSSVQGPALLHQNSSTSLDALIPPSTGANPSSSLSFMRGVLPKYFSSEWSFARFHLPEDTQFIAAFGSQNTVVVVGMNGSFYRCSFDPVHGGEMLQQEYVRFLKTKT</v>
      </c>
    </row>
    <row r="242" spans="1:31" x14ac:dyDescent="0.25">
      <c r="A242" s="2" t="s">
        <v>1922</v>
      </c>
      <c r="B242" t="str">
        <f>VLOOKUP($A:$A,[0]!az,2,FALSE)</f>
        <v>MSTds-VS-MTds</v>
      </c>
      <c r="C242">
        <f>VLOOKUP($A:$A,[0]!az,3,FALSE)</f>
        <v>-3.40969532497959</v>
      </c>
      <c r="D242">
        <f>VLOOKUP($A:$A,[0]!az,4,FALSE)</f>
        <v>0.51485808548650902</v>
      </c>
      <c r="E242">
        <f>VLOOKUP($A:$A,[0]!az,5,FALSE)</f>
        <v>9.67305556722753E-5</v>
      </c>
      <c r="F242">
        <f>VLOOKUP($A:$A,[0]!az,6,FALSE)</f>
        <v>1.5188888547633601E-3</v>
      </c>
      <c r="G242" t="str">
        <f>VLOOKUP($A:$A,[0]!az,7,FALSE)</f>
        <v>Down</v>
      </c>
      <c r="H242" t="str">
        <f>VLOOKUP($A:$A,[0]!az,8,FALSE)</f>
        <v>Ghir_A10G003550.1;Ghir_A10G003550.2</v>
      </c>
      <c r="I242">
        <f>VLOOKUP($A:$A,[0]!az,9,FALSE)</f>
        <v>0</v>
      </c>
      <c r="J242">
        <f>VLOOKUP($A:$A,[0]!az,10,FALSE)</f>
        <v>0</v>
      </c>
      <c r="K242">
        <f>VLOOKUP($A:$A,[0]!az,11,FALSE)</f>
        <v>0</v>
      </c>
      <c r="L242">
        <f>VLOOKUP($A:$A,[0]!az,12,FALSE)</f>
        <v>99.911000000000001</v>
      </c>
      <c r="M242">
        <f>VLOOKUP($A:$A,[0]!az,13,FALSE)</f>
        <v>0</v>
      </c>
      <c r="N242" t="str">
        <f>VLOOKUP($A:$A,[0]!az,14,FALSE)</f>
        <v>XP_016724018.1</v>
      </c>
      <c r="O242" t="str">
        <f>VLOOKUP($A:$A,[0]!az,15,FALSE)</f>
        <v>PREDICTED: phytochrome E isoform X1 [Gossypium hirsutum]</v>
      </c>
      <c r="P242">
        <f>VLOOKUP($A:$A,[0]!az,16,FALSE)</f>
        <v>73.739999999999995</v>
      </c>
      <c r="Q242">
        <f>VLOOKUP($A:$A,[0]!az,17,FALSE)</f>
        <v>0</v>
      </c>
      <c r="R242" t="str">
        <f>VLOOKUP($A:$A,[0]!az,18,FALSE)</f>
        <v>sp|P55004|PHYE_IPONI</v>
      </c>
      <c r="S242" t="str">
        <f>VLOOKUP($A:$A,[0]!az,19,FALSE)</f>
        <v>Phytochrome E OS=Ipomoea nil GN=PHYE PE=2 SV=1</v>
      </c>
      <c r="T242" t="str">
        <f>VLOOKUP($A:$A,[0]!az,20,FALSE)</f>
        <v>At2g01830</v>
      </c>
      <c r="U242">
        <f>VLOOKUP($A:$A,[0]!az,21,FALSE)</f>
        <v>52.4</v>
      </c>
      <c r="V242">
        <f>VLOOKUP($A:$A,[0]!az,22,FALSE)</f>
        <v>3.0000000000000001E-6</v>
      </c>
      <c r="W242" t="str">
        <f>VLOOKUP($A:$A,[0]!az,23,FALSE)</f>
        <v>KOG0519</v>
      </c>
      <c r="X242" t="str">
        <f>VLOOKUP($A:$A,[0]!az,24,FALSE)</f>
        <v>Sensory transduction histidine kinase</v>
      </c>
      <c r="Y242" t="str">
        <f>VLOOKUP($A:$A,[0]!az,25,FALSE)</f>
        <v>T</v>
      </c>
      <c r="Z242" t="str">
        <f>VLOOKUP($A:$A,[0]!az,26,FALSE)</f>
        <v>Signal transduction mechanisms</v>
      </c>
      <c r="AA242" t="str">
        <f>VLOOKUP($A:$A,[0]!az,27,FALSE)</f>
        <v>K12123|1|0.0|2343|ghi:107935905|phytochrome E</v>
      </c>
      <c r="AB242" t="str">
        <f>VLOOKUP($A:$A,[0]!az,28,FALSE)</f>
        <v>GO:0009584//detection of visible light;GO:0009585//red, far-red light phototransduction;GO:0017006//protein-tetrapyrrole linkage;GO:0018298//protein-chromophore linkage;GO:0006355//regulation of transcription, DNA-templated;GO:0006351//transcription, DNA-templated</v>
      </c>
      <c r="AC242" t="str">
        <f>VLOOKUP($A:$A,[0]!az,29,FALSE)</f>
        <v>GO:0000155//phosphorelay sensor kinase activity;GO:0009881//photoreceptor activity;GO:0042803//protein homodimerization activity</v>
      </c>
      <c r="AD242" t="str">
        <f>VLOOKUP($A:$A,[0]!az,30,FALSE)</f>
        <v>GO:0005622//intracellular</v>
      </c>
      <c r="AE242" t="str">
        <f>VLOOKUP($A:$A,[0]!az,31,FALSE)</f>
        <v>MEAESGERGKQPKRERPVAALSSSAASNMKSMDKGKLIAQYNADAGLMAEFEQSGVSGKSFNYSKSVLYAPHSVPEEQITAYLSRIQRGGLVQPFGCMIAVEETSFRIIGYSENCFGLLGLDLDSEDEIKGVKGLIGIDVKSLFTPASGASLAKAAASREISLLNPIWVYSRSTQKPFYAILHRIDVGIVIDLEPARLGDPALSLAGAVHSQKLAVRAIARLQSLPGGDIGVLCDTVVEDVQKLTGYDRVMVYKFHDDGHGEVVSEIRRSDLEPYLGLHYPATDIPQAARFLFKQNRVRMICDCHANPVKVIQSDELKQHLCLVNSTLRSPHGCHTQYMANMGSIASLVMAVVINGNDSTKLWGLVVCHHTSPRYVPFPLRYACEFLMQAFGLQLYMELQLASQLIEKKILRTQTLLCDMLLRDAPLGIVTQSPNIMDLVKCDGAALHYRGKCWLLGVTPTESQVKDITQWLLTTHEDSTGLSTDSLADAGYPGAALLGDAVCGMATARITSKDFLFWFRSHTAKEVKWGGAKHHPEDKDDSGRMHPRSSFNAFLEVVKSRSLPWEIPEINAIHSIQLIMRDSFRDMEESGSKELACGQQNDTETEGINEISSVAYEMVRLIETGTAPVFGVDTAGIINGWNAKVAELTGLQADHAIGKSLADEVVHEDSQEVYKNLIGRALQGEEDKNVELKLRNFEPHRKNAVVYIVVNACTSRDLANDIIGVCFVGQDITSEKVVLDKFIRLQGDYRAIIQSLSPLIPPIFASDENICCSEWNAAMEKLTGYSRNEVIGKILAGEIFGGLCQLKGQDSMTRFMIMLYQGISGRDAEKFPFSFFDRKGKFVEVYIVANRRTAADGNIIGCFCFLQVIVPAMQEATEEHKQEDKELFTKLKHLVYMRQEMKNPLNGIRFTHKLLETTAISENQKQFLETSDACERQITAIIEDIDFRSDDEGSMELSMEEFVLGNVLDAVVSQVMILLKERNLQLFHETPKEIKALSLYGDRIRLQLVLSDFLLNMVHHAPSPDGWVEIKISPGLKLLRDGNEFLRLQFRMTHPGKGLPSTLIQEMLESGNSWTTQEGLGLNMSRKLLNRMNGHVQYVREHNKCYFLIDLEIKTKGRQKASLLEQH</v>
      </c>
    </row>
    <row r="243" spans="1:31" x14ac:dyDescent="0.25">
      <c r="A243" s="2" t="s">
        <v>2184</v>
      </c>
      <c r="B243" t="str">
        <f>VLOOKUP($A:$A,[0]!az,2,FALSE)</f>
        <v>MSTds-VS-MTds</v>
      </c>
      <c r="C243">
        <f>VLOOKUP($A:$A,[0]!az,3,FALSE)</f>
        <v>2.3187990530136098</v>
      </c>
      <c r="D243">
        <f>VLOOKUP($A:$A,[0]!az,4,FALSE)</f>
        <v>0.33862732476482799</v>
      </c>
      <c r="E243">
        <f>VLOOKUP($A:$A,[0]!az,5,FALSE)</f>
        <v>4.47135879850791E-5</v>
      </c>
      <c r="F243">
        <f>VLOOKUP($A:$A,[0]!az,6,FALSE)</f>
        <v>9.27676116892138E-4</v>
      </c>
      <c r="G243" t="str">
        <f>VLOOKUP($A:$A,[0]!az,7,FALSE)</f>
        <v>Up</v>
      </c>
      <c r="H243" t="str">
        <f>VLOOKUP($A:$A,[0]!az,8,FALSE)</f>
        <v>Ghir_D03G001300.1</v>
      </c>
      <c r="I243">
        <f>VLOOKUP($A:$A,[0]!az,9,FALSE)</f>
        <v>0</v>
      </c>
      <c r="J243">
        <f>VLOOKUP($A:$A,[0]!az,10,FALSE)</f>
        <v>0</v>
      </c>
      <c r="K243">
        <f>VLOOKUP($A:$A,[0]!az,11,FALSE)</f>
        <v>0</v>
      </c>
      <c r="L243">
        <f>VLOOKUP($A:$A,[0]!az,12,FALSE)</f>
        <v>100</v>
      </c>
      <c r="M243">
        <f>VLOOKUP($A:$A,[0]!az,13,FALSE)</f>
        <v>0</v>
      </c>
      <c r="N243" t="str">
        <f>VLOOKUP($A:$A,[0]!az,14,FALSE)</f>
        <v>XP_016692404.1</v>
      </c>
      <c r="O243" t="str">
        <f>VLOOKUP($A:$A,[0]!az,15,FALSE)</f>
        <v>PREDICTED: gamma carbonic anhydrase 1, mitochondrial-like [Gossypium hirsutum]</v>
      </c>
      <c r="P243">
        <f>VLOOKUP($A:$A,[0]!az,16,FALSE)</f>
        <v>84.01</v>
      </c>
      <c r="Q243">
        <f>VLOOKUP($A:$A,[0]!az,17,FALSE)</f>
        <v>3.0000000000000002E-174</v>
      </c>
      <c r="R243" t="str">
        <f>VLOOKUP($A:$A,[0]!az,18,FALSE)</f>
        <v>sp|Q9FWR5|GCA1_ARATH</v>
      </c>
      <c r="S243" t="str">
        <f>VLOOKUP($A:$A,[0]!az,19,FALSE)</f>
        <v>Gamma carbonic anhydrase 1, mitochondrial OS=Arabidopsis thaliana GN=GAMMACA1 PE=1 SV=1</v>
      </c>
      <c r="T243" t="str">
        <f>VLOOKUP($A:$A,[0]!az,20,FALSE)</f>
        <v>-</v>
      </c>
      <c r="U243" t="str">
        <f>VLOOKUP($A:$A,[0]!az,21,FALSE)</f>
        <v>-</v>
      </c>
      <c r="V243" t="str">
        <f>VLOOKUP($A:$A,[0]!az,22,FALSE)</f>
        <v>-</v>
      </c>
      <c r="W243" t="str">
        <f>VLOOKUP($A:$A,[0]!az,23,FALSE)</f>
        <v>-</v>
      </c>
      <c r="X243" t="str">
        <f>VLOOKUP($A:$A,[0]!az,24,FALSE)</f>
        <v>-</v>
      </c>
      <c r="Y243" t="str">
        <f>VLOOKUP($A:$A,[0]!az,25,FALSE)</f>
        <v>-</v>
      </c>
      <c r="Z243" t="str">
        <f>VLOOKUP($A:$A,[0]!az,26,FALSE)</f>
        <v>-</v>
      </c>
      <c r="AA243" t="str">
        <f>VLOOKUP($A:$A,[0]!az,27,FALSE)</f>
        <v>K01726|1|0.0|563|ghi:107909413|gamma-carbonic anhydrase [EC:4.2.1.-]</v>
      </c>
      <c r="AB243" t="str">
        <f>VLOOKUP($A:$A,[0]!az,28,FALSE)</f>
        <v>-</v>
      </c>
      <c r="AC243" t="str">
        <f>VLOOKUP($A:$A,[0]!az,29,FALSE)</f>
        <v>-</v>
      </c>
      <c r="AD243" t="str">
        <f>VLOOKUP($A:$A,[0]!az,30,FALSE)</f>
        <v>-</v>
      </c>
      <c r="AE243" t="str">
        <f>VLOOKUP($A:$A,[0]!az,31,FALSE)</f>
        <v>MGTLGKAIYTVGFWIRETGQALDRLGCRLQGNYYFQEQLSRHRTLMNVFDKAPFVDRDAFVAPSASVIGDVQVGRGSSIWYGCVLRGDVNSISIGSGTNIQDNSLVHVAKSNLSGKVLPTIIGSNVTVGHSAVLHGCTVEDEAFVGMGATLLDGVYVEKHAMVAAGALVRQNTRIPCGEVWGGNPAKFLRKLTEEEMAFISQSAINYSNLAQVHAAENGKSFDEIEFEKMLRKKFARRDEEYDSMLGVVRETPPELILPDNVLPNKVPKTA</v>
      </c>
    </row>
    <row r="244" spans="1:31" x14ac:dyDescent="0.25">
      <c r="A244" s="2" t="s">
        <v>2346</v>
      </c>
      <c r="B244" t="str">
        <f>VLOOKUP($A:$A,[0]!az,2,FALSE)</f>
        <v>MSTds-VS-MTds</v>
      </c>
      <c r="C244">
        <f>VLOOKUP($A:$A,[0]!az,3,FALSE)</f>
        <v>-2.5968276131883199</v>
      </c>
      <c r="D244">
        <f>VLOOKUP($A:$A,[0]!az,4,FALSE)</f>
        <v>0.34960372838944898</v>
      </c>
      <c r="E244">
        <f>VLOOKUP($A:$A,[0]!az,5,FALSE)</f>
        <v>2.24148331531282E-5</v>
      </c>
      <c r="F244">
        <f>VLOOKUP($A:$A,[0]!az,6,FALSE)</f>
        <v>5.8003610911454902E-4</v>
      </c>
      <c r="G244" t="str">
        <f>VLOOKUP($A:$A,[0]!az,7,FALSE)</f>
        <v>Down</v>
      </c>
      <c r="H244" t="str">
        <f>VLOOKUP($A:$A,[0]!az,8,FALSE)</f>
        <v>Ghir_D07G019440.1</v>
      </c>
      <c r="I244">
        <f>VLOOKUP($A:$A,[0]!az,9,FALSE)</f>
        <v>0</v>
      </c>
      <c r="J244">
        <f>VLOOKUP($A:$A,[0]!az,10,FALSE)</f>
        <v>0</v>
      </c>
      <c r="K244">
        <f>VLOOKUP($A:$A,[0]!az,11,FALSE)</f>
        <v>0</v>
      </c>
      <c r="L244">
        <f>VLOOKUP($A:$A,[0]!az,12,FALSE)</f>
        <v>98.959000000000003</v>
      </c>
      <c r="M244">
        <f>VLOOKUP($A:$A,[0]!az,13,FALSE)</f>
        <v>0</v>
      </c>
      <c r="N244" t="str">
        <f>VLOOKUP($A:$A,[0]!az,14,FALSE)</f>
        <v>XP_016746060.1</v>
      </c>
      <c r="O244" t="str">
        <f>VLOOKUP($A:$A,[0]!az,15,FALSE)</f>
        <v xml:space="preserve">PREDICTED: auxin transport protein BIG-like [Gossypium hirsutum] </v>
      </c>
      <c r="P244">
        <f>VLOOKUP($A:$A,[0]!az,16,FALSE)</f>
        <v>68.69</v>
      </c>
      <c r="Q244">
        <f>VLOOKUP($A:$A,[0]!az,17,FALSE)</f>
        <v>0</v>
      </c>
      <c r="R244" t="str">
        <f>VLOOKUP($A:$A,[0]!az,18,FALSE)</f>
        <v>sp|Q9SRU2|BIG_ARATH</v>
      </c>
      <c r="S244" t="str">
        <f>VLOOKUP($A:$A,[0]!az,19,FALSE)</f>
        <v>Auxin transport protein BIG OS=Arabidopsis thaliana GN=BIG PE=1 SV=2</v>
      </c>
      <c r="T244" t="str">
        <f>VLOOKUP($A:$A,[0]!az,20,FALSE)</f>
        <v>At3g02260</v>
      </c>
      <c r="U244">
        <f>VLOOKUP($A:$A,[0]!az,21,FALSE)</f>
        <v>6857</v>
      </c>
      <c r="V244">
        <f>VLOOKUP($A:$A,[0]!az,22,FALSE)</f>
        <v>0</v>
      </c>
      <c r="W244" t="str">
        <f>VLOOKUP($A:$A,[0]!az,23,FALSE)</f>
        <v>KOG1776</v>
      </c>
      <c r="X244" t="str">
        <f>VLOOKUP($A:$A,[0]!az,24,FALSE)</f>
        <v>Zn-binding protein Push</v>
      </c>
      <c r="Y244" t="str">
        <f>VLOOKUP($A:$A,[0]!az,25,FALSE)</f>
        <v>T</v>
      </c>
      <c r="Z244" t="str">
        <f>VLOOKUP($A:$A,[0]!az,26,FALSE)</f>
        <v>Signal transduction mechanisms</v>
      </c>
      <c r="AA244" t="str">
        <f>VLOOKUP($A:$A,[0]!az,27,FALSE)</f>
        <v>K10691|1|0.0|1.000e+04|ghi:107954886|E3 ubiquitin-protein ligase UBR4 [EC:2.3.2.27]</v>
      </c>
      <c r="AB244">
        <f>VLOOKUP($A:$A,[0]!az,28,FALSE)</f>
        <v>0</v>
      </c>
      <c r="AC244" t="str">
        <f>VLOOKUP($A:$A,[0]!az,29,FALSE)</f>
        <v>GO:0008270//zinc ion binding</v>
      </c>
      <c r="AD244" t="str">
        <f>VLOOKUP($A:$A,[0]!az,30,FALSE)</f>
        <v>-</v>
      </c>
      <c r="AE244" t="str">
        <f>VLOOKUP($A:$A,[0]!az,31,FALSE)</f>
        <v>MADHLTRLCQFLAEEKLSSSSSSLDLLLKLRSDESIKLGLQQLYLILQTGLHPIEPGSHPLFKSWSDNQILSLASLGSCITSVFRSLSVEQLEPIIVAVARKLVEFTVSFLGKSDFGGDDLSLQSNMIQLLEIILGGGTDKIVDSLQPASVNSLVDLLPIVSCNLGSIELDNDIKCGLQGMKCSRAEKQVDRLLSALASEWVQPERHTSGFEAPSFHQDLNSLVFLSQHWAVAHAECIRCLILLCKELVELPDIFDERIAGANFRKRLSFSLRILKSLGCLLKDVPYVEYDSSVLEAIASCADVLPNLFRPSFEFVNNIAVTEGNFESLVLSLLEEFVHLVRVMFCNSVVFQNVQACIVASILEHLGPSIWRYNKAASNIKPPLAYFPRSVIYTLKLIQDLRIQLKEVVDLKELDTELGGSVDLSTDSPSCHIHAQKVPLLQRFTIDELSKMIFPSSSNWMDNLMHLTSFLHSEGVKLRPKMERSTSCGRSNCSSELETAVCHDDEALFGNLFSEGSRTLGSADVCDQTSAVSSSSSNCNMPMQAAMELLSFLKGCIFSHDWLPSVYEDGCRMLSAGHIDILLYILSCQGGPFEDNFAASHEDRKSGHIQELSFQLLHNLLTHHALSDSLEDYLVERILNVEDATFVYNDQTLALLAHALFSKVGFAGSQLRTKIYRGFVSFIVEKAKSIRSDCPTLKELLVTLPSVFHIEILLMAFHLSPDEEKVTLANLVFSALQTVHVPSTGSYGTQLSCWALVVSRLILLLRHMILHPCTCPPSMLLAFRSKLRDIQSFVSNVPTNSIDSFSSLAPIAAKTLTGALVDEEPSCSSLIHQLIDVTYIQSPIYMADVAIGSLHLSWDDMCSHFSYILGFWNGKKAAAIEDLIIERYIFLLCWDIPTMKSPFSHQLSLWSNLQTLEISSTEQFFCFSHLLLGQCDVIGKGADFQKLVVGLLRHLQAAHLQDNFENLGWDFLRNGMWLSLVLSFFNVGIGRYCVKNNIPGGGPFWTENRPKLLRMFASFLKGYLQFYEKAFLATLGDSKHDDYMFSPVLLLKLSMFDKSLLDELLKKCGVDSFQLESVLDILLKVDGAVEKRASGILAKVFWECMLHGFPSHLQASSGILLSCILNIRRIIFTLDGLLKLSNMKGNIFLETDVLHQILDSLTSVKLDRIFERLRGKCEDVWLNLNAGLELSDYTELFLLKRMEGFLRYIHSREMGDTSILEWVITKTIDTMDALRKDPKKSTLFKFYLGAGDMSESLKELHGSQRGDILVLIDSVCNCHTELVNIKVLSFFIDLLSGEICPNLKLKIQNKYLSMDLLLLSKWLEKRLLGCTAEAMDGVKSVKANSVSLRESTMSFILCLVSSPSELQSELYNHLFEAVLISLETAFLQFDIHTAKSYFHFVVQLARGESSMKLLLKRTVMLTQKLAGEERLLPGLKFIFGFLGCFLSDCGSSSNTTEKCSGKSLSISSVAVGPVASRPVGSRKNSDVLVLSANRDGATATLECDATSVDEDEDDGTSDGEEASIDKDEEEDTNSERALASKVCTFTSSGSNFMEQHWYFCYTCDLTVSKGCCSVCAKVCHRGHRVVYSRSSRFFCDCGAGGVRGSSCQCLKPRKFTGSDSALNCGTNSFQSFLPLTEDADQLPESDSDMDEDVGADMENSLRLSIPKDLQDGISMLLEELDVERQVLELCSTLLPSITGRRESNLSKDKKIILGKDKVLSYGIDLLQLKKAYKSGSLDLKIKTDYPNGKELKLHLASGSLVKSLLSVSIRGRLAVGEGDKVTIFDFGQLIGQATIAPVTADKANLKALSKNLVRFEIVHLSFNLVVENYLAVAGYEDFQVLTLNPRGEVTDRLAIELALQGAYIRRIGWVPGSQVQLMVVTNRFVKIYDLSQDNISPMHYFTLADDTIVDATLIVASQGRMFLVVLSERGSLFRLGLSLEGHVGATPLKEIIRIQDREIHAKGSSLYFSCTYKLLFLSYQDGTTLIGRLSPDASSLTEISCVYEEQDGKLRPAGLHRWKELLVGSGLFCGFSSVKSNSAIAVSFGADELFAQNLRHAVSSSSPLVGITAYKPLSKDKVHCLVLHDDGSLQIYSHVPMGVDAAASATAEKVKKLGSNILNNKAYAGTKPEFPLDFFEKTVCITADVKLSGDAIRNGDSEGAKQSLASEDGFLESPSPAGFKISVSNSNPDIVMVGFRVYVGNQSANHIPSEITIFQRVIKLDEGMRSWYDIPFTVAESLLADEEFIISVGPTFSGSALPRIDSLEVYGRAKDEFGWKEKMDAVLDIEARVLGANSVLAGSGKKSRSMQSAPIQEQVVADGLKLLSRIYCLCRSQEEELKVDLSKLKSKQLLEAIFESDREPLMQAAACRVLQAVFPKKEIYYQIKDTMRLLGVVKSTSVLSSRLGIGGATGQWLIEEFTAQMRAVSKIALHRRSNLANFLEMNGSEVVDGLMQVLWGILDLELPDTQTMNNIVISAVELIYSYAECLALHGKDTGRRSVAPAVILFKKLLFFPNEAVQTSSSLAISSRLLQVPFPKQTMLGTDDVVESVVTSSMPADTSGGNTQVMIEEDSITSSVQYCCDGCSTVPILRRRWHCTVCPDFDLCEACYEVLDADRLPAPHSRDHPMTAIPIEVESLGGDGSEIRFSTDDLSDSNLVTNVTDVGMQTSAPSIHVLEPSESMEFSSSMADPVSISASKRAVNSLLLSELLEQLKGWMETTSGIRAIPVMQLFYRLSSAVVGPFIDSSKSETLDLEKLIKWFLDEINLNKPFVARTRSSFGEVAILVFMFFTLMLRNWHQPGSDGTASKGTGNTDTPDKSGSQVCSSVASPSSLVDHDKIDFASQLLRACNSLRNQAFVNYLMDILLQLVHVFKSPAAGLENAHGSNVASGCGALLTIRRDLPAGNFSPFFSDSYAKAHRADTFIDYHRLLLENAFRLVYTLVRPEKHDKNGEKEKVPKTSSGKDLKLDGYQEVLCSYINNPHTTFVRRYARRLFLHLCGSKTHYYSVRDSWQFSTEVKKLYKHVNKSGGFQNPVPYERSVKIIKCLSTIAEVAAARPRNWQKYCLRHSDVLPSLMNGIFYFGEESVIQTLKLLNLAFYLGKDMILSSQKAESGDSGTTSNKSGTQSLDSKKKKKGGDVLRQFIDCFLLEWNSSSVRAEAKCVLYGVWHHGKHSFKETVLTALLQKIKCLPMYGQNIVEYTELVTWLLGEFPDKSSKQQTEIVDHCLTPDVIRSIFETLHSQNELIANHPNSRIYNTLSGLVEFDGYYLESEPCVACSSPEVPYSRMKLESLKSETKFTDNRIIVKCTGSYTIQTVTMNVHDARKSKSVKVLNLYYNNRPVADLSELKNNWSLWKRAKSCHLAFNQSELKVEFPIPITACNFMIELDSFYENLQALSLEPLQCPRCSRPVTDKHGTCSNCHENAYQCRQCRNINYDNLDSFLCNECGYSKYGRFEFNFMAKPSFTFDNMENDEGMKKGLAAIEAESENAHRRYQQLLGFKKPLLKIVSSVGENEMDSQQKDSVQQMMVSLPGPSCKINRKIALLGVLYGEKCKAAFDSVSKSVQTLQGLRRVLMNYLHQKHSDNSGAASRFVISRSPNNCYGCAMTFVTQCLEILQVLSKHQNSKKQLVASGILSELFENNIHQGPKTARFQARAALCAFSKGDINAVSELNSLIQKKVMYCLEHHRSMDIAVASREELLLLSEVCSLADEFWESRLRVVFHLLFSSIKLGTKHPAISEHIILPCLRIISLACTPPKPDNAEKEQGVVKSTSVIQQKDENNSTMFGSHGGGISSSKLMPEPMEKNWVASHKTQDIQLLSYSEWEKGASYLDFVRRQYKVSQSVKGVSQRSRPHRTDFLALKYGLRWKRSACKASKGDLSVFELGSWVTELVLSACSQSIRSEMCMLISLLCAQSSSRRFRLLSLLMGLLPATLAAGESAAEYFELLFKMIESEDARLFLTVRGCLDTICKLITKEVGNIESLERSLHIDISQGFILHKLIELLGKFLEVPNIRSRFMQDNLLTEVLEALIVIRGLIVQKTKLISDCNRLLKDLLDSLLLESSENKRQFIRACIHGLQIHGEEKKGRTCLFILEQLCNLICPSKPEAVYLLVLNKAHTQEEFIRGSMTKNPYSSAEIGPLMRDVKNKICHQLDLLGLLEDDYGMELLVAGNIISLDLSIAQVYEQVWKKSNSQSSNSMANSSLLSSGAVTSTRECSPMIVTYRLQGLDGEATEPMIKELEEDREESQDPEVEFAIAGAVREYDGLEILLCMIQRLRDDFKSNQEQLVAVLNLLMHCCKIRENRRALLRLGALGLLLETARRAFAVDAMEPAEGILLIVESLTLEANESDNISISQSVLTVTSEETGTGDQAKKIVLMFLERLCHPSGQKKSNKQQRNTEMVARILPYLTYGEPAAMEALIQHFNPYLQDWGEFDRLQKQHQDNPKDESIAKQAAKQRFTVENFVLVSESLKTSSCGERLKDIILEKGITGVAVRHLGESFAIAGQAGFKSSSEWALALKLPSVPLVLSMLRGLSMGHFATQRCIDEGGILPLLHALEGVSGENEIGAKAENLLDTLSDKEGKGDGFLGEKVCRLRHATRDAMRQRALRKREELLQGLGMRQELASDGGERIVVARPLLEGLEDVEEEEDGLACMVCREGYSLRPTDLLGVYSYSKRVNLGVGTSGSARGECVYTTVSYFNIIHFQCHQEAKRADAALKNPKKEWEGATLRNNESLCNSLFPVRGPSVPLAQYVRYVDQYWDNLNALGRADGSRLRLLTYDIVLMLARFATGASFSAECRGGGRESNSRFLPFMIQMARHLLEQGGPSQRRNMAKTVATYISSSTSDSKSATGGTQPLGTEETVQFMMVNSLLSESYESWLQHRRDFLQRGIYHAYMQHTHGRSTAKIESASSSKSPTSTSETGGDELLSIVRPMLVYTGLIEQLQQIFKVKKSSSLAATKGKSEGTSTGTEGEGLEGWEVVMKERLLNVKEMIGFSKELLSWLDDMTSASDLQEAFDIIGALGDVLSGGFSRCEDFVQAAIAAGKM</v>
      </c>
    </row>
    <row r="245" spans="1:31" x14ac:dyDescent="0.25">
      <c r="A245" s="2" t="s">
        <v>2531</v>
      </c>
      <c r="B245" t="str">
        <f>VLOOKUP($A:$A,[0]!az,2,FALSE)</f>
        <v>MSTds-VS-MTds</v>
      </c>
      <c r="C245">
        <f>VLOOKUP($A:$A,[0]!az,3,FALSE)</f>
        <v>-3.4619979133731</v>
      </c>
      <c r="D245">
        <f>VLOOKUP($A:$A,[0]!az,4,FALSE)</f>
        <v>0.72268364281244701</v>
      </c>
      <c r="E245">
        <f>VLOOKUP($A:$A,[0]!az,5,FALSE)</f>
        <v>4.4062374730469102E-4</v>
      </c>
      <c r="F245">
        <f>VLOOKUP($A:$A,[0]!az,6,FALSE)</f>
        <v>4.3231514860294397E-3</v>
      </c>
      <c r="G245" t="str">
        <f>VLOOKUP($A:$A,[0]!az,7,FALSE)</f>
        <v>Down</v>
      </c>
      <c r="H245" t="str">
        <f>VLOOKUP($A:$A,[0]!az,8,FALSE)</f>
        <v>Ghir_D13G006080.1;Ghir_D13G006080.2</v>
      </c>
      <c r="I245">
        <f>VLOOKUP($A:$A,[0]!az,9,FALSE)</f>
        <v>0</v>
      </c>
      <c r="J245">
        <f>VLOOKUP($A:$A,[0]!az,10,FALSE)</f>
        <v>0</v>
      </c>
      <c r="K245">
        <f>VLOOKUP($A:$A,[0]!az,11,FALSE)</f>
        <v>0</v>
      </c>
      <c r="L245">
        <f>VLOOKUP($A:$A,[0]!az,12,FALSE)</f>
        <v>99.373000000000005</v>
      </c>
      <c r="M245">
        <f>VLOOKUP($A:$A,[0]!az,13,FALSE)</f>
        <v>0</v>
      </c>
      <c r="N245" t="str">
        <f>VLOOKUP($A:$A,[0]!az,14,FALSE)</f>
        <v>KJB79794.1</v>
      </c>
      <c r="O245" t="str">
        <f>VLOOKUP($A:$A,[0]!az,15,FALSE)</f>
        <v>hypothetical protein B456_013G067300 [Gossypium raimondii]</v>
      </c>
      <c r="P245">
        <f>VLOOKUP($A:$A,[0]!az,16,FALSE)</f>
        <v>78.55</v>
      </c>
      <c r="Q245">
        <f>VLOOKUP($A:$A,[0]!az,17,FALSE)</f>
        <v>0</v>
      </c>
      <c r="R245" t="str">
        <f>VLOOKUP($A:$A,[0]!az,18,FALSE)</f>
        <v>sp|Q08A71|ANM6_ARATH</v>
      </c>
      <c r="S245" t="str">
        <f>VLOOKUP($A:$A,[0]!az,19,FALSE)</f>
        <v>Probable protein arginine N-methyltransferase 6 OS=Arabidopsis thaliana GN=PRMT6 PE=2 SV=1</v>
      </c>
      <c r="T245" t="str">
        <f>VLOOKUP($A:$A,[0]!az,20,FALSE)</f>
        <v>At3g20020</v>
      </c>
      <c r="U245">
        <f>VLOOKUP($A:$A,[0]!az,21,FALSE)</f>
        <v>425</v>
      </c>
      <c r="V245">
        <f>VLOOKUP($A:$A,[0]!az,22,FALSE)</f>
        <v>9.9999999999999994E-149</v>
      </c>
      <c r="W245" t="str">
        <f>VLOOKUP($A:$A,[0]!az,23,FALSE)</f>
        <v>KOG1499</v>
      </c>
      <c r="X245" t="str">
        <f>VLOOKUP($A:$A,[0]!az,24,FALSE)</f>
        <v>Protein arginine N-methyltransferase PRMT1 and related enzymes</v>
      </c>
      <c r="Y245" t="str">
        <f>VLOOKUP($A:$A,[0]!az,25,FALSE)</f>
        <v>OKT</v>
      </c>
      <c r="Z245" t="str">
        <f>VLOOKUP($A:$A,[0]!az,26,FALSE)</f>
        <v>Posttranslational modification, protein turnover, chaperones;Transcription;Signal transduction mechanisms</v>
      </c>
      <c r="AA245" t="str">
        <f>VLOOKUP($A:$A,[0]!az,27,FALSE)</f>
        <v>K11437|1|0.0|662|gra:105783831|type I protein arginine methyltransferase [EC:2.1.1.319]</v>
      </c>
      <c r="AB245" t="str">
        <f>VLOOKUP($A:$A,[0]!az,28,FALSE)</f>
        <v>GO:0006479//protein methylation</v>
      </c>
      <c r="AC245" t="str">
        <f>VLOOKUP($A:$A,[0]!az,29,FALSE)</f>
        <v>GO:0008168//methyltransferase activity</v>
      </c>
      <c r="AD245" t="str">
        <f>VLOOKUP($A:$A,[0]!az,30,FALSE)</f>
        <v>-</v>
      </c>
      <c r="AE245" t="str">
        <f>VLOOKUP($A:$A,[0]!az,31,FALSE)</f>
        <v>MFELKLPGCSHATPEFYSGRVVVDVGCGTGILSIFCAQAGAKRVYAVDASAIAVQAKEVVKANNLAETVIVLHGRVEDVEIDEQVDVIISEWMGYTLLYESMLGSVITARDRWLKHGGLILPCAATLYLAPITHPDRYNDSIDFWRNVYGIDMSAMLPVAKQCAFEEPCVETITGENVLTWPHVVKHVDCYTIQLNELESVSTRYKFQSMMRAPLHGFAFWFDVEFSGPANSSIITPSQSPLIGLSDDDPVDDIPSKKRTNPNEPLVLSTAPEDPPTHWQQTLIYLYDPIEVEQDQIIEGSVTLSQSKENRRFMNIHLQYSSGGRSFVKESVFR</v>
      </c>
    </row>
    <row r="246" spans="1:31" x14ac:dyDescent="0.25">
      <c r="A246" s="2" t="s">
        <v>1560</v>
      </c>
      <c r="B246" t="str">
        <f>VLOOKUP($A:$A,[0]!az,2,FALSE)</f>
        <v>MSTds-VS-MTds</v>
      </c>
      <c r="C246">
        <f>VLOOKUP($A:$A,[0]!az,3,FALSE)</f>
        <v>3.7213247518221402</v>
      </c>
      <c r="D246">
        <f>VLOOKUP($A:$A,[0]!az,4,FALSE)</f>
        <v>0.356557912476474</v>
      </c>
      <c r="E246">
        <f>VLOOKUP($A:$A,[0]!az,5,FALSE)</f>
        <v>2.25213701243732E-7</v>
      </c>
      <c r="F246">
        <f>VLOOKUP($A:$A,[0]!az,6,FALSE)</f>
        <v>2.76642247704958E-5</v>
      </c>
      <c r="G246" t="str">
        <f>VLOOKUP($A:$A,[0]!az,7,FALSE)</f>
        <v>Up</v>
      </c>
      <c r="H246" t="str">
        <f>VLOOKUP($A:$A,[0]!az,8,FALSE)</f>
        <v>Ghir_A02G011130.1;Ghir_D03G008790.1</v>
      </c>
      <c r="I246">
        <f>VLOOKUP($A:$A,[0]!az,9,FALSE)</f>
        <v>0</v>
      </c>
      <c r="J246">
        <f>VLOOKUP($A:$A,[0]!az,10,FALSE)</f>
        <v>0</v>
      </c>
      <c r="K246">
        <f>VLOOKUP($A:$A,[0]!az,11,FALSE)</f>
        <v>0</v>
      </c>
      <c r="L246">
        <f>VLOOKUP($A:$A,[0]!az,12,FALSE)</f>
        <v>100</v>
      </c>
      <c r="M246">
        <f>VLOOKUP($A:$A,[0]!az,13,FALSE)</f>
        <v>9.9999999999999998E-138</v>
      </c>
      <c r="N246" t="str">
        <f>VLOOKUP($A:$A,[0]!az,14,FALSE)</f>
        <v>XP_012470512.1</v>
      </c>
      <c r="O246" t="str">
        <f>VLOOKUP($A:$A,[0]!az,15,FALSE)</f>
        <v xml:space="preserve">PREDICTED: disease resistance response protein 206-like [Gossypium raimondii] </v>
      </c>
      <c r="P246">
        <f>VLOOKUP($A:$A,[0]!az,16,FALSE)</f>
        <v>67.569999999999993</v>
      </c>
      <c r="Q246">
        <f>VLOOKUP($A:$A,[0]!az,17,FALSE)</f>
        <v>9.9999999999999999E-91</v>
      </c>
      <c r="R246" t="str">
        <f>VLOOKUP($A:$A,[0]!az,18,FALSE)</f>
        <v>sp|P13240|DR206_PEA</v>
      </c>
      <c r="S246" t="str">
        <f>VLOOKUP($A:$A,[0]!az,19,FALSE)</f>
        <v>Disease resistance response protein 206 OS=Pisum sativum GN=PI206 PE=1 SV=2</v>
      </c>
      <c r="T246" t="str">
        <f>VLOOKUP($A:$A,[0]!az,20,FALSE)</f>
        <v>-</v>
      </c>
      <c r="U246" t="str">
        <f>VLOOKUP($A:$A,[0]!az,21,FALSE)</f>
        <v>-</v>
      </c>
      <c r="V246" t="str">
        <f>VLOOKUP($A:$A,[0]!az,22,FALSE)</f>
        <v>-</v>
      </c>
      <c r="W246" t="str">
        <f>VLOOKUP($A:$A,[0]!az,23,FALSE)</f>
        <v>-</v>
      </c>
      <c r="X246" t="str">
        <f>VLOOKUP($A:$A,[0]!az,24,FALSE)</f>
        <v>-</v>
      </c>
      <c r="Y246" t="str">
        <f>VLOOKUP($A:$A,[0]!az,25,FALSE)</f>
        <v>-</v>
      </c>
      <c r="Z246" t="str">
        <f>VLOOKUP($A:$A,[0]!az,26,FALSE)</f>
        <v>-</v>
      </c>
      <c r="AA246" t="str">
        <f>VLOOKUP($A:$A,[0]!az,27,FALSE)</f>
        <v>K19027|1|4e-26|108|smo:SELMODRAFT_443317|zinc finger FYVE domain-containing protein 26!K01870|2|2e-13|72.4|eus:EUTSA_v10003524mg|isoleucyl-tRNA synthetase [EC:6.1.1.5]</v>
      </c>
      <c r="AB246">
        <f>VLOOKUP($A:$A,[0]!az,28,FALSE)</f>
        <v>0</v>
      </c>
      <c r="AC246" t="str">
        <f>VLOOKUP($A:$A,[0]!az,29,FALSE)</f>
        <v>GO:0016853//isomerase activity</v>
      </c>
      <c r="AD246" t="str">
        <f>VLOOKUP($A:$A,[0]!az,30,FALSE)</f>
        <v>GO:0048046//apoplast</v>
      </c>
      <c r="AE246" t="str">
        <f>VLOOKUP($A:$A,[0]!az,31,FALSE)</f>
        <v>MASNTWGFLSFFMVLVVTSAYPIKTKQYKPCKHLVLYFHDIIYNGMNKENATSAIVAAPQGANLTILASQFHFGNIAVFDDPITLDNNLHSKPVGRAQGMYLYDTKNTYTAWLGFSFVFNSTDYYQGTINFIGADPLMNKTRDISIVGGTGDFFMHRGVATLMTDSFEGEVYFRLKVDIKFYECW</v>
      </c>
    </row>
    <row r="247" spans="1:31" x14ac:dyDescent="0.25">
      <c r="A247" s="2" t="s">
        <v>2157</v>
      </c>
      <c r="B247" t="str">
        <f>VLOOKUP($A:$A,[0]!az,2,FALSE)</f>
        <v>MSTds-VS-MTds</v>
      </c>
      <c r="C247">
        <f>VLOOKUP($A:$A,[0]!az,3,FALSE)</f>
        <v>-2.24182569169716</v>
      </c>
      <c r="D247">
        <f>VLOOKUP($A:$A,[0]!az,4,FALSE)</f>
        <v>0.41225248953938598</v>
      </c>
      <c r="E247">
        <f>VLOOKUP($A:$A,[0]!az,5,FALSE)</f>
        <v>1.5055099762650799E-4</v>
      </c>
      <c r="F247">
        <f>VLOOKUP($A:$A,[0]!az,6,FALSE)</f>
        <v>2.0390552909707901E-3</v>
      </c>
      <c r="G247" t="str">
        <f>VLOOKUP($A:$A,[0]!az,7,FALSE)</f>
        <v>Down</v>
      </c>
      <c r="H247" t="str">
        <f>VLOOKUP($A:$A,[0]!az,8,FALSE)</f>
        <v>Ghir_D01G016320.1;Ghir_D01G016320.2</v>
      </c>
      <c r="I247">
        <f>VLOOKUP($A:$A,[0]!az,9,FALSE)</f>
        <v>0</v>
      </c>
      <c r="J247">
        <f>VLOOKUP($A:$A,[0]!az,10,FALSE)</f>
        <v>0</v>
      </c>
      <c r="K247">
        <f>VLOOKUP($A:$A,[0]!az,11,FALSE)</f>
        <v>0</v>
      </c>
      <c r="L247">
        <f>VLOOKUP($A:$A,[0]!az,12,FALSE)</f>
        <v>100</v>
      </c>
      <c r="M247">
        <f>VLOOKUP($A:$A,[0]!az,13,FALSE)</f>
        <v>0</v>
      </c>
      <c r="N247" t="str">
        <f>VLOOKUP($A:$A,[0]!az,14,FALSE)</f>
        <v>XP_016708127.1</v>
      </c>
      <c r="O247" t="str">
        <f>VLOOKUP($A:$A,[0]!az,15,FALSE)</f>
        <v xml:space="preserve">PREDICTED: probable arabinosyltransferase ARAD1 isoform X2 [Gossypium hirsutum] </v>
      </c>
      <c r="P247">
        <f>VLOOKUP($A:$A,[0]!az,16,FALSE)</f>
        <v>40.97</v>
      </c>
      <c r="Q247">
        <f>VLOOKUP($A:$A,[0]!az,17,FALSE)</f>
        <v>4.0000000000000001E-87</v>
      </c>
      <c r="R247" t="str">
        <f>VLOOKUP($A:$A,[0]!az,18,FALSE)</f>
        <v>sp|Q6DBG8|ARAD1_ARATH</v>
      </c>
      <c r="S247" t="str">
        <f>VLOOKUP($A:$A,[0]!az,19,FALSE)</f>
        <v>Probable arabinosyltransferase ARAD1 OS=Arabidopsis thaliana GN=ARAD1 PE=1 SV=1</v>
      </c>
      <c r="T247" t="str">
        <f>VLOOKUP($A:$A,[0]!az,20,FALSE)</f>
        <v>At1g67410</v>
      </c>
      <c r="U247">
        <f>VLOOKUP($A:$A,[0]!az,21,FALSE)</f>
        <v>565</v>
      </c>
      <c r="V247">
        <f>VLOOKUP($A:$A,[0]!az,22,FALSE)</f>
        <v>0</v>
      </c>
      <c r="W247" t="str">
        <f>VLOOKUP($A:$A,[0]!az,23,FALSE)</f>
        <v>KOG1021</v>
      </c>
      <c r="X247" t="str">
        <f>VLOOKUP($A:$A,[0]!az,24,FALSE)</f>
        <v>Acetylglucosaminyltransferase EXT1/exostosin 1</v>
      </c>
      <c r="Y247" t="str">
        <f>VLOOKUP($A:$A,[0]!az,25,FALSE)</f>
        <v>GMW</v>
      </c>
      <c r="Z247" t="str">
        <f>VLOOKUP($A:$A,[0]!az,26,FALSE)</f>
        <v>Carbohydrate transport and metabolism;Cell wall/membrane/envelope biogenesis;Extracellular structures</v>
      </c>
      <c r="AA247" t="str">
        <f>VLOOKUP($A:$A,[0]!az,27,FALSE)</f>
        <v>K01228|1|0.0|559|obr:102711038|mannosyl-oligosaccharide glucosidase [EC:3.2.1.106]!K22846|3|2e-99|319|gmx:100816974|S-sulfo-L-cysteine synthase (O-acetyl-L-serine-dependent) [EC:2.5.1.144]!K01738|4|2e-98|315|gmx:100819100|cysteine synthase [EC:2.5.1.47]!K21989|5|2e-25|112|cmos:111433985|calcium permeable stress-gated cation channel</v>
      </c>
      <c r="AB247" t="str">
        <f>VLOOKUP($A:$A,[0]!az,28,FALSE)</f>
        <v>GO:0006486//protein glycosylation</v>
      </c>
      <c r="AC247" t="str">
        <f>VLOOKUP($A:$A,[0]!az,29,FALSE)</f>
        <v>GO:0016757//transferase activity, transferring glycosyl groups</v>
      </c>
      <c r="AD247" t="str">
        <f>VLOOKUP($A:$A,[0]!az,30,FALSE)</f>
        <v>-</v>
      </c>
      <c r="AE247" t="str">
        <f>VLOOKUP($A:$A,[0]!az,31,FALSE)</f>
        <v>MYDLPRKFHVGMMDRRSFEGPAPVTADNLPPWPSNSGIKKQHSVEYWLMASLLYGGNGNEDREAVRVSDPESAESFFVPFFSSLSFNTHGHNMTDPETEVDRRLQVELLEFLQKSKYYQRSGGRDHVIPMTHPNAFRFLRQELNASILIVVDFGRYPKTMSSLSKDVVAPYVHVVDSFTDDDALDPYESRTTLLFFRGNTVRKDQGKIRIKLAKILSGIDDVHYEKSVATPKNIIMSTEGMRSSKFCLHPAGDTPSSCRLFDAIVSHCVPVIVSDKIELPYEDEIDYSEFSIFFSMKEALEPGYLVNQLRQFPKDRWVEMWKQLKNISHHFEFQYPPKKEDGVNMLWRQVKRKLPRAQLAIHRSRRLKVPDWWQRRR</v>
      </c>
    </row>
    <row r="248" spans="1:31" x14ac:dyDescent="0.25">
      <c r="A248" s="2" t="s">
        <v>1887</v>
      </c>
      <c r="B248" t="str">
        <f>VLOOKUP($A:$A,[0]!az,2,FALSE)</f>
        <v>MSTds-VS-MTds</v>
      </c>
      <c r="C248">
        <f>VLOOKUP($A:$A,[0]!az,3,FALSE)</f>
        <v>2.8784368472211499</v>
      </c>
      <c r="D248">
        <f>VLOOKUP($A:$A,[0]!az,4,FALSE)</f>
        <v>0.60399299036259202</v>
      </c>
      <c r="E248">
        <f>VLOOKUP($A:$A,[0]!az,5,FALSE)</f>
        <v>5.8473276447878998E-4</v>
      </c>
      <c r="F248">
        <f>VLOOKUP($A:$A,[0]!az,6,FALSE)</f>
        <v>5.3717156691055401E-3</v>
      </c>
      <c r="G248" t="str">
        <f>VLOOKUP($A:$A,[0]!az,7,FALSE)</f>
        <v>Up</v>
      </c>
      <c r="H248" t="str">
        <f>VLOOKUP($A:$A,[0]!az,8,FALSE)</f>
        <v>Ghir_A09G001590.1;Ghir_D09G001490.1</v>
      </c>
      <c r="I248">
        <f>VLOOKUP($A:$A,[0]!az,9,FALSE)</f>
        <v>0</v>
      </c>
      <c r="J248">
        <f>VLOOKUP($A:$A,[0]!az,10,FALSE)</f>
        <v>0</v>
      </c>
      <c r="K248">
        <f>VLOOKUP($A:$A,[0]!az,11,FALSE)</f>
        <v>0</v>
      </c>
      <c r="L248">
        <f>VLOOKUP($A:$A,[0]!az,12,FALSE)</f>
        <v>99.724999999999994</v>
      </c>
      <c r="M248">
        <f>VLOOKUP($A:$A,[0]!az,13,FALSE)</f>
        <v>0</v>
      </c>
      <c r="N248" t="str">
        <f>VLOOKUP($A:$A,[0]!az,14,FALSE)</f>
        <v>XP_016669900.1</v>
      </c>
      <c r="O248" t="str">
        <f>VLOOKUP($A:$A,[0]!az,15,FALSE)</f>
        <v>PREDICTED: exopolygalacturonase-like [Gossypium hirsutum]</v>
      </c>
      <c r="P248">
        <f>VLOOKUP($A:$A,[0]!az,16,FALSE)</f>
        <v>44.12</v>
      </c>
      <c r="Q248">
        <f>VLOOKUP($A:$A,[0]!az,17,FALSE)</f>
        <v>3.9999999999999998E-103</v>
      </c>
      <c r="R248" t="str">
        <f>VLOOKUP($A:$A,[0]!az,18,FALSE)</f>
        <v>sp|Q6H9K0|PGLR2_PLAAC</v>
      </c>
      <c r="S248" t="str">
        <f>VLOOKUP($A:$A,[0]!az,19,FALSE)</f>
        <v>Exopolygalacturonase (Fragment) OS=Platanus acerifolia GN=plaa2 PE=1 SV=1</v>
      </c>
      <c r="T248" t="str">
        <f>VLOOKUP($A:$A,[0]!az,20,FALSE)</f>
        <v>-</v>
      </c>
      <c r="U248" t="str">
        <f>VLOOKUP($A:$A,[0]!az,21,FALSE)</f>
        <v>-</v>
      </c>
      <c r="V248" t="str">
        <f>VLOOKUP($A:$A,[0]!az,22,FALSE)</f>
        <v>-</v>
      </c>
      <c r="W248" t="str">
        <f>VLOOKUP($A:$A,[0]!az,23,FALSE)</f>
        <v>-</v>
      </c>
      <c r="X248" t="str">
        <f>VLOOKUP($A:$A,[0]!az,24,FALSE)</f>
        <v>-</v>
      </c>
      <c r="Y248" t="str">
        <f>VLOOKUP($A:$A,[0]!az,25,FALSE)</f>
        <v>-</v>
      </c>
      <c r="Z248" t="str">
        <f>VLOOKUP($A:$A,[0]!az,26,FALSE)</f>
        <v>-</v>
      </c>
      <c r="AA248" t="str">
        <f>VLOOKUP($A:$A,[0]!az,27,FALSE)</f>
        <v>K01213|1|0.0|750|ghi:107889862|galacturan 1,4-alpha-galacturonidase [EC:3.2.1.67]</v>
      </c>
      <c r="AB248" t="str">
        <f>VLOOKUP($A:$A,[0]!az,28,FALSE)</f>
        <v>GO:0071555//cell wall organization;GO:0005975//carbohydrate metabolic process</v>
      </c>
      <c r="AC248" t="str">
        <f>VLOOKUP($A:$A,[0]!az,29,FALSE)</f>
        <v>GO:0004650//polygalacturonase activity</v>
      </c>
      <c r="AD248" t="str">
        <f>VLOOKUP($A:$A,[0]!az,30,FALSE)</f>
        <v>GO:0005576//extracellular region</v>
      </c>
      <c r="AE248" t="str">
        <f>VLOOKUP($A:$A,[0]!az,31,FALSE)</f>
        <v>MALQIVFFSIFFFVSFTIAQGVRTLNVKNYGAIADGRTDNKKAFLRAWNDACYQNGGSIVYIPKGVYMVGSVEFAGPCRGPIMFLISGDLKAPNGPYSNVEKWIGFQHVNNLIVKGGGTLDGQGPSAWPYNKCQKTNNCDPLPISIKFDFVTNSRIESIRSVNSKNVHLAIYGCNNVNVSKVDLLAPADSPNTDGIKISRSADIRITNSRIRTGDDCIAIISGSSNIDVSYVYCGPGHGISIGSLGKYKNEENVNGVTVRKCTLNGTDNGVRIKSWESPYAITASKFLFQDIFMENVRNPIIVDQTYCPHSPCNQETASHVQIQDVTYRNIWGTSSSQVAVSFECSKKFPCKNIVMTDVNLASI</v>
      </c>
    </row>
    <row r="249" spans="1:31" x14ac:dyDescent="0.25">
      <c r="A249" s="2" t="s">
        <v>2134</v>
      </c>
      <c r="B249" t="str">
        <f>VLOOKUP($A:$A,[0]!az,2,FALSE)</f>
        <v>MSTds-VS-MTds</v>
      </c>
      <c r="C249">
        <f>VLOOKUP($A:$A,[0]!az,3,FALSE)</f>
        <v>2.4958639233472999</v>
      </c>
      <c r="D249">
        <f>VLOOKUP($A:$A,[0]!az,4,FALSE)</f>
        <v>0.41698927719473899</v>
      </c>
      <c r="E249">
        <f>VLOOKUP($A:$A,[0]!az,5,FALSE)</f>
        <v>6.3572954547952393E-5</v>
      </c>
      <c r="F249">
        <f>VLOOKUP($A:$A,[0]!az,6,FALSE)</f>
        <v>1.14242953876543E-3</v>
      </c>
      <c r="G249" t="str">
        <f>VLOOKUP($A:$A,[0]!az,7,FALSE)</f>
        <v>Up</v>
      </c>
      <c r="H249" t="str">
        <f>VLOOKUP($A:$A,[0]!az,8,FALSE)</f>
        <v>Ghir_D01G002470.1</v>
      </c>
      <c r="I249">
        <f>VLOOKUP($A:$A,[0]!az,9,FALSE)</f>
        <v>0</v>
      </c>
      <c r="J249">
        <f>VLOOKUP($A:$A,[0]!az,10,FALSE)</f>
        <v>0</v>
      </c>
      <c r="K249">
        <f>VLOOKUP($A:$A,[0]!az,11,FALSE)</f>
        <v>0</v>
      </c>
      <c r="L249">
        <f>VLOOKUP($A:$A,[0]!az,12,FALSE)</f>
        <v>100</v>
      </c>
      <c r="M249">
        <f>VLOOKUP($A:$A,[0]!az,13,FALSE)</f>
        <v>0</v>
      </c>
      <c r="N249" t="str">
        <f>VLOOKUP($A:$A,[0]!az,14,FALSE)</f>
        <v>XP_016720684.1</v>
      </c>
      <c r="O249" t="str">
        <f>VLOOKUP($A:$A,[0]!az,15,FALSE)</f>
        <v>PREDICTED: protein tas-like [Gossypium hirsutum]</v>
      </c>
      <c r="P249">
        <f>VLOOKUP($A:$A,[0]!az,16,FALSE)</f>
        <v>29.12</v>
      </c>
      <c r="Q249">
        <f>VLOOKUP($A:$A,[0]!az,17,FALSE)</f>
        <v>6.9999999999999995E-29</v>
      </c>
      <c r="R249" t="str">
        <f>VLOOKUP($A:$A,[0]!az,18,FALSE)</f>
        <v>sp|C6TBN2|AKR1_SOYBN</v>
      </c>
      <c r="S249" t="str">
        <f>VLOOKUP($A:$A,[0]!az,19,FALSE)</f>
        <v>Probable aldo-keto reductase 1 OS=Glycine max GN=AKR1 PE=2 SV=1</v>
      </c>
      <c r="T249" t="str">
        <f>VLOOKUP($A:$A,[0]!az,20,FALSE)</f>
        <v>At1g04420</v>
      </c>
      <c r="U249">
        <f>VLOOKUP($A:$A,[0]!az,21,FALSE)</f>
        <v>603</v>
      </c>
      <c r="V249">
        <f>VLOOKUP($A:$A,[0]!az,22,FALSE)</f>
        <v>0</v>
      </c>
      <c r="W249" t="str">
        <f>VLOOKUP($A:$A,[0]!az,23,FALSE)</f>
        <v>KOG1575</v>
      </c>
      <c r="X249" t="str">
        <f>VLOOKUP($A:$A,[0]!az,24,FALSE)</f>
        <v>Voltage-gated shaker-like K+ channel, subunit beta/KCNAB</v>
      </c>
      <c r="Y249" t="str">
        <f>VLOOKUP($A:$A,[0]!az,25,FALSE)</f>
        <v>C</v>
      </c>
      <c r="Z249" t="str">
        <f>VLOOKUP($A:$A,[0]!az,26,FALSE)</f>
        <v>Energy production and conversion</v>
      </c>
      <c r="AA249" t="str">
        <f>VLOOKUP($A:$A,[0]!az,27,FALSE)</f>
        <v>K14521|1|6e-64|227|vcn:VOLCADRAFT_98273|N-acetyltransferase 10 [EC:2.3.1.-]!K17744|2|4e-17|86.3|nto:104103548|L-galactose dehydrogenase [EC:1.1.1.316]!K15303|4|1e-16|85.9|bpg:Bathy12g01340|aflatoxin B1 aldehyde reductase!K05275|5|1e-16|84.7|psom:113297673|pyridoxine 4-dehydrogenase [EC:1.1.1.65]</v>
      </c>
      <c r="AB249">
        <f>VLOOKUP($A:$A,[0]!az,28,FALSE)</f>
        <v>0</v>
      </c>
      <c r="AC249" t="str">
        <f>VLOOKUP($A:$A,[0]!az,29,FALSE)</f>
        <v>GO:0016491//oxidoreductase activity</v>
      </c>
      <c r="AD249" t="str">
        <f>VLOOKUP($A:$A,[0]!az,30,FALSE)</f>
        <v>-</v>
      </c>
      <c r="AE249" t="str">
        <f>VLOOKUP($A:$A,[0]!az,31,FALSE)</f>
        <v>MAVSSSTVSASVPPFLCCNTTKIPSFKVPRHTPLRLCNAKRTQIWVKRSCFNSTITAKVAQQSDLQYRKLGDSDLQISEITLGTMTFGEQNTEKEGHEMLSYAFEHGINALDTAEHYPIPMKKETSGRTDLYIASWLKSQPRDKVILATKVCGYSERSAHLRDNAKVLRVDAVNIRESVEKSLKRLNTDYIDLLQIHWPDRYVPLFGEYFYDSSKWRPSIPFVEQLKALQEVIDEGKVRYIGVSNETSYGVMEFVHAGRVEGLSKIVSIQNSYSLLVRRFEVDLVEVCHPKNCNIGLLSYSPLAGGALSGKYLDINSEAAKKGRFNLFPGYMERYNKSIAKEATVQYIEMAKKHGLSPVQLALGFVRDRLFMTSSIIGATSVKQLKEDIDAFLTTQRPLPPEVMEDIEAIFKRYKDPANL</v>
      </c>
    </row>
    <row r="250" spans="1:31" x14ac:dyDescent="0.25">
      <c r="A250" s="2" t="s">
        <v>2039</v>
      </c>
      <c r="B250" t="str">
        <f>VLOOKUP($A:$A,[0]!az,2,FALSE)</f>
        <v>MSTds-VS-MTds</v>
      </c>
      <c r="C250">
        <f>VLOOKUP($A:$A,[0]!az,3,FALSE)</f>
        <v>-5.6313195570020804</v>
      </c>
      <c r="D250">
        <f>VLOOKUP($A:$A,[0]!az,4,FALSE)</f>
        <v>0.60486269710547802</v>
      </c>
      <c r="E250">
        <f>VLOOKUP($A:$A,[0]!az,5,FALSE)</f>
        <v>1.44365409782132E-5</v>
      </c>
      <c r="F250">
        <f>VLOOKUP($A:$A,[0]!az,6,FALSE)</f>
        <v>4.3024490954313502E-4</v>
      </c>
      <c r="G250" t="str">
        <f>VLOOKUP($A:$A,[0]!az,7,FALSE)</f>
        <v>Down</v>
      </c>
      <c r="H250" t="str">
        <f>VLOOKUP($A:$A,[0]!az,8,FALSE)</f>
        <v>Ghir_A12G013350.1</v>
      </c>
      <c r="I250">
        <f>VLOOKUP($A:$A,[0]!az,9,FALSE)</f>
        <v>0</v>
      </c>
      <c r="J250">
        <f>VLOOKUP($A:$A,[0]!az,10,FALSE)</f>
        <v>0</v>
      </c>
      <c r="K250">
        <f>VLOOKUP($A:$A,[0]!az,11,FALSE)</f>
        <v>0</v>
      </c>
      <c r="L250">
        <f>VLOOKUP($A:$A,[0]!az,12,FALSE)</f>
        <v>98.361000000000004</v>
      </c>
      <c r="M250">
        <f>VLOOKUP($A:$A,[0]!az,13,FALSE)</f>
        <v>2.0000000000000001E-173</v>
      </c>
      <c r="N250" t="str">
        <f>VLOOKUP($A:$A,[0]!az,14,FALSE)</f>
        <v>XP_017635884.1</v>
      </c>
      <c r="O250" t="str">
        <f>VLOOKUP($A:$A,[0]!az,15,FALSE)</f>
        <v>PREDICTED: uncharacterized protein LOC108477930 [Gossypium arboreum]</v>
      </c>
      <c r="P250" t="str">
        <f>VLOOKUP($A:$A,[0]!az,16,FALSE)</f>
        <v>-</v>
      </c>
      <c r="Q250" t="str">
        <f>VLOOKUP($A:$A,[0]!az,17,FALSE)</f>
        <v>-</v>
      </c>
      <c r="R250" t="str">
        <f>VLOOKUP($A:$A,[0]!az,18,FALSE)</f>
        <v>-</v>
      </c>
      <c r="S250" t="str">
        <f>VLOOKUP($A:$A,[0]!az,19,FALSE)</f>
        <v>-</v>
      </c>
      <c r="T250" t="str">
        <f>VLOOKUP($A:$A,[0]!az,20,FALSE)</f>
        <v>-</v>
      </c>
      <c r="U250" t="str">
        <f>VLOOKUP($A:$A,[0]!az,21,FALSE)</f>
        <v>-</v>
      </c>
      <c r="V250" t="str">
        <f>VLOOKUP($A:$A,[0]!az,22,FALSE)</f>
        <v>-</v>
      </c>
      <c r="W250" t="str">
        <f>VLOOKUP($A:$A,[0]!az,23,FALSE)</f>
        <v>-</v>
      </c>
      <c r="X250" t="str">
        <f>VLOOKUP($A:$A,[0]!az,24,FALSE)</f>
        <v>-</v>
      </c>
      <c r="Y250" t="str">
        <f>VLOOKUP($A:$A,[0]!az,25,FALSE)</f>
        <v>-</v>
      </c>
      <c r="Z250" t="str">
        <f>VLOOKUP($A:$A,[0]!az,26,FALSE)</f>
        <v>-</v>
      </c>
      <c r="AA250" t="str">
        <f>VLOOKUP($A:$A,[0]!az,27,FALSE)</f>
        <v>-</v>
      </c>
      <c r="AB250">
        <f>VLOOKUP($A:$A,[0]!az,28,FALSE)</f>
        <v>0</v>
      </c>
      <c r="AC250" t="str">
        <f>VLOOKUP($A:$A,[0]!az,29,FALSE)</f>
        <v>GO:0004857//enzyme inhibitor activity</v>
      </c>
      <c r="AD250" t="str">
        <f>VLOOKUP($A:$A,[0]!az,30,FALSE)</f>
        <v>-</v>
      </c>
      <c r="AE250" t="str">
        <f>VLOOKUP($A:$A,[0]!az,31,FALSE)</f>
        <v>MGIKRSILLISIFSLAAISACARPPSDITDTPESPDSTPESPDSTPESPDSTPEAPDDDYSPNAPDEAADGYAPPPEAPTPSATFTILPGGSYPELDQICGATDYPIECVRFISPYLNDGIKIDPLNVLKVGIHVATNMTIEALNLARKIRDGPRTSPNAQSCLSVCAENYDLIPDGNELALRAIEERNWSDLRNKLSGDLTSVNTCIDVYHEGNLASPMRDMDSDLLALYRVLLHIAVDMVKF</v>
      </c>
    </row>
    <row r="251" spans="1:31" x14ac:dyDescent="0.25">
      <c r="A251" s="2" t="s">
        <v>2033</v>
      </c>
      <c r="B251" t="str">
        <f>VLOOKUP($A:$A,[0]!az,2,FALSE)</f>
        <v>MSTds-VS-MTds</v>
      </c>
      <c r="C251">
        <f>VLOOKUP($A:$A,[0]!az,3,FALSE)</f>
        <v>2.4510486940836498</v>
      </c>
      <c r="D251">
        <f>VLOOKUP($A:$A,[0]!az,4,FALSE)</f>
        <v>0.34576628763869499</v>
      </c>
      <c r="E251">
        <f>VLOOKUP($A:$A,[0]!az,5,FALSE)</f>
        <v>1.2673522964856701E-5</v>
      </c>
      <c r="F251">
        <f>VLOOKUP($A:$A,[0]!az,6,FALSE)</f>
        <v>3.98006041588897E-4</v>
      </c>
      <c r="G251" t="str">
        <f>VLOOKUP($A:$A,[0]!az,7,FALSE)</f>
        <v>Up</v>
      </c>
      <c r="H251" t="str">
        <f>VLOOKUP($A:$A,[0]!az,8,FALSE)</f>
        <v>Ghir_A12G010040.1</v>
      </c>
      <c r="I251">
        <f>VLOOKUP($A:$A,[0]!az,9,FALSE)</f>
        <v>0</v>
      </c>
      <c r="J251">
        <f>VLOOKUP($A:$A,[0]!az,10,FALSE)</f>
        <v>0</v>
      </c>
      <c r="K251">
        <f>VLOOKUP($A:$A,[0]!az,11,FALSE)</f>
        <v>0</v>
      </c>
      <c r="L251">
        <f>VLOOKUP($A:$A,[0]!az,12,FALSE)</f>
        <v>95.652000000000001</v>
      </c>
      <c r="M251">
        <f>VLOOKUP($A:$A,[0]!az,13,FALSE)</f>
        <v>2.0000000000000002E-111</v>
      </c>
      <c r="N251" t="str">
        <f>VLOOKUP($A:$A,[0]!az,14,FALSE)</f>
        <v>XP_012437467.1</v>
      </c>
      <c r="O251" t="str">
        <f>VLOOKUP($A:$A,[0]!az,15,FALSE)</f>
        <v xml:space="preserve">PREDICTED: lipoxygenase homology domain-containing protein 1 isoform X1 [Gossypium raimondii] </v>
      </c>
      <c r="P251">
        <f>VLOOKUP($A:$A,[0]!az,16,FALSE)</f>
        <v>64.290000000000006</v>
      </c>
      <c r="Q251">
        <f>VLOOKUP($A:$A,[0]!az,17,FALSE)</f>
        <v>9.9999999999999994E-68</v>
      </c>
      <c r="R251" t="str">
        <f>VLOOKUP($A:$A,[0]!az,18,FALSE)</f>
        <v>sp|O65660|PLAT1_ARATH</v>
      </c>
      <c r="S251" t="str">
        <f>VLOOKUP($A:$A,[0]!az,19,FALSE)</f>
        <v>PLAT domain-containing protein 1 OS=Arabidopsis thaliana GN=PLAT1 PE=1 SV=1</v>
      </c>
      <c r="T251" t="str">
        <f>VLOOKUP($A:$A,[0]!az,20,FALSE)</f>
        <v>-</v>
      </c>
      <c r="U251" t="str">
        <f>VLOOKUP($A:$A,[0]!az,21,FALSE)</f>
        <v>-</v>
      </c>
      <c r="V251" t="str">
        <f>VLOOKUP($A:$A,[0]!az,22,FALSE)</f>
        <v>-</v>
      </c>
      <c r="W251" t="str">
        <f>VLOOKUP($A:$A,[0]!az,23,FALSE)</f>
        <v>-</v>
      </c>
      <c r="X251" t="str">
        <f>VLOOKUP($A:$A,[0]!az,24,FALSE)</f>
        <v>-</v>
      </c>
      <c r="Y251" t="str">
        <f>VLOOKUP($A:$A,[0]!az,25,FALSE)</f>
        <v>-</v>
      </c>
      <c r="Z251" t="str">
        <f>VLOOKUP($A:$A,[0]!az,26,FALSE)</f>
        <v>-</v>
      </c>
      <c r="AA251" t="str">
        <f>VLOOKUP($A:$A,[0]!az,27,FALSE)</f>
        <v>-</v>
      </c>
      <c r="AB251" t="str">
        <f>VLOOKUP($A:$A,[0]!az,28,FALSE)</f>
        <v>-</v>
      </c>
      <c r="AC251" t="str">
        <f>VLOOKUP($A:$A,[0]!az,29,FALSE)</f>
        <v>-</v>
      </c>
      <c r="AD251" t="str">
        <f>VLOOKUP($A:$A,[0]!az,30,FALSE)</f>
        <v>-</v>
      </c>
      <c r="AE251" t="str">
        <f>VLOOKUP($A:$A,[0]!az,31,FALSE)</f>
        <v>MAIPTQLVLSFLLLSFSSVDGEDCVYSVYIRTGSIIKGGTDSIIGLRLYDANAYSVEISNIEAWGGLMGPGYNYFERGNLDIFSSRGRCLDAPLCAMNLTSDGSGEHHGWYCNYVEVTMTGVHKPCSQQQFTVEQWLALDAPPYDLTAIRNYCPSEVPDDRRHRKSSSSI</v>
      </c>
    </row>
    <row r="252" spans="1:31" x14ac:dyDescent="0.25">
      <c r="A252" s="2" t="s">
        <v>2127</v>
      </c>
      <c r="B252" t="str">
        <f>VLOOKUP($A:$A,[0]!az,2,FALSE)</f>
        <v>MSTds-VS-MTds</v>
      </c>
      <c r="C252">
        <f>VLOOKUP($A:$A,[0]!az,3,FALSE)</f>
        <v>2.3749896218991302</v>
      </c>
      <c r="D252">
        <f>VLOOKUP($A:$A,[0]!az,4,FALSE)</f>
        <v>0.286708568807724</v>
      </c>
      <c r="E252">
        <f>VLOOKUP($A:$A,[0]!az,5,FALSE)</f>
        <v>2.6272186084419502E-6</v>
      </c>
      <c r="F252">
        <f>VLOOKUP($A:$A,[0]!az,6,FALSE)</f>
        <v>1.3633438169155399E-4</v>
      </c>
      <c r="G252" t="str">
        <f>VLOOKUP($A:$A,[0]!az,7,FALSE)</f>
        <v>Up</v>
      </c>
      <c r="H252" t="str">
        <f>VLOOKUP($A:$A,[0]!az,8,FALSE)</f>
        <v>Ghir_D01G001240.1</v>
      </c>
      <c r="I252">
        <f>VLOOKUP($A:$A,[0]!az,9,FALSE)</f>
        <v>0</v>
      </c>
      <c r="J252">
        <f>VLOOKUP($A:$A,[0]!az,10,FALSE)</f>
        <v>0</v>
      </c>
      <c r="K252">
        <f>VLOOKUP($A:$A,[0]!az,11,FALSE)</f>
        <v>0</v>
      </c>
      <c r="L252">
        <f>VLOOKUP($A:$A,[0]!az,12,FALSE)</f>
        <v>100</v>
      </c>
      <c r="M252">
        <f>VLOOKUP($A:$A,[0]!az,13,FALSE)</f>
        <v>0</v>
      </c>
      <c r="N252" t="str">
        <f>VLOOKUP($A:$A,[0]!az,14,FALSE)</f>
        <v>XP_016715575.1</v>
      </c>
      <c r="O252" t="str">
        <f>VLOOKUP($A:$A,[0]!az,15,FALSE)</f>
        <v>PREDICTED: peroxidase N1-like [Gossypium hirsutum]</v>
      </c>
      <c r="P252">
        <f>VLOOKUP($A:$A,[0]!az,16,FALSE)</f>
        <v>67.510000000000005</v>
      </c>
      <c r="Q252">
        <f>VLOOKUP($A:$A,[0]!az,17,FALSE)</f>
        <v>2.0000000000000001E-158</v>
      </c>
      <c r="R252" t="str">
        <f>VLOOKUP($A:$A,[0]!az,18,FALSE)</f>
        <v>sp|Q9XIV8|PERN1_TOBAC</v>
      </c>
      <c r="S252" t="str">
        <f>VLOOKUP($A:$A,[0]!az,19,FALSE)</f>
        <v>Peroxidase N1 OS=Nicotiana tabacum GN=poxN1 PE=1 SV=1</v>
      </c>
      <c r="T252" t="str">
        <f>VLOOKUP($A:$A,[0]!az,20,FALSE)</f>
        <v>-</v>
      </c>
      <c r="U252" t="str">
        <f>VLOOKUP($A:$A,[0]!az,21,FALSE)</f>
        <v>-</v>
      </c>
      <c r="V252" t="str">
        <f>VLOOKUP($A:$A,[0]!az,22,FALSE)</f>
        <v>-</v>
      </c>
      <c r="W252" t="str">
        <f>VLOOKUP($A:$A,[0]!az,23,FALSE)</f>
        <v>-</v>
      </c>
      <c r="X252" t="str">
        <f>VLOOKUP($A:$A,[0]!az,24,FALSE)</f>
        <v>-</v>
      </c>
      <c r="Y252" t="str">
        <f>VLOOKUP($A:$A,[0]!az,25,FALSE)</f>
        <v>-</v>
      </c>
      <c r="Z252" t="str">
        <f>VLOOKUP($A:$A,[0]!az,26,FALSE)</f>
        <v>-</v>
      </c>
      <c r="AA252" t="str">
        <f>VLOOKUP($A:$A,[0]!az,27,FALSE)</f>
        <v>K00430|1|0.0|668|ghi:107928809|peroxidase [EC:1.11.1.7]</v>
      </c>
      <c r="AB252" t="str">
        <f>VLOOKUP($A:$A,[0]!az,28,FALSE)</f>
        <v>GO:0006979//response to oxidative stress;GO:0042744//hydrogen peroxide catabolic process</v>
      </c>
      <c r="AC252" t="str">
        <f>VLOOKUP($A:$A,[0]!az,29,FALSE)</f>
        <v>GO:0020037//heme binding;GO:0046872//metal ion binding;GO:0004601//peroxidase activity</v>
      </c>
      <c r="AD252" t="str">
        <f>VLOOKUP($A:$A,[0]!az,30,FALSE)</f>
        <v>GO:0005576//extracellular region</v>
      </c>
      <c r="AE252" t="str">
        <f>VLOOKUP($A:$A,[0]!az,31,FALSE)</f>
        <v>MEPSYIFLTMAVTLLSMPPTGFGQGTTRVGFYSKTCPRAESIVKSTVESHFRSNPAIAPGLLRMHFHDCFVNGCDGSVLIDGPNTERKAVQNSLLRGFDVIDEAKAKLEAACPGVVSCADILALAARDSVVLTKGINWKVPTGRRDGKLSLQSDAAKLPGFTDSIESQKQQFARFGLNTQDLVTLVGGHTIGTAACLVFNYRLNNFTNGGPDPTINPSFLPQLRSLCPQNGNNFRRVDLDTGSANKFDTSFFTNLKNGRGVLESDQKLWTDASTRTFVQQFLGEKGVRKLNFGKEFAKSMVKMSNIGVKTGSNSEIRRVCSAIN</v>
      </c>
    </row>
    <row r="253" spans="1:31" x14ac:dyDescent="0.25">
      <c r="A253" s="2" t="s">
        <v>1570</v>
      </c>
      <c r="B253" t="str">
        <f>VLOOKUP($A:$A,[0]!az,2,FALSE)</f>
        <v>MSTds-VS-MTds</v>
      </c>
      <c r="C253">
        <f>VLOOKUP($A:$A,[0]!az,3,FALSE)</f>
        <v>2.2416948866164499</v>
      </c>
      <c r="D253">
        <f>VLOOKUP($A:$A,[0]!az,4,FALSE)</f>
        <v>0.41332593905616899</v>
      </c>
      <c r="E253">
        <f>VLOOKUP($A:$A,[0]!az,5,FALSE)</f>
        <v>2.09047946546415E-4</v>
      </c>
      <c r="F253">
        <f>VLOOKUP($A:$A,[0]!az,6,FALSE)</f>
        <v>2.5604816145436801E-3</v>
      </c>
      <c r="G253" t="str">
        <f>VLOOKUP($A:$A,[0]!az,7,FALSE)</f>
        <v>Up</v>
      </c>
      <c r="H253" t="str">
        <f>VLOOKUP($A:$A,[0]!az,8,FALSE)</f>
        <v>Ghir_A03G006960.1</v>
      </c>
      <c r="I253">
        <f>VLOOKUP($A:$A,[0]!az,9,FALSE)</f>
        <v>0</v>
      </c>
      <c r="J253">
        <f>VLOOKUP($A:$A,[0]!az,10,FALSE)</f>
        <v>0</v>
      </c>
      <c r="K253">
        <f>VLOOKUP($A:$A,[0]!az,11,FALSE)</f>
        <v>0</v>
      </c>
      <c r="L253">
        <f>VLOOKUP($A:$A,[0]!az,12,FALSE)</f>
        <v>100</v>
      </c>
      <c r="M253">
        <f>VLOOKUP($A:$A,[0]!az,13,FALSE)</f>
        <v>4E-176</v>
      </c>
      <c r="N253" t="str">
        <f>VLOOKUP($A:$A,[0]!az,14,FALSE)</f>
        <v>XP_016737477.1</v>
      </c>
      <c r="O253" t="str">
        <f>VLOOKUP($A:$A,[0]!az,15,FALSE)</f>
        <v xml:space="preserve">PREDICTED: cell number regulator 6-like [Gossypium hirsutum] </v>
      </c>
      <c r="P253">
        <f>VLOOKUP($A:$A,[0]!az,16,FALSE)</f>
        <v>70.09</v>
      </c>
      <c r="Q253">
        <f>VLOOKUP($A:$A,[0]!az,17,FALSE)</f>
        <v>2.0000000000000001E-117</v>
      </c>
      <c r="R253" t="str">
        <f>VLOOKUP($A:$A,[0]!az,18,FALSE)</f>
        <v>sp|B6SGC5|CNR6_MAIZE</v>
      </c>
      <c r="S253" t="str">
        <f>VLOOKUP($A:$A,[0]!az,19,FALSE)</f>
        <v>Cell number regulator 6 OS=Zea mays GN=CNR6 PE=2 SV=1</v>
      </c>
      <c r="T253" t="str">
        <f>VLOOKUP($A:$A,[0]!az,20,FALSE)</f>
        <v>-</v>
      </c>
      <c r="U253" t="str">
        <f>VLOOKUP($A:$A,[0]!az,21,FALSE)</f>
        <v>-</v>
      </c>
      <c r="V253" t="str">
        <f>VLOOKUP($A:$A,[0]!az,22,FALSE)</f>
        <v>-</v>
      </c>
      <c r="W253" t="str">
        <f>VLOOKUP($A:$A,[0]!az,23,FALSE)</f>
        <v>-</v>
      </c>
      <c r="X253" t="str">
        <f>VLOOKUP($A:$A,[0]!az,24,FALSE)</f>
        <v>-</v>
      </c>
      <c r="Y253" t="str">
        <f>VLOOKUP($A:$A,[0]!az,25,FALSE)</f>
        <v>-</v>
      </c>
      <c r="Z253" t="str">
        <f>VLOOKUP($A:$A,[0]!az,26,FALSE)</f>
        <v>-</v>
      </c>
      <c r="AA253" t="str">
        <f>VLOOKUP($A:$A,[0]!az,27,FALSE)</f>
        <v>-</v>
      </c>
      <c r="AB253">
        <f>VLOOKUP($A:$A,[0]!az,28,FALSE)</f>
        <v>0</v>
      </c>
      <c r="AC253">
        <f>VLOOKUP($A:$A,[0]!az,29,FALSE)</f>
        <v>0</v>
      </c>
      <c r="AD253" t="str">
        <f>VLOOKUP($A:$A,[0]!az,30,FALSE)</f>
        <v>GO:0016021//integral component of membrane</v>
      </c>
      <c r="AE253" t="str">
        <f>VLOOKUP($A:$A,[0]!az,31,FALSE)</f>
        <v>MADAQSRYVKLTKDQVPLEDIQPGELNQPIDVPQLHVRKCNECGQPLPENFEPPAVEPWTTGIFGCAEDTESCWTGLFCPCVLFGRNIESLRDDTPWTTPCICHAICVEGGIALAVATAFVHGIEPKTTFLIYEGLLFAWWMCGIYTGLSRQSLQKKYHLKNSPCDPCMVHCCMHWCALCQEHREMKGRLSDDFVMPMTVVNPPPVQEMTANNENQDSTPPPSGTSTNLEMQAL</v>
      </c>
    </row>
    <row r="254" spans="1:31" x14ac:dyDescent="0.25">
      <c r="A254" s="2" t="s">
        <v>1500</v>
      </c>
      <c r="B254" t="str">
        <f>VLOOKUP($A:$A,[0]!az,2,FALSE)</f>
        <v>MSTds-VS-MTds</v>
      </c>
      <c r="C254">
        <f>VLOOKUP($A:$A,[0]!az,3,FALSE)</f>
        <v>-2.9710866456301899</v>
      </c>
      <c r="D254">
        <f>VLOOKUP($A:$A,[0]!az,4,FALSE)</f>
        <v>0.62210983168135403</v>
      </c>
      <c r="E254">
        <f>VLOOKUP($A:$A,[0]!az,5,FALSE)</f>
        <v>4.5176293131543599E-4</v>
      </c>
      <c r="F254">
        <f>VLOOKUP($A:$A,[0]!az,6,FALSE)</f>
        <v>4.39709878183048E-3</v>
      </c>
      <c r="G254" t="str">
        <f>VLOOKUP($A:$A,[0]!az,7,FALSE)</f>
        <v>Down</v>
      </c>
      <c r="H254" t="str">
        <f>VLOOKUP($A:$A,[0]!az,8,FALSE)</f>
        <v>Ghir_A01G008320.1</v>
      </c>
      <c r="I254">
        <f>VLOOKUP($A:$A,[0]!az,9,FALSE)</f>
        <v>0</v>
      </c>
      <c r="J254">
        <f>VLOOKUP($A:$A,[0]!az,10,FALSE)</f>
        <v>0</v>
      </c>
      <c r="K254">
        <f>VLOOKUP($A:$A,[0]!az,11,FALSE)</f>
        <v>0</v>
      </c>
      <c r="L254">
        <f>VLOOKUP($A:$A,[0]!az,12,FALSE)</f>
        <v>99.707999999999998</v>
      </c>
      <c r="M254">
        <f>VLOOKUP($A:$A,[0]!az,13,FALSE)</f>
        <v>0</v>
      </c>
      <c r="N254" t="str">
        <f>VLOOKUP($A:$A,[0]!az,14,FALSE)</f>
        <v>XP_017641950.1</v>
      </c>
      <c r="O254" t="str">
        <f>VLOOKUP($A:$A,[0]!az,15,FALSE)</f>
        <v xml:space="preserve">PREDICTED: farnesyl pyrophosphate synthase 2-like [Gossypium arboreum] </v>
      </c>
      <c r="P254">
        <f>VLOOKUP($A:$A,[0]!az,16,FALSE)</f>
        <v>81.87</v>
      </c>
      <c r="Q254">
        <f>VLOOKUP($A:$A,[0]!az,17,FALSE)</f>
        <v>0</v>
      </c>
      <c r="R254" t="str">
        <f>VLOOKUP($A:$A,[0]!az,18,FALSE)</f>
        <v>sp|P49352|FPPS2_LUPAL</v>
      </c>
      <c r="S254" t="str">
        <f>VLOOKUP($A:$A,[0]!az,19,FALSE)</f>
        <v>Farnesyl pyrophosphate synthase 2 OS=Lupinus albus GN=FPS2 PE=2 SV=1</v>
      </c>
      <c r="T254" t="str">
        <f>VLOOKUP($A:$A,[0]!az,20,FALSE)</f>
        <v>At5g47770</v>
      </c>
      <c r="U254">
        <f>VLOOKUP($A:$A,[0]!az,21,FALSE)</f>
        <v>564</v>
      </c>
      <c r="V254">
        <f>VLOOKUP($A:$A,[0]!az,22,FALSE)</f>
        <v>0</v>
      </c>
      <c r="W254" t="str">
        <f>VLOOKUP($A:$A,[0]!az,23,FALSE)</f>
        <v>KOG0711</v>
      </c>
      <c r="X254" t="str">
        <f>VLOOKUP($A:$A,[0]!az,24,FALSE)</f>
        <v>Polyprenyl synthetase</v>
      </c>
      <c r="Y254" t="str">
        <f>VLOOKUP($A:$A,[0]!az,25,FALSE)</f>
        <v>H</v>
      </c>
      <c r="Z254" t="str">
        <f>VLOOKUP($A:$A,[0]!az,26,FALSE)</f>
        <v>Coenzyme transport and metabolism</v>
      </c>
      <c r="AA254" t="str">
        <f>VLOOKUP($A:$A,[0]!az,27,FALSE)</f>
        <v>K00787|1|0.0|707|gab:108483194|farnesyl diphosphate synthase [EC:2.5.1.1 2.5.1.10]</v>
      </c>
      <c r="AB254" t="str">
        <f>VLOOKUP($A:$A,[0]!az,28,FALSE)</f>
        <v>GO:0008299//isoprenoid biosynthetic process</v>
      </c>
      <c r="AC254" t="str">
        <f>VLOOKUP($A:$A,[0]!az,29,FALSE)</f>
        <v>GO:0016740//transferase activity</v>
      </c>
      <c r="AD254" t="str">
        <f>VLOOKUP($A:$A,[0]!az,30,FALSE)</f>
        <v>-</v>
      </c>
      <c r="AE254" t="str">
        <f>VLOOKUP($A:$A,[0]!az,31,FALSE)</f>
        <v>MSDIKPKFLEVYSALKSELLDDPAFEFTDNSRQWVERMLDYNVPGGKLNRGLSVIDSYNLLKEGKELSDDEFFLACALGWCIEWLQAYFLVLDDIMDGSHTRRGHPCWFRLPQVGMIAISDALILRNQIFRILKKHFRGKPYYVYLLDLFNEVEFQTASGQMIDLITTLQGEKDLSKYSLSIHRKIVQYKTAYYSFYLPVACALLMAGENLDNHSDVKNVLVEMGTYFQVQDDFLDCFGDPEVIGKVGTDIEDFKCSWLVVKALERANEEQRKLLYENYGKDDRVCVAKVKELYQTLDVQGAFEEYESKSYEKIMKQIEGHPSKAVQAVLKSFLAKIYKRQK</v>
      </c>
    </row>
    <row r="255" spans="1:31" x14ac:dyDescent="0.25">
      <c r="A255" s="2" t="s">
        <v>1966</v>
      </c>
      <c r="B255" t="str">
        <f>VLOOKUP($A:$A,[0]!az,2,FALSE)</f>
        <v>MSTds-VS-MTds</v>
      </c>
      <c r="C255">
        <f>VLOOKUP($A:$A,[0]!az,3,FALSE)</f>
        <v>-2.1522858586142601</v>
      </c>
      <c r="D255">
        <f>VLOOKUP($A:$A,[0]!az,4,FALSE)</f>
        <v>0.170001961199302</v>
      </c>
      <c r="E255">
        <f>VLOOKUP($A:$A,[0]!az,5,FALSE)</f>
        <v>2.6564408006635199E-8</v>
      </c>
      <c r="F255">
        <f>VLOOKUP($A:$A,[0]!az,6,FALSE)</f>
        <v>7.2100331651725503E-6</v>
      </c>
      <c r="G255" t="str">
        <f>VLOOKUP($A:$A,[0]!az,7,FALSE)</f>
        <v>Down</v>
      </c>
      <c r="H255" t="str">
        <f>VLOOKUP($A:$A,[0]!az,8,FALSE)</f>
        <v>Ghir_A10G019660.1</v>
      </c>
      <c r="I255">
        <f>VLOOKUP($A:$A,[0]!az,9,FALSE)</f>
        <v>0</v>
      </c>
      <c r="J255">
        <f>VLOOKUP($A:$A,[0]!az,10,FALSE)</f>
        <v>0</v>
      </c>
      <c r="K255">
        <f>VLOOKUP($A:$A,[0]!az,11,FALSE)</f>
        <v>0</v>
      </c>
      <c r="L255">
        <f>VLOOKUP($A:$A,[0]!az,12,FALSE)</f>
        <v>100</v>
      </c>
      <c r="M255">
        <f>VLOOKUP($A:$A,[0]!az,13,FALSE)</f>
        <v>0</v>
      </c>
      <c r="N255" t="str">
        <f>VLOOKUP($A:$A,[0]!az,14,FALSE)</f>
        <v>XP_016676824.1</v>
      </c>
      <c r="O255" t="str">
        <f>VLOOKUP($A:$A,[0]!az,15,FALSE)</f>
        <v>PREDICTED: heat shock 70 kDa protein 17-like [Gossypium hirsutum]</v>
      </c>
      <c r="P255">
        <f>VLOOKUP($A:$A,[0]!az,16,FALSE)</f>
        <v>69.19</v>
      </c>
      <c r="Q255">
        <f>VLOOKUP($A:$A,[0]!az,17,FALSE)</f>
        <v>0</v>
      </c>
      <c r="R255" t="str">
        <f>VLOOKUP($A:$A,[0]!az,18,FALSE)</f>
        <v>sp|F4JMJ1|HSP7R_ARATH</v>
      </c>
      <c r="S255" t="str">
        <f>VLOOKUP($A:$A,[0]!az,19,FALSE)</f>
        <v>Heat shock 70 kDa protein 17 OS=Arabidopsis thaliana GN=HSP70-17 PE=2 SV=1</v>
      </c>
      <c r="T255" t="str">
        <f>VLOOKUP($A:$A,[0]!az,20,FALSE)</f>
        <v>At4g16650_2</v>
      </c>
      <c r="U255">
        <f>VLOOKUP($A:$A,[0]!az,21,FALSE)</f>
        <v>732</v>
      </c>
      <c r="V255">
        <f>VLOOKUP($A:$A,[0]!az,22,FALSE)</f>
        <v>0</v>
      </c>
      <c r="W255" t="str">
        <f>VLOOKUP($A:$A,[0]!az,23,FALSE)</f>
        <v>KOG0104</v>
      </c>
      <c r="X255" t="str">
        <f>VLOOKUP($A:$A,[0]!az,24,FALSE)</f>
        <v>Molecular chaperones GRP170/SIL1, HSP70 superfamily</v>
      </c>
      <c r="Y255" t="str">
        <f>VLOOKUP($A:$A,[0]!az,25,FALSE)</f>
        <v>O</v>
      </c>
      <c r="Z255" t="str">
        <f>VLOOKUP($A:$A,[0]!az,26,FALSE)</f>
        <v>Posttranslational modification, protein turnover, chaperones</v>
      </c>
      <c r="AA255" t="str">
        <f>VLOOKUP($A:$A,[0]!az,27,FALSE)</f>
        <v>K09486|1|0.0|1792|ghi:107896229|hypoxia up-regulated 1</v>
      </c>
      <c r="AB255">
        <f>VLOOKUP($A:$A,[0]!az,28,FALSE)</f>
        <v>0</v>
      </c>
      <c r="AC255" t="str">
        <f>VLOOKUP($A:$A,[0]!az,29,FALSE)</f>
        <v>GO:0005524//ATP binding</v>
      </c>
      <c r="AD255" t="str">
        <f>VLOOKUP($A:$A,[0]!az,30,FALSE)</f>
        <v>-</v>
      </c>
      <c r="AE255" t="str">
        <f>VLOOKUP($A:$A,[0]!az,31,FALSE)</f>
        <v>MRNMLFRFGVSLSLLSLLLFKSESAVSSIDLGSEWLKVAVVNLKPGQIPITIAINEMSKRKSPALVAFQSETRLLAEEAAGIVARYPDKVFSNLRDMVGKPYRDVKRFADAMYLPFDVVEDFRGAAMIRVSDDVSYSVEELLGMILKYAANLAEFHSKTMVKDMVISVPPYFGQAERKGLMTAAELAGINVISLINEHSGAALQYGIDKDFSNGSRHVIFYDMGSSSTYAALVYFSAYNAKEFGKTVSANQFQVKDVRWDSGLGGQNMELRLVEYFADEFNKQVGNGVDVRKYPKAMAKLKKQVKRTKEILSANTAAPISVESLHDDRDFRSTITREKFEELCGDLWDKSLMPVKEVLKHSGLQADDIYAVELIGGATRVPKLQVKLLEYFGRKDLDKHLDADEATVLGAALHAANLSDGIKLNRKLGMVDGSSYSFFMELDGPELSKDGDTRLLLVPRMKKLPSKIFKSFNRSKDFELLLAYDNEGLLPPGLSSPVFAQFAVSGLTDAANKYSSRNLSSPIKANLHFSLTRSGILSLDLAEAAFQVTEWIEVPKRNLTVENSTIASSNVSVDLDAENTSEQNSNSLESDGGISNASNSTTEPNTVDLGTEKKLKKMTFRIPLKIVEKTMGPGIPLSKESLLNAKSKLEALDKKDAERRRTAELKNNLEEYIYATKEKFETSEDFERISSNDERQSGIKKLDEVQEWLYTDGEDATATEFQERLNLLKAATDPIFFRFKELTARPEAVKFARRYLTELQQTIRGWEKDKPWLPKVKVEELSINIDKFKTWLDEKEAEQQKMSGFSMPVFTSKEVYEKVTGVQNKADSIKKIPKPKPKTEKPINNAETEKDTSGDEKPAEESDSSKNEEDKVEPEMHEEL</v>
      </c>
    </row>
    <row r="256" spans="1:31" x14ac:dyDescent="0.25">
      <c r="A256" s="2" t="s">
        <v>1752</v>
      </c>
      <c r="B256" t="str">
        <f>VLOOKUP($A:$A,[0]!az,2,FALSE)</f>
        <v>MSTds-VS-MTds</v>
      </c>
      <c r="C256">
        <f>VLOOKUP($A:$A,[0]!az,3,FALSE)</f>
        <v>4.5488414928348098</v>
      </c>
      <c r="D256">
        <f>VLOOKUP($A:$A,[0]!az,4,FALSE)</f>
        <v>0.499074155222411</v>
      </c>
      <c r="E256">
        <f>VLOOKUP($A:$A,[0]!az,5,FALSE)</f>
        <v>9.6584493247675596E-7</v>
      </c>
      <c r="F256">
        <f>VLOOKUP($A:$A,[0]!az,6,FALSE)</f>
        <v>7.1546253624079701E-5</v>
      </c>
      <c r="G256" t="str">
        <f>VLOOKUP($A:$A,[0]!az,7,FALSE)</f>
        <v>Up</v>
      </c>
      <c r="H256" t="str">
        <f>VLOOKUP($A:$A,[0]!az,8,FALSE)</f>
        <v>Ghir_A06G016420.1</v>
      </c>
      <c r="I256">
        <f>VLOOKUP($A:$A,[0]!az,9,FALSE)</f>
        <v>0</v>
      </c>
      <c r="J256">
        <f>VLOOKUP($A:$A,[0]!az,10,FALSE)</f>
        <v>0</v>
      </c>
      <c r="K256">
        <f>VLOOKUP($A:$A,[0]!az,11,FALSE)</f>
        <v>0</v>
      </c>
      <c r="L256">
        <f>VLOOKUP($A:$A,[0]!az,12,FALSE)</f>
        <v>99.686999999999998</v>
      </c>
      <c r="M256">
        <f>VLOOKUP($A:$A,[0]!az,13,FALSE)</f>
        <v>0</v>
      </c>
      <c r="N256" t="str">
        <f>VLOOKUP($A:$A,[0]!az,14,FALSE)</f>
        <v>NP_001314649.1</v>
      </c>
      <c r="O256" t="str">
        <f>VLOOKUP($A:$A,[0]!az,15,FALSE)</f>
        <v xml:space="preserve">1-aminocyclopropane-1-carboxylate oxidase-like [Gossypium hirsutum] </v>
      </c>
      <c r="P256">
        <f>VLOOKUP($A:$A,[0]!az,16,FALSE)</f>
        <v>81.39</v>
      </c>
      <c r="Q256">
        <f>VLOOKUP($A:$A,[0]!az,17,FALSE)</f>
        <v>0</v>
      </c>
      <c r="R256" t="str">
        <f>VLOOKUP($A:$A,[0]!az,18,FALSE)</f>
        <v>sp|P31237|ACCO_ACTDE</v>
      </c>
      <c r="S256" t="str">
        <f>VLOOKUP($A:$A,[0]!az,19,FALSE)</f>
        <v>1-aminocyclopropane-1-carboxylate oxidase OS=Actinidia deliciosa GN=ACO PE=2 SV=1</v>
      </c>
      <c r="T256" t="str">
        <f>VLOOKUP($A:$A,[0]!az,20,FALSE)</f>
        <v>At1g05010</v>
      </c>
      <c r="U256">
        <f>VLOOKUP($A:$A,[0]!az,21,FALSE)</f>
        <v>493</v>
      </c>
      <c r="V256">
        <f>VLOOKUP($A:$A,[0]!az,22,FALSE)</f>
        <v>7.9999999999999996E-177</v>
      </c>
      <c r="W256" t="str">
        <f>VLOOKUP($A:$A,[0]!az,23,FALSE)</f>
        <v>KOG0143</v>
      </c>
      <c r="X256" t="str">
        <f>VLOOKUP($A:$A,[0]!az,24,FALSE)</f>
        <v>Iron/ascorbate family oxidoreductases</v>
      </c>
      <c r="Y256" t="str">
        <f>VLOOKUP($A:$A,[0]!az,25,FALSE)</f>
        <v>QR</v>
      </c>
      <c r="Z256" t="str">
        <f>VLOOKUP($A:$A,[0]!az,26,FALSE)</f>
        <v>Secondary metabolites biosynthesis, transport and catabolism;General function prediction only</v>
      </c>
      <c r="AA256" t="str">
        <f>VLOOKUP($A:$A,[0]!az,27,FALSE)</f>
        <v>K05933|1|0.0|656|gab:108484630|aminocyclopropanecarboxylate oxidase [EC:1.14.17.4]</v>
      </c>
      <c r="AB256">
        <f>VLOOKUP($A:$A,[0]!az,28,FALSE)</f>
        <v>0</v>
      </c>
      <c r="AC256" t="str">
        <f>VLOOKUP($A:$A,[0]!az,29,FALSE)</f>
        <v>GO:0046872//metal ion binding;GO:0016491//oxidoreductase activity</v>
      </c>
      <c r="AD256" t="str">
        <f>VLOOKUP($A:$A,[0]!az,30,FALSE)</f>
        <v>-</v>
      </c>
      <c r="AE256" t="str">
        <f>VLOOKUP($A:$A,[0]!az,31,FALSE)</f>
        <v>MEVAFPVIDLSKINGEERGATMDMIKDACENWGFFELTNHGISHELMDTVEKLTKEHYKKCMEDRFKEMVTSKGLEVVQSEITDMDWESTFFLRHLPESNLYEIPDLEYDYRKVMKQFAVELEKLAEKLLDILCENLGLEQGSLKKVFYGSKGPTFGTKVSNYPPCPKPDLIKGLRAHTDAGGIILLFQDDKVSGLQLLKDDQWIDVPPLKHSIVINLGDQLEVITNGKYKSVMHRVLAQTDGTRMSIASFYNPGSDAVIYPAPALVDKEAEKPIAYPKFVFEDYMKVYPALKFEDKEPRFEAMKTMESIVSLGPIATV</v>
      </c>
    </row>
    <row r="257" spans="1:31" x14ac:dyDescent="0.25">
      <c r="A257" s="2" t="s">
        <v>2103</v>
      </c>
      <c r="B257" t="str">
        <f>VLOOKUP($A:$A,[0]!az,2,FALSE)</f>
        <v>MSTds-VS-MTds</v>
      </c>
      <c r="C257">
        <f>VLOOKUP($A:$A,[0]!az,3,FALSE)</f>
        <v>2.0992224476885699</v>
      </c>
      <c r="D257">
        <f>VLOOKUP($A:$A,[0]!az,4,FALSE)</f>
        <v>0.314737993100348</v>
      </c>
      <c r="E257">
        <f>VLOOKUP($A:$A,[0]!az,5,FALSE)</f>
        <v>2.2939742915895101E-5</v>
      </c>
      <c r="F257">
        <f>VLOOKUP($A:$A,[0]!az,6,FALSE)</f>
        <v>5.9047019961762804E-4</v>
      </c>
      <c r="G257" t="str">
        <f>VLOOKUP($A:$A,[0]!az,7,FALSE)</f>
        <v>Up</v>
      </c>
      <c r="H257" t="str">
        <f>VLOOKUP($A:$A,[0]!az,8,FALSE)</f>
        <v>Ghir_A13G012890.1</v>
      </c>
      <c r="I257">
        <f>VLOOKUP($A:$A,[0]!az,9,FALSE)</f>
        <v>0</v>
      </c>
      <c r="J257">
        <f>VLOOKUP($A:$A,[0]!az,10,FALSE)</f>
        <v>0</v>
      </c>
      <c r="K257">
        <f>VLOOKUP($A:$A,[0]!az,11,FALSE)</f>
        <v>0</v>
      </c>
      <c r="L257">
        <f>VLOOKUP($A:$A,[0]!az,12,FALSE)</f>
        <v>99.765000000000001</v>
      </c>
      <c r="M257">
        <f>VLOOKUP($A:$A,[0]!az,13,FALSE)</f>
        <v>0</v>
      </c>
      <c r="N257" t="str">
        <f>VLOOKUP($A:$A,[0]!az,14,FALSE)</f>
        <v>XP_016675848.1</v>
      </c>
      <c r="O257" t="str">
        <f>VLOOKUP($A:$A,[0]!az,15,FALSE)</f>
        <v>PREDICTED: aspartic proteinase CDR1-like [Gossypium hirsutum]</v>
      </c>
      <c r="P257">
        <f>VLOOKUP($A:$A,[0]!az,16,FALSE)</f>
        <v>50</v>
      </c>
      <c r="Q257">
        <f>VLOOKUP($A:$A,[0]!az,17,FALSE)</f>
        <v>1E-117</v>
      </c>
      <c r="R257" t="str">
        <f>VLOOKUP($A:$A,[0]!az,18,FALSE)</f>
        <v>sp|Q6XBF8|CDR1_ARATH</v>
      </c>
      <c r="S257" t="str">
        <f>VLOOKUP($A:$A,[0]!az,19,FALSE)</f>
        <v>Aspartic proteinase CDR1 OS=Arabidopsis thaliana GN=CDR1 PE=1 SV=1</v>
      </c>
      <c r="T257" t="str">
        <f>VLOOKUP($A:$A,[0]!az,20,FALSE)</f>
        <v>At5g33340</v>
      </c>
      <c r="U257">
        <f>VLOOKUP($A:$A,[0]!az,21,FALSE)</f>
        <v>350</v>
      </c>
      <c r="V257">
        <f>VLOOKUP($A:$A,[0]!az,22,FALSE)</f>
        <v>2.9999999999999999E-117</v>
      </c>
      <c r="W257" t="str">
        <f>VLOOKUP($A:$A,[0]!az,23,FALSE)</f>
        <v>KOG1339</v>
      </c>
      <c r="X257" t="str">
        <f>VLOOKUP($A:$A,[0]!az,24,FALSE)</f>
        <v>Aspartyl protease</v>
      </c>
      <c r="Y257" t="str">
        <f>VLOOKUP($A:$A,[0]!az,25,FALSE)</f>
        <v>O</v>
      </c>
      <c r="Z257" t="str">
        <f>VLOOKUP($A:$A,[0]!az,26,FALSE)</f>
        <v>Posttranslational modification, protein turnover, chaperones</v>
      </c>
      <c r="AA257" t="str">
        <f>VLOOKUP($A:$A,[0]!az,27,FALSE)</f>
        <v>K01381|1|0.0|715|gab:108463355|saccharopepsin [EC:3.4.23.25]</v>
      </c>
      <c r="AB257">
        <f>VLOOKUP($A:$A,[0]!az,28,FALSE)</f>
        <v>0</v>
      </c>
      <c r="AC257" t="str">
        <f>VLOOKUP($A:$A,[0]!az,29,FALSE)</f>
        <v>GO:0004190//aspartic-type endopeptidase activity</v>
      </c>
      <c r="AD257" t="str">
        <f>VLOOKUP($A:$A,[0]!az,30,FALSE)</f>
        <v>-</v>
      </c>
      <c r="AE257" t="str">
        <f>VLOOKUP($A:$A,[0]!az,31,FALSE)</f>
        <v>MHNPLFLVLTVIFSSLVVQPVMGAKGFSVELIHLDSPISPFYNASLTSSQILRKNALHSMDRLKHFQFLIDQSAIQSAVTPNGGIYLMKLSFGTPPVDYMAVADTGSDLIWIQCVPCLQSQCYPQGSPPFDPQASSTYKKIPCDSDSCQALPRYQCSNDVNDCQYSYSYGDKSFTKGILSTDTLTFDDSNGQKTAFPTSIFGCGHNNQGKFRSPSAGLVGLGGGPLSLASQISNQIDNRFSYCLVPRSASSSSKLLFGQEAIISRPGAVSTPLVSKTPQTFYYLSLEGVSIGDKTAEAGSSQGNIIIDSGTTLTYLESSFYSSLETIVKDAIGVDPVKDPSGTFSLCYGAKTNISVPEMVFHFSGADLLLQPQNTFRINDGLFCMLIVPSDSLSIFGNYAQMNFQVEYDLQKRTVSFAPTDCTKQ</v>
      </c>
    </row>
    <row r="258" spans="1:31" x14ac:dyDescent="0.25">
      <c r="A258" s="2" t="s">
        <v>1760</v>
      </c>
      <c r="B258" t="str">
        <f>VLOOKUP($A:$A,[0]!az,2,FALSE)</f>
        <v>MSTds-VS-MTds</v>
      </c>
      <c r="C258">
        <f>VLOOKUP($A:$A,[0]!az,3,FALSE)</f>
        <v>-2.37471771683638</v>
      </c>
      <c r="D258">
        <f>VLOOKUP($A:$A,[0]!az,4,FALSE)</f>
        <v>0.27248346976760801</v>
      </c>
      <c r="E258">
        <f>VLOOKUP($A:$A,[0]!az,5,FALSE)</f>
        <v>1.5486983175883E-6</v>
      </c>
      <c r="F258">
        <f>VLOOKUP($A:$A,[0]!az,6,FALSE)</f>
        <v>9.9452426775738605E-5</v>
      </c>
      <c r="G258" t="str">
        <f>VLOOKUP($A:$A,[0]!az,7,FALSE)</f>
        <v>Down</v>
      </c>
      <c r="H258" t="str">
        <f>VLOOKUP($A:$A,[0]!az,8,FALSE)</f>
        <v>Ghir_A06G017490.1</v>
      </c>
      <c r="I258">
        <f>VLOOKUP($A:$A,[0]!az,9,FALSE)</f>
        <v>0</v>
      </c>
      <c r="J258">
        <f>VLOOKUP($A:$A,[0]!az,10,FALSE)</f>
        <v>0</v>
      </c>
      <c r="K258">
        <f>VLOOKUP($A:$A,[0]!az,11,FALSE)</f>
        <v>0</v>
      </c>
      <c r="L258">
        <f>VLOOKUP($A:$A,[0]!az,12,FALSE)</f>
        <v>97.278999999999996</v>
      </c>
      <c r="M258">
        <f>VLOOKUP($A:$A,[0]!az,13,FALSE)</f>
        <v>0</v>
      </c>
      <c r="N258" t="str">
        <f>VLOOKUP($A:$A,[0]!az,14,FALSE)</f>
        <v>XP_012452549.1</v>
      </c>
      <c r="O258" t="str">
        <f>VLOOKUP($A:$A,[0]!az,15,FALSE)</f>
        <v xml:space="preserve">PREDICTED: protein kinase 2B, chloroplastic-like [Gossypium raimondii] </v>
      </c>
      <c r="P258">
        <f>VLOOKUP($A:$A,[0]!az,16,FALSE)</f>
        <v>48.76</v>
      </c>
      <c r="Q258">
        <f>VLOOKUP($A:$A,[0]!az,17,FALSE)</f>
        <v>9.0000000000000003E-84</v>
      </c>
      <c r="R258" t="str">
        <f>VLOOKUP($A:$A,[0]!az,18,FALSE)</f>
        <v>sp|Q5XF79|PBL18_ARATH</v>
      </c>
      <c r="S258" t="str">
        <f>VLOOKUP($A:$A,[0]!az,19,FALSE)</f>
        <v>Probable serine/threonine-protein kinase PBL18 OS=Arabidopsis thaliana GN=PBL18 PE=2 SV=1</v>
      </c>
      <c r="T258" t="str">
        <f>VLOOKUP($A:$A,[0]!az,20,FALSE)</f>
        <v>At1g69790</v>
      </c>
      <c r="U258">
        <f>VLOOKUP($A:$A,[0]!az,21,FALSE)</f>
        <v>257</v>
      </c>
      <c r="V258">
        <f>VLOOKUP($A:$A,[0]!az,22,FALSE)</f>
        <v>1E-83</v>
      </c>
      <c r="W258" t="str">
        <f>VLOOKUP($A:$A,[0]!az,23,FALSE)</f>
        <v>KOG1187</v>
      </c>
      <c r="X258" t="str">
        <f>VLOOKUP($A:$A,[0]!az,24,FALSE)</f>
        <v>Serine/threonine protein kinase</v>
      </c>
      <c r="Y258" t="str">
        <f>VLOOKUP($A:$A,[0]!az,25,FALSE)</f>
        <v>T</v>
      </c>
      <c r="Z258" t="str">
        <f>VLOOKUP($A:$A,[0]!az,26,FALSE)</f>
        <v>Signal transduction mechanisms</v>
      </c>
      <c r="AA258" t="str">
        <f>VLOOKUP($A:$A,[0]!az,27,FALSE)</f>
        <v>K04733|1|2e-163|457|gab:108485062|interleukin-1 receptor-associated kinase 4 [EC:2.7.11.1]</v>
      </c>
      <c r="AB258">
        <f>VLOOKUP($A:$A,[0]!az,28,FALSE)</f>
        <v>0</v>
      </c>
      <c r="AC258" t="str">
        <f>VLOOKUP($A:$A,[0]!az,29,FALSE)</f>
        <v>GO:0004674//protein serine/threonine kinase activity;GO:0005524//ATP binding;GO:0004672//protein kinase activity</v>
      </c>
      <c r="AD258" t="str">
        <f>VLOOKUP($A:$A,[0]!az,30,FALSE)</f>
        <v>-</v>
      </c>
      <c r="AE258" t="str">
        <f>VLOOKUP($A:$A,[0]!az,31,FALSE)</f>
        <v>MGNCLQYFWPTAQNNPDTSGLTTGLLSEITSESDFPTVNLKVFTYAELDKATRNFALANRLGDGGSSHVFMGYIDERTCRAASLATGTPVAVKRLRTGSNLTHDELLSVVNDLGRHVHSNLVKLIGYCLEEEHRLLVCEYLPNGSLEDHLFIPERLPLSWETRVRIAMDVARGLSFLHGQRIIFRDLKAANVLLDSAFNAKLSDFGYAKIIPGVDPSLTDPIFRTRASGIEGYLAPEYLATDQLTSAIDVYSFGVLLLELVSGRRAVQQTESGIEDNIVEWAQPNIGSRHLLDKS</v>
      </c>
    </row>
    <row r="259" spans="1:31" x14ac:dyDescent="0.25">
      <c r="A259" s="2" t="s">
        <v>1745</v>
      </c>
      <c r="B259" t="str">
        <f>VLOOKUP($A:$A,[0]!az,2,FALSE)</f>
        <v>MSTds-VS-MTds</v>
      </c>
      <c r="C259">
        <f>VLOOKUP($A:$A,[0]!az,3,FALSE)</f>
        <v>3.47062048801609</v>
      </c>
      <c r="D259">
        <f>VLOOKUP($A:$A,[0]!az,4,FALSE)</f>
        <v>0.43046143950550397</v>
      </c>
      <c r="E259">
        <f>VLOOKUP($A:$A,[0]!az,5,FALSE)</f>
        <v>3.471392949983E-6</v>
      </c>
      <c r="F259">
        <f>VLOOKUP($A:$A,[0]!az,6,FALSE)</f>
        <v>1.6177762555140101E-4</v>
      </c>
      <c r="G259" t="str">
        <f>VLOOKUP($A:$A,[0]!az,7,FALSE)</f>
        <v>Up</v>
      </c>
      <c r="H259" t="str">
        <f>VLOOKUP($A:$A,[0]!az,8,FALSE)</f>
        <v>Ghir_A06G013190.1</v>
      </c>
      <c r="I259">
        <f>VLOOKUP($A:$A,[0]!az,9,FALSE)</f>
        <v>0</v>
      </c>
      <c r="J259">
        <f>VLOOKUP($A:$A,[0]!az,10,FALSE)</f>
        <v>0</v>
      </c>
      <c r="K259" t="str">
        <f>VLOOKUP($A:$A,[0]!az,11,FALSE)</f>
        <v>&gt;Ghir_D06G014450.1</v>
      </c>
      <c r="L259">
        <f>VLOOKUP($A:$A,[0]!az,12,FALSE)</f>
        <v>100</v>
      </c>
      <c r="M259">
        <f>VLOOKUP($A:$A,[0]!az,13,FALSE)</f>
        <v>1.9999999999999999E-76</v>
      </c>
      <c r="N259" t="str">
        <f>VLOOKUP($A:$A,[0]!az,14,FALSE)</f>
        <v>XP_012450091.1</v>
      </c>
      <c r="O259" t="str">
        <f>VLOOKUP($A:$A,[0]!az,15,FALSE)</f>
        <v xml:space="preserve">PREDICTED: auxin-repressed 12.5 kDa protein isoform X2 [Gossypium raimondii] </v>
      </c>
      <c r="P259">
        <f>VLOOKUP($A:$A,[0]!az,16,FALSE)</f>
        <v>72.069999999999993</v>
      </c>
      <c r="Q259">
        <f>VLOOKUP($A:$A,[0]!az,17,FALSE)</f>
        <v>1.9999999999999999E-47</v>
      </c>
      <c r="R259" t="str">
        <f>VLOOKUP($A:$A,[0]!az,18,FALSE)</f>
        <v>sp|Q05349|12KD_FRAAN</v>
      </c>
      <c r="S259" t="str">
        <f>VLOOKUP($A:$A,[0]!az,19,FALSE)</f>
        <v>Auxin-repressed 12.5 kDa protein OS=Fragaria ananassa PE=2 SV=1</v>
      </c>
      <c r="T259" t="str">
        <f>VLOOKUP($A:$A,[0]!az,20,FALSE)</f>
        <v>-</v>
      </c>
      <c r="U259" t="str">
        <f>VLOOKUP($A:$A,[0]!az,21,FALSE)</f>
        <v>-</v>
      </c>
      <c r="V259" t="str">
        <f>VLOOKUP($A:$A,[0]!az,22,FALSE)</f>
        <v>-</v>
      </c>
      <c r="W259" t="str">
        <f>VLOOKUP($A:$A,[0]!az,23,FALSE)</f>
        <v>-</v>
      </c>
      <c r="X259" t="str">
        <f>VLOOKUP($A:$A,[0]!az,24,FALSE)</f>
        <v>-</v>
      </c>
      <c r="Y259" t="str">
        <f>VLOOKUP($A:$A,[0]!az,25,FALSE)</f>
        <v>-</v>
      </c>
      <c r="Z259" t="str">
        <f>VLOOKUP($A:$A,[0]!az,26,FALSE)</f>
        <v>-</v>
      </c>
      <c r="AA259" t="str">
        <f>VLOOKUP($A:$A,[0]!az,27,FALSE)</f>
        <v>-</v>
      </c>
      <c r="AB259" t="str">
        <f>VLOOKUP($A:$A,[0]!az,28,FALSE)</f>
        <v>-</v>
      </c>
      <c r="AC259" t="str">
        <f>VLOOKUP($A:$A,[0]!az,29,FALSE)</f>
        <v>-</v>
      </c>
      <c r="AD259" t="str">
        <f>VLOOKUP($A:$A,[0]!az,30,FALSE)</f>
        <v>-</v>
      </c>
      <c r="AE259" t="str">
        <f>VLOOKUP($A:$A,[0]!az,31,FALSE)</f>
        <v>MVLLEKLWDDVVAGPQPERGLGRLRKITTTPPLSTKDEASSMAMPTSPTTPGTPSTPVSARRDNVWRSVFNPGSNLATKGIGAEVFDKPQPNSPTVYDWLYSGETRSKHHR</v>
      </c>
    </row>
    <row r="260" spans="1:31" x14ac:dyDescent="0.25">
      <c r="A260" s="2" t="s">
        <v>2300</v>
      </c>
      <c r="B260" t="str">
        <f>VLOOKUP($A:$A,[0]!az,2,FALSE)</f>
        <v>MSTds-VS-MTds</v>
      </c>
      <c r="C260">
        <f>VLOOKUP($A:$A,[0]!az,3,FALSE)</f>
        <v>-2.2030077968708199</v>
      </c>
      <c r="D260">
        <f>VLOOKUP($A:$A,[0]!az,4,FALSE)</f>
        <v>0.51127622557274</v>
      </c>
      <c r="E260">
        <f>VLOOKUP($A:$A,[0]!az,5,FALSE)</f>
        <v>1.2375310327668E-3</v>
      </c>
      <c r="F260">
        <f>VLOOKUP($A:$A,[0]!az,6,FALSE)</f>
        <v>9.0770983688352701E-3</v>
      </c>
      <c r="G260" t="str">
        <f>VLOOKUP($A:$A,[0]!az,7,FALSE)</f>
        <v>Down</v>
      </c>
      <c r="H260" t="str">
        <f>VLOOKUP($A:$A,[0]!az,8,FALSE)</f>
        <v>Ghir_D05G028680.1</v>
      </c>
      <c r="I260">
        <f>VLOOKUP($A:$A,[0]!az,9,FALSE)</f>
        <v>0</v>
      </c>
      <c r="J260">
        <f>VLOOKUP($A:$A,[0]!az,10,FALSE)</f>
        <v>0</v>
      </c>
      <c r="K260">
        <f>VLOOKUP($A:$A,[0]!az,11,FALSE)</f>
        <v>0</v>
      </c>
      <c r="L260">
        <f>VLOOKUP($A:$A,[0]!az,12,FALSE)</f>
        <v>97.049000000000007</v>
      </c>
      <c r="M260">
        <f>VLOOKUP($A:$A,[0]!az,13,FALSE)</f>
        <v>0</v>
      </c>
      <c r="N260" t="str">
        <f>VLOOKUP($A:$A,[0]!az,14,FALSE)</f>
        <v>XP_012447687.1</v>
      </c>
      <c r="O260" t="str">
        <f>VLOOKUP($A:$A,[0]!az,15,FALSE)</f>
        <v xml:space="preserve">PREDICTED: annexin D4-like [Gossypium raimondii] </v>
      </c>
      <c r="P260">
        <f>VLOOKUP($A:$A,[0]!az,16,FALSE)</f>
        <v>44.69</v>
      </c>
      <c r="Q260">
        <f>VLOOKUP($A:$A,[0]!az,17,FALSE)</f>
        <v>2.0000000000000001E-89</v>
      </c>
      <c r="R260" t="str">
        <f>VLOOKUP($A:$A,[0]!az,18,FALSE)</f>
        <v>sp|Q9ZVJ6|ANXD4_ARATH</v>
      </c>
      <c r="S260" t="str">
        <f>VLOOKUP($A:$A,[0]!az,19,FALSE)</f>
        <v>Annexin D4 OS=Arabidopsis thaliana GN=ANN4 PE=2 SV=1</v>
      </c>
      <c r="T260" t="str">
        <f>VLOOKUP($A:$A,[0]!az,20,FALSE)</f>
        <v>At2g38750</v>
      </c>
      <c r="U260">
        <f>VLOOKUP($A:$A,[0]!az,21,FALSE)</f>
        <v>270</v>
      </c>
      <c r="V260">
        <f>VLOOKUP($A:$A,[0]!az,22,FALSE)</f>
        <v>2.9999999999999999E-89</v>
      </c>
      <c r="W260" t="str">
        <f>VLOOKUP($A:$A,[0]!az,23,FALSE)</f>
        <v>KOG0819</v>
      </c>
      <c r="X260" t="str">
        <f>VLOOKUP($A:$A,[0]!az,24,FALSE)</f>
        <v>Annexin</v>
      </c>
      <c r="Y260" t="str">
        <f>VLOOKUP($A:$A,[0]!az,25,FALSE)</f>
        <v>U</v>
      </c>
      <c r="Z260" t="str">
        <f>VLOOKUP($A:$A,[0]!az,26,FALSE)</f>
        <v>Intracellular trafficking, secretion, and vesicular transport</v>
      </c>
      <c r="AA260" t="str">
        <f>VLOOKUP($A:$A,[0]!az,27,FALSE)</f>
        <v>K17098|1|0.0|605|gra:105770871|annexin D</v>
      </c>
      <c r="AB260">
        <f>VLOOKUP($A:$A,[0]!az,28,FALSE)</f>
        <v>0</v>
      </c>
      <c r="AC260" t="str">
        <f>VLOOKUP($A:$A,[0]!az,29,FALSE)</f>
        <v>GO:0005544//calcium-dependent phospholipid binding;GO:0005509//calcium ion binding</v>
      </c>
      <c r="AD260" t="str">
        <f>VLOOKUP($A:$A,[0]!az,30,FALSE)</f>
        <v>-</v>
      </c>
      <c r="AE260" t="str">
        <f>VLOOKUP($A:$A,[0]!az,31,FALSE)</f>
        <v>MALPVDIEALDKAFSGIGVDEKSLISILTNSNEEHKISLRKGSSKLFIEDENGFERWDQSSIKILKHQFNRFRDAVVLSLLHPWERDARLIEKAIRKGPKHYNVIVEVACTRSSDQLLGARKAYHSLFHHSIEEHLTHIKGRERKLLVALVSAYRYEGTGVNEDVAKSEAQILYEAINNGDKNKLLDHEDAIMILATRSKQHLQALYRHYSQSYGKTLAQDLEGEGILKDTVECLCTPQTYFTRVLEAAVKEDADEESKRALTRVIVTQKEQLVQEGFVPNKIQDILLGLYKDFLLASIASGDIK</v>
      </c>
    </row>
    <row r="261" spans="1:31" x14ac:dyDescent="0.25">
      <c r="A261" s="2" t="s">
        <v>2209</v>
      </c>
      <c r="B261" t="str">
        <f>VLOOKUP($A:$A,[0]!az,2,FALSE)</f>
        <v>MSTds-VS-MTds</v>
      </c>
      <c r="C261">
        <f>VLOOKUP($A:$A,[0]!az,3,FALSE)</f>
        <v>2.14895670509916</v>
      </c>
      <c r="D261">
        <f>VLOOKUP($A:$A,[0]!az,4,FALSE)</f>
        <v>0.35849514626120998</v>
      </c>
      <c r="E261">
        <f>VLOOKUP($A:$A,[0]!az,5,FALSE)</f>
        <v>6.2705795319528703E-5</v>
      </c>
      <c r="F261">
        <f>VLOOKUP($A:$A,[0]!az,6,FALSE)</f>
        <v>1.1388846889806301E-3</v>
      </c>
      <c r="G261" t="str">
        <f>VLOOKUP($A:$A,[0]!az,7,FALSE)</f>
        <v>Up</v>
      </c>
      <c r="H261" t="str">
        <f>VLOOKUP($A:$A,[0]!az,8,FALSE)</f>
        <v>Ghir_D04G001520.1</v>
      </c>
      <c r="I261">
        <f>VLOOKUP($A:$A,[0]!az,9,FALSE)</f>
        <v>0</v>
      </c>
      <c r="J261">
        <f>VLOOKUP($A:$A,[0]!az,10,FALSE)</f>
        <v>0</v>
      </c>
      <c r="K261">
        <f>VLOOKUP($A:$A,[0]!az,11,FALSE)</f>
        <v>0</v>
      </c>
      <c r="L261">
        <f>VLOOKUP($A:$A,[0]!az,12,FALSE)</f>
        <v>99.697000000000003</v>
      </c>
      <c r="M261">
        <f>VLOOKUP($A:$A,[0]!az,13,FALSE)</f>
        <v>0</v>
      </c>
      <c r="N261" t="str">
        <f>VLOOKUP($A:$A,[0]!az,14,FALSE)</f>
        <v>NP_001314327.1</v>
      </c>
      <c r="O261" t="str">
        <f>VLOOKUP($A:$A,[0]!az,15,FALSE)</f>
        <v xml:space="preserve">peroxidase P7-like precursor [Gossypium hirsutum] </v>
      </c>
      <c r="P261">
        <f>VLOOKUP($A:$A,[0]!az,16,FALSE)</f>
        <v>80.47</v>
      </c>
      <c r="Q261">
        <f>VLOOKUP($A:$A,[0]!az,17,FALSE)</f>
        <v>0</v>
      </c>
      <c r="R261" t="str">
        <f>VLOOKUP($A:$A,[0]!az,18,FALSE)</f>
        <v>sp|Q9FLC0|PER52_ARATH</v>
      </c>
      <c r="S261" t="str">
        <f>VLOOKUP($A:$A,[0]!az,19,FALSE)</f>
        <v>Peroxidase 52 OS=Arabidopsis thaliana GN=PER52 PE=2 SV=1</v>
      </c>
      <c r="T261" t="str">
        <f>VLOOKUP($A:$A,[0]!az,20,FALSE)</f>
        <v>-</v>
      </c>
      <c r="U261" t="str">
        <f>VLOOKUP($A:$A,[0]!az,21,FALSE)</f>
        <v>-</v>
      </c>
      <c r="V261" t="str">
        <f>VLOOKUP($A:$A,[0]!az,22,FALSE)</f>
        <v>-</v>
      </c>
      <c r="W261" t="str">
        <f>VLOOKUP($A:$A,[0]!az,23,FALSE)</f>
        <v>-</v>
      </c>
      <c r="X261" t="str">
        <f>VLOOKUP($A:$A,[0]!az,24,FALSE)</f>
        <v>-</v>
      </c>
      <c r="Y261" t="str">
        <f>VLOOKUP($A:$A,[0]!az,25,FALSE)</f>
        <v>-</v>
      </c>
      <c r="Z261" t="str">
        <f>VLOOKUP($A:$A,[0]!az,26,FALSE)</f>
        <v>-</v>
      </c>
      <c r="AA261" t="str">
        <f>VLOOKUP($A:$A,[0]!az,27,FALSE)</f>
        <v>K00430|1|0.0|668|ghi:107936187|peroxidase [EC:1.11.1.7]</v>
      </c>
      <c r="AB261" t="str">
        <f>VLOOKUP($A:$A,[0]!az,28,FALSE)</f>
        <v>GO:0006979//response to oxidative stress;GO:0042744//hydrogen peroxide catabolic process</v>
      </c>
      <c r="AC261" t="str">
        <f>VLOOKUP($A:$A,[0]!az,29,FALSE)</f>
        <v>GO:0020037//heme binding;GO:0046872//metal ion binding;GO:0004601//peroxidase activity</v>
      </c>
      <c r="AD261" t="str">
        <f>VLOOKUP($A:$A,[0]!az,30,FALSE)</f>
        <v>GO:0005576//extracellular region</v>
      </c>
      <c r="AE261" t="str">
        <f>VLOOKUP($A:$A,[0]!az,31,FALSE)</f>
        <v>MFMLGNTKMGSASSFSKFCLTLLLLVDVLGSTNAQLSTNFYSKSCPNLLSTVKSTVTSAINKEARMGASLLRLFFHDCFVNGCDGSVLLDDTSSFTGEKNANPNRNSARGFDVVDNIKSAVENVCPGVVSCADILAIAARDSVEILGGPKWAVKLGRRDARSASQSAANNGIPPPTSNLNRLTSRFNALGLSTRDLVALSGAHTIGQARCTSFRARIYNESNIDASFAQTRQRNCPRTTGSGDNNLAPLDIQTPTSFDNNYFKNLISQRGLLHSDQQLFNGGSTDSIVRGYGNSPSSFNSDFVAAMIKMGDISPLTGSRGEIRKNCRRVN</v>
      </c>
    </row>
    <row r="262" spans="1:31" x14ac:dyDescent="0.25">
      <c r="A262" s="2" t="s">
        <v>2082</v>
      </c>
      <c r="B262" t="str">
        <f>VLOOKUP($A:$A,[0]!az,2,FALSE)</f>
        <v>MSTds-VS-MTds</v>
      </c>
      <c r="C262">
        <f>VLOOKUP($A:$A,[0]!az,3,FALSE)</f>
        <v>3.34598704055007</v>
      </c>
      <c r="D262">
        <f>VLOOKUP($A:$A,[0]!az,4,FALSE)</f>
        <v>0.29565969667769498</v>
      </c>
      <c r="E262">
        <f>VLOOKUP($A:$A,[0]!az,5,FALSE)</f>
        <v>9.2644206972636298E-8</v>
      </c>
      <c r="F262">
        <f>VLOOKUP($A:$A,[0]!az,6,FALSE)</f>
        <v>1.46651624902575E-5</v>
      </c>
      <c r="G262" t="str">
        <f>VLOOKUP($A:$A,[0]!az,7,FALSE)</f>
        <v>Up</v>
      </c>
      <c r="H262" t="str">
        <f>VLOOKUP($A:$A,[0]!az,8,FALSE)</f>
        <v>Ghir_A13G005930.2</v>
      </c>
      <c r="I262">
        <f>VLOOKUP($A:$A,[0]!az,9,FALSE)</f>
        <v>0</v>
      </c>
      <c r="J262">
        <f>VLOOKUP($A:$A,[0]!az,10,FALSE)</f>
        <v>0</v>
      </c>
      <c r="K262">
        <f>VLOOKUP($A:$A,[0]!az,11,FALSE)</f>
        <v>0</v>
      </c>
      <c r="L262">
        <f>VLOOKUP($A:$A,[0]!az,12,FALSE)</f>
        <v>100</v>
      </c>
      <c r="M262">
        <f>VLOOKUP($A:$A,[0]!az,13,FALSE)</f>
        <v>0</v>
      </c>
      <c r="N262" t="str">
        <f>VLOOKUP($A:$A,[0]!az,14,FALSE)</f>
        <v>XP_016737511.1</v>
      </c>
      <c r="O262" t="str">
        <f>VLOOKUP($A:$A,[0]!az,15,FALSE)</f>
        <v xml:space="preserve">PREDICTED: glutamine synthetase cytosolic isozyme 1-like [Gossypium hirsutum] </v>
      </c>
      <c r="P262">
        <f>VLOOKUP($A:$A,[0]!az,16,FALSE)</f>
        <v>85.67</v>
      </c>
      <c r="Q262">
        <f>VLOOKUP($A:$A,[0]!az,17,FALSE)</f>
        <v>0</v>
      </c>
      <c r="R262" t="str">
        <f>VLOOKUP($A:$A,[0]!az,18,FALSE)</f>
        <v>sp|P51118|GLNA1_VITVI</v>
      </c>
      <c r="S262" t="str">
        <f>VLOOKUP($A:$A,[0]!az,19,FALSE)</f>
        <v>Glutamine synthetase cytosolic isozyme 1 OS=Vitis vinifera GN=GS1-1 PE=2 SV=1</v>
      </c>
      <c r="T262" t="str">
        <f>VLOOKUP($A:$A,[0]!az,20,FALSE)</f>
        <v>At5g37600</v>
      </c>
      <c r="U262">
        <f>VLOOKUP($A:$A,[0]!az,21,FALSE)</f>
        <v>633</v>
      </c>
      <c r="V262">
        <f>VLOOKUP($A:$A,[0]!az,22,FALSE)</f>
        <v>0</v>
      </c>
      <c r="W262" t="str">
        <f>VLOOKUP($A:$A,[0]!az,23,FALSE)</f>
        <v>KOG0683</v>
      </c>
      <c r="X262" t="str">
        <f>VLOOKUP($A:$A,[0]!az,24,FALSE)</f>
        <v>Glutamine synthetase</v>
      </c>
      <c r="Y262" t="str">
        <f>VLOOKUP($A:$A,[0]!az,25,FALSE)</f>
        <v>E</v>
      </c>
      <c r="Z262" t="str">
        <f>VLOOKUP($A:$A,[0]!az,26,FALSE)</f>
        <v>Amino acid transport and metabolism</v>
      </c>
      <c r="AA262" t="str">
        <f>VLOOKUP($A:$A,[0]!az,27,FALSE)</f>
        <v>K01915|1|0.0|734|ghi:107947371|glutamine synthetase [EC:6.3.1.2]</v>
      </c>
      <c r="AB262" t="str">
        <f>VLOOKUP($A:$A,[0]!az,28,FALSE)</f>
        <v>GO:0006542//glutamine biosynthetic process</v>
      </c>
      <c r="AC262" t="str">
        <f>VLOOKUP($A:$A,[0]!az,29,FALSE)</f>
        <v>GO:0004356//glutamate-ammonia ligase activity;GO:0005524//ATP binding</v>
      </c>
      <c r="AD262" t="str">
        <f>VLOOKUP($A:$A,[0]!az,30,FALSE)</f>
        <v>-</v>
      </c>
      <c r="AE262" t="str">
        <f>VLOOKUP($A:$A,[0]!az,31,FALSE)</f>
        <v>MSLINDFIKFNLNETTRKSIAEYLWIGGSGMDLRSKARTLPEPVTDPAKLPLWNFDGSSTDQAPGDDSEVILRPQAIFRDPFRGGSNILVMCDTYTPAGDPIPTNKRFSADKIFNHPDVAAEEPWFGIEQEYTLLQKDTKWPLGWPVGGFPGPQGPYYCGVGADKSFGRDIVDAHYKACLYAGINISGINGEVMPAQWEFQVGPATGISAGDQLWVARYILERITEIAGVVLSFDPKPIPGDWNGAGAHTNYSTKSMRNDGGIDVIRKAIEKLGLRHEQHIAAYGEGNDRRLTGRHETADINSFSWGVANRGASIRVGRDTEKAGKGYFEDRRPASNMDPYVVTSMIAETTILWKP</v>
      </c>
    </row>
    <row r="263" spans="1:31" x14ac:dyDescent="0.25">
      <c r="A263" s="2" t="s">
        <v>2123</v>
      </c>
      <c r="B263" t="str">
        <f>VLOOKUP($A:$A,[0]!az,2,FALSE)</f>
        <v>MSTds-VS-MTds</v>
      </c>
      <c r="C263">
        <f>VLOOKUP($A:$A,[0]!az,3,FALSE)</f>
        <v>-2.79822756275443</v>
      </c>
      <c r="D263">
        <f>VLOOKUP($A:$A,[0]!az,4,FALSE)</f>
        <v>0.60889524303059706</v>
      </c>
      <c r="E263">
        <f>VLOOKUP($A:$A,[0]!az,5,FALSE)</f>
        <v>6.1561503233331595E-4</v>
      </c>
      <c r="F263">
        <f>VLOOKUP($A:$A,[0]!az,6,FALSE)</f>
        <v>5.5506800070236704E-3</v>
      </c>
      <c r="G263" t="str">
        <f>VLOOKUP($A:$A,[0]!az,7,FALSE)</f>
        <v>Down</v>
      </c>
      <c r="H263" t="str">
        <f>VLOOKUP($A:$A,[0]!az,8,FALSE)</f>
        <v>Ghir_A13G018840.1</v>
      </c>
      <c r="I263">
        <f>VLOOKUP($A:$A,[0]!az,9,FALSE)</f>
        <v>0</v>
      </c>
      <c r="J263">
        <f>VLOOKUP($A:$A,[0]!az,10,FALSE)</f>
        <v>0</v>
      </c>
      <c r="K263">
        <f>VLOOKUP($A:$A,[0]!az,11,FALSE)</f>
        <v>0</v>
      </c>
      <c r="L263">
        <f>VLOOKUP($A:$A,[0]!az,12,FALSE)</f>
        <v>100</v>
      </c>
      <c r="M263">
        <f>VLOOKUP($A:$A,[0]!az,13,FALSE)</f>
        <v>6.0000000000000005E-116</v>
      </c>
      <c r="N263" t="str">
        <f>VLOOKUP($A:$A,[0]!az,14,FALSE)</f>
        <v>XP_016673740.1</v>
      </c>
      <c r="O263" t="str">
        <f>VLOOKUP($A:$A,[0]!az,15,FALSE)</f>
        <v xml:space="preserve">PREDICTED: uncharacterized protein LOC107893301 [Gossypium hirsutum] </v>
      </c>
      <c r="P263" t="str">
        <f>VLOOKUP($A:$A,[0]!az,16,FALSE)</f>
        <v>-</v>
      </c>
      <c r="Q263" t="str">
        <f>VLOOKUP($A:$A,[0]!az,17,FALSE)</f>
        <v>-</v>
      </c>
      <c r="R263" t="str">
        <f>VLOOKUP($A:$A,[0]!az,18,FALSE)</f>
        <v>-</v>
      </c>
      <c r="S263" t="str">
        <f>VLOOKUP($A:$A,[0]!az,19,FALSE)</f>
        <v>-</v>
      </c>
      <c r="T263" t="str">
        <f>VLOOKUP($A:$A,[0]!az,20,FALSE)</f>
        <v>-</v>
      </c>
      <c r="U263" t="str">
        <f>VLOOKUP($A:$A,[0]!az,21,FALSE)</f>
        <v>-</v>
      </c>
      <c r="V263" t="str">
        <f>VLOOKUP($A:$A,[0]!az,22,FALSE)</f>
        <v>-</v>
      </c>
      <c r="W263" t="str">
        <f>VLOOKUP($A:$A,[0]!az,23,FALSE)</f>
        <v>-</v>
      </c>
      <c r="X263" t="str">
        <f>VLOOKUP($A:$A,[0]!az,24,FALSE)</f>
        <v>-</v>
      </c>
      <c r="Y263" t="str">
        <f>VLOOKUP($A:$A,[0]!az,25,FALSE)</f>
        <v>-</v>
      </c>
      <c r="Z263" t="str">
        <f>VLOOKUP($A:$A,[0]!az,26,FALSE)</f>
        <v>-</v>
      </c>
      <c r="AA263" t="str">
        <f>VLOOKUP($A:$A,[0]!az,27,FALSE)</f>
        <v>-</v>
      </c>
      <c r="AB263" t="str">
        <f>VLOOKUP($A:$A,[0]!az,28,FALSE)</f>
        <v>-</v>
      </c>
      <c r="AC263" t="str">
        <f>VLOOKUP($A:$A,[0]!az,29,FALSE)</f>
        <v>-</v>
      </c>
      <c r="AD263" t="str">
        <f>VLOOKUP($A:$A,[0]!az,30,FALSE)</f>
        <v>-</v>
      </c>
      <c r="AE263" t="str">
        <f>VLOOKUP($A:$A,[0]!az,31,FALSE)</f>
        <v>MSLVTEEIKASASEIYHGDEICQEKSKFLLEEVGMPRGLLPLRDIEECGYVKDTGFVWLKQKKSITHRFEKIGKLVSYATEVTAVVEKGKIKKLTGVKTKELLVWITLSDIQVDDPPTGKITFKTPSGLFRTFPVSAFEIEGEQVKGSKGKDEEKQVNGAVEVKEV</v>
      </c>
    </row>
    <row r="264" spans="1:31" x14ac:dyDescent="0.25">
      <c r="A264" s="2" t="s">
        <v>1672</v>
      </c>
      <c r="B264" t="str">
        <f>VLOOKUP($A:$A,[0]!az,2,FALSE)</f>
        <v>MSTds-VS-MTds</v>
      </c>
      <c r="C264">
        <f>VLOOKUP($A:$A,[0]!az,3,FALSE)</f>
        <v>-3.3135225983497798</v>
      </c>
      <c r="D264">
        <f>VLOOKUP($A:$A,[0]!az,4,FALSE)</f>
        <v>0.52014380784634195</v>
      </c>
      <c r="E264">
        <f>VLOOKUP($A:$A,[0]!az,5,FALSE)</f>
        <v>1.2971504043601801E-4</v>
      </c>
      <c r="F264">
        <f>VLOOKUP($A:$A,[0]!az,6,FALSE)</f>
        <v>1.8290877564656001E-3</v>
      </c>
      <c r="G264" t="str">
        <f>VLOOKUP($A:$A,[0]!az,7,FALSE)</f>
        <v>Down</v>
      </c>
      <c r="H264" t="str">
        <f>VLOOKUP($A:$A,[0]!az,8,FALSE)</f>
        <v>Ghir_A05G022370.1</v>
      </c>
      <c r="I264">
        <f>VLOOKUP($A:$A,[0]!az,9,FALSE)</f>
        <v>0</v>
      </c>
      <c r="J264">
        <f>VLOOKUP($A:$A,[0]!az,10,FALSE)</f>
        <v>0</v>
      </c>
      <c r="K264">
        <f>VLOOKUP($A:$A,[0]!az,11,FALSE)</f>
        <v>0</v>
      </c>
      <c r="L264">
        <f>VLOOKUP($A:$A,[0]!az,12,FALSE)</f>
        <v>99.566999999999993</v>
      </c>
      <c r="M264">
        <f>VLOOKUP($A:$A,[0]!az,13,FALSE)</f>
        <v>0</v>
      </c>
      <c r="N264" t="str">
        <f>VLOOKUP($A:$A,[0]!az,14,FALSE)</f>
        <v>XP_017606752.1</v>
      </c>
      <c r="O264" t="str">
        <f>VLOOKUP($A:$A,[0]!az,15,FALSE)</f>
        <v xml:space="preserve">PREDICTED: NADPH--cytochrome P450 reductase [Gossypium arboreum] </v>
      </c>
      <c r="P264">
        <f>VLOOKUP($A:$A,[0]!az,16,FALSE)</f>
        <v>78.819999999999993</v>
      </c>
      <c r="Q264">
        <f>VLOOKUP($A:$A,[0]!az,17,FALSE)</f>
        <v>0</v>
      </c>
      <c r="R264" t="str">
        <f>VLOOKUP($A:$A,[0]!az,18,FALSE)</f>
        <v>sp|P37116|NCPR_VIGRR</v>
      </c>
      <c r="S264" t="str">
        <f>VLOOKUP($A:$A,[0]!az,19,FALSE)</f>
        <v>NADPH--cytochrome P450 reductase OS=Vigna radiata var. radiata PE=1 SV=1</v>
      </c>
      <c r="T264" t="str">
        <f>VLOOKUP($A:$A,[0]!az,20,FALSE)</f>
        <v>At4g24520</v>
      </c>
      <c r="U264">
        <f>VLOOKUP($A:$A,[0]!az,21,FALSE)</f>
        <v>1077</v>
      </c>
      <c r="V264">
        <f>VLOOKUP($A:$A,[0]!az,22,FALSE)</f>
        <v>0</v>
      </c>
      <c r="W264" t="str">
        <f>VLOOKUP($A:$A,[0]!az,23,FALSE)</f>
        <v>KOG1158</v>
      </c>
      <c r="X264" t="str">
        <f>VLOOKUP($A:$A,[0]!az,24,FALSE)</f>
        <v>NADP/FAD dependent oxidoreductase</v>
      </c>
      <c r="Y264" t="str">
        <f>VLOOKUP($A:$A,[0]!az,25,FALSE)</f>
        <v>C</v>
      </c>
      <c r="Z264" t="str">
        <f>VLOOKUP($A:$A,[0]!az,26,FALSE)</f>
        <v>Energy production and conversion</v>
      </c>
      <c r="AA264" t="str">
        <f>VLOOKUP($A:$A,[0]!az,27,FALSE)</f>
        <v>K00327|1|0.0|1434|gab:108453257|NADPH-ferrihemoprotein reductase [EC:1.6.2.4]</v>
      </c>
      <c r="AB264">
        <f>VLOOKUP($A:$A,[0]!az,28,FALSE)</f>
        <v>0</v>
      </c>
      <c r="AC264" t="str">
        <f>VLOOKUP($A:$A,[0]!az,29,FALSE)</f>
        <v>GO:0050661//NADP binding;GO:0050660//flavin adenine dinucleotide binding;GO:0003958//NADPH-hemoprotein reductase activity;GO:0010181//FMN binding</v>
      </c>
      <c r="AD264" t="str">
        <f>VLOOKUP($A:$A,[0]!az,30,FALSE)</f>
        <v>GO:0016021//integral component of membrane;GO:0005789//endoplasmic reticulum membrane</v>
      </c>
      <c r="AE264" t="str">
        <f>VLOOKUP($A:$A,[0]!az,31,FALSE)</f>
        <v>MSSSSDLVGFVESVLGVSLEGLVTDSMIVIATTSLAVILGLLLFFWKKSGSERSRDVKPLVAPKPVSLKDEEDDDDVIASGKTKVTIFYGTQTGTAEGFAKALAEEIKARYEKAAVKVVDLDDYAMDDEQYEEKFKKETLAFFMVATYGDGEPTDNAARFYKWFTEGNERQPWLQQLTYGVFGLGNRQYEHFNKIAKVLDEQLSEQGAKHLIEVGLGDDDQCIEDDFTAWRELLWPELDQLLRDEDDENATSTPYTAAIPEYRVVVHDPAVMHVEENYSNKANGNATYDLHHPCRVNVAVQRELHKPESDRSCIHLEFDISGTGITYETGDHVGVYADNCVETVEEAARLLGQPLDLLFSIHTDNEDGTSAGSSLPPPFASPCTLRMALARYADLLNPPRKAALIAMAAHATEPSEAEKLKFLSSPQGKDEYSQWVVASQRSLLEVMAEFPSAKPPLGVFFAAVAPRLQPRYYSISSSPRFVPARVHVTCALVYGPTPTGRIHRGVCSTWMKNAVPLEKSNDCSWAPIFIRQSNFKLPADPSVPIIMVGPGTGLAPFRGFLQERLVLKEDGAELGSSLLFFGCRNRRMDFIYEDELNNFVEQGALSVLVLAFSREGPQKEYVQHKMMDKAADIWNLISKGGYLYVCGDAKGMARDVHRTLHTIIQEQENVDSSKAESMVKKLQMDGRYLRDVW</v>
      </c>
    </row>
    <row r="265" spans="1:31" x14ac:dyDescent="0.25">
      <c r="A265" s="2" t="s">
        <v>1649</v>
      </c>
      <c r="B265" t="str">
        <f>VLOOKUP($A:$A,[0]!az,2,FALSE)</f>
        <v>MSTds-VS-MTds</v>
      </c>
      <c r="C265">
        <f>VLOOKUP($A:$A,[0]!az,3,FALSE)</f>
        <v>2.0837275666659498</v>
      </c>
      <c r="D265">
        <f>VLOOKUP($A:$A,[0]!az,4,FALSE)</f>
        <v>0.24360488639038</v>
      </c>
      <c r="E265">
        <f>VLOOKUP($A:$A,[0]!az,5,FALSE)</f>
        <v>3.4379559346042801E-6</v>
      </c>
      <c r="F265">
        <f>VLOOKUP($A:$A,[0]!az,6,FALSE)</f>
        <v>1.6160163589555899E-4</v>
      </c>
      <c r="G265" t="str">
        <f>VLOOKUP($A:$A,[0]!az,7,FALSE)</f>
        <v>Up</v>
      </c>
      <c r="H265" t="str">
        <f>VLOOKUP($A:$A,[0]!az,8,FALSE)</f>
        <v>Ghir_A05G017540.1;Ghir_D05G017530.1;Ghir_D05G017530.3</v>
      </c>
      <c r="I265">
        <f>VLOOKUP($A:$A,[0]!az,9,FALSE)</f>
        <v>0</v>
      </c>
      <c r="J265">
        <f>VLOOKUP($A:$A,[0]!az,10,FALSE)</f>
        <v>0</v>
      </c>
      <c r="K265">
        <f>VLOOKUP($A:$A,[0]!az,11,FALSE)</f>
        <v>0</v>
      </c>
      <c r="L265">
        <f>VLOOKUP($A:$A,[0]!az,12,FALSE)</f>
        <v>100</v>
      </c>
      <c r="M265">
        <f>VLOOKUP($A:$A,[0]!az,13,FALSE)</f>
        <v>0</v>
      </c>
      <c r="N265" t="str">
        <f>VLOOKUP($A:$A,[0]!az,14,FALSE)</f>
        <v>XP_016749483.1</v>
      </c>
      <c r="O265" t="str">
        <f>VLOOKUP($A:$A,[0]!az,15,FALSE)</f>
        <v>PREDICTED: 5'-adenylylsulfate reductase 2, chloroplastic-like [Gossypium hirsutum]</v>
      </c>
      <c r="P265">
        <f>VLOOKUP($A:$A,[0]!az,16,FALSE)</f>
        <v>76.92</v>
      </c>
      <c r="Q265">
        <f>VLOOKUP($A:$A,[0]!az,17,FALSE)</f>
        <v>0</v>
      </c>
      <c r="R265" t="str">
        <f>VLOOKUP($A:$A,[0]!az,18,FALSE)</f>
        <v>sp|P92980|APR3_ARATH</v>
      </c>
      <c r="S265" t="str">
        <f>VLOOKUP($A:$A,[0]!az,19,FALSE)</f>
        <v>5'-adenylylsulfate reductase 3, chloroplastic OS=Arabidopsis thaliana GN=APR3 PE=2 SV=2</v>
      </c>
      <c r="T265" t="str">
        <f>VLOOKUP($A:$A,[0]!az,20,FALSE)</f>
        <v>At4g21990_1</v>
      </c>
      <c r="U265">
        <f>VLOOKUP($A:$A,[0]!az,21,FALSE)</f>
        <v>521</v>
      </c>
      <c r="V265">
        <f>VLOOKUP($A:$A,[0]!az,22,FALSE)</f>
        <v>0</v>
      </c>
      <c r="W265" t="str">
        <f>VLOOKUP($A:$A,[0]!az,23,FALSE)</f>
        <v>KOG0189</v>
      </c>
      <c r="X265" t="str">
        <f>VLOOKUP($A:$A,[0]!az,24,FALSE)</f>
        <v>Phosphoadenosine phosphosulfate reductase</v>
      </c>
      <c r="Y265" t="str">
        <f>VLOOKUP($A:$A,[0]!az,25,FALSE)</f>
        <v>E</v>
      </c>
      <c r="Z265" t="str">
        <f>VLOOKUP($A:$A,[0]!az,26,FALSE)</f>
        <v>Amino acid transport and metabolism</v>
      </c>
      <c r="AA265" t="str">
        <f>VLOOKUP($A:$A,[0]!az,27,FALSE)</f>
        <v>K05907|1|0.0|946|ghi:107958280|adenylyl-sulfate reductase (glutathione) [EC:1.8.4.9]</v>
      </c>
      <c r="AB265" t="str">
        <f>VLOOKUP($A:$A,[0]!az,28,FALSE)</f>
        <v>GO:0019419//sulfate reduction;GO:0045454//cell redox homeostasis</v>
      </c>
      <c r="AC265" t="str">
        <f>VLOOKUP($A:$A,[0]!az,29,FALSE)</f>
        <v>GO:0016671//oxidoreductase activity, acting on a sulfur group of donors, disulfide as acceptor</v>
      </c>
      <c r="AD265" t="str">
        <f>VLOOKUP($A:$A,[0]!az,30,FALSE)</f>
        <v>GO:0005623//cell</v>
      </c>
      <c r="AE265" t="str">
        <f>VLOOKUP($A:$A,[0]!az,31,FALSE)</f>
        <v>MAFAVTSSPAAISGSSFSRSSASSDLKIPQIGSFRLADRHATVNLSQKRCAVKPVNAEPKRNDSMLSHAATTSAPEVSEKVEVEDFEQLAKELNNASPLEIMDKALEKFGNDIAIAFSGAEDVALIEYAKLTGRPFRVFSLDTGRLNPETYRFFDEVEKHYGIRIEYMFPDAVEVQALVRSKGLFSFYEDGHQECCRVRKVRPLRRALKGLRAWITGQRKDQSPGTRSEVPVVQVDPVFEGLDGGDGSLVKWNPVANVDGKDIWNFLRAMNVPVNSLHAQGFVSIGCEPCTRPVLPGQHEREGRWWWEDAKAKECGLHKGNLKEDGAAQVNGNVATTESDIFNSQSLVTLSRTGIENLAKLESRKESWVVVLYAPWCPFCQAMEASYFELAEKLAGSGVKVAKFRADGEQKEYSKNELQLGSFPTILFFPKHSAKPIKYASEKRDVDSLMAFVNALR</v>
      </c>
    </row>
    <row r="266" spans="1:31" x14ac:dyDescent="0.25">
      <c r="A266" s="2" t="s">
        <v>2335</v>
      </c>
      <c r="B266" t="str">
        <f>VLOOKUP($A:$A,[0]!az,2,FALSE)</f>
        <v>MSTds-VS-MTds</v>
      </c>
      <c r="C266">
        <f>VLOOKUP($A:$A,[0]!az,3,FALSE)</f>
        <v>-2.3454434662411101</v>
      </c>
      <c r="D266">
        <f>VLOOKUP($A:$A,[0]!az,4,FALSE)</f>
        <v>0.42228227768044602</v>
      </c>
      <c r="E266">
        <f>VLOOKUP($A:$A,[0]!az,5,FALSE)</f>
        <v>1.24931427022634E-4</v>
      </c>
      <c r="F266">
        <f>VLOOKUP($A:$A,[0]!az,6,FALSE)</f>
        <v>1.7847917890452499E-3</v>
      </c>
      <c r="G266" t="str">
        <f>VLOOKUP($A:$A,[0]!az,7,FALSE)</f>
        <v>Down</v>
      </c>
      <c r="H266" t="str">
        <f>VLOOKUP($A:$A,[0]!az,8,FALSE)</f>
        <v>Ghir_D07G004870.1</v>
      </c>
      <c r="I266">
        <f>VLOOKUP($A:$A,[0]!az,9,FALSE)</f>
        <v>0</v>
      </c>
      <c r="J266">
        <f>VLOOKUP($A:$A,[0]!az,10,FALSE)</f>
        <v>0</v>
      </c>
      <c r="K266">
        <f>VLOOKUP($A:$A,[0]!az,11,FALSE)</f>
        <v>0</v>
      </c>
      <c r="L266">
        <f>VLOOKUP($A:$A,[0]!az,12,FALSE)</f>
        <v>95.698999999999998</v>
      </c>
      <c r="M266">
        <f>VLOOKUP($A:$A,[0]!az,13,FALSE)</f>
        <v>0</v>
      </c>
      <c r="N266" t="str">
        <f>VLOOKUP($A:$A,[0]!az,14,FALSE)</f>
        <v>XP_016744484.1</v>
      </c>
      <c r="O266" t="str">
        <f>VLOOKUP($A:$A,[0]!az,15,FALSE)</f>
        <v>PREDICTED: quinone oxidoreductase-like [Gossypium hirsutum]</v>
      </c>
      <c r="P266">
        <f>VLOOKUP($A:$A,[0]!az,16,FALSE)</f>
        <v>26.92</v>
      </c>
      <c r="Q266">
        <f>VLOOKUP($A:$A,[0]!az,17,FALSE)</f>
        <v>8.0000000000000002E-13</v>
      </c>
      <c r="R266" t="str">
        <f>VLOOKUP($A:$A,[0]!az,18,FALSE)</f>
        <v>sp|Q9ZUC1|AOR_ARATH</v>
      </c>
      <c r="S266" t="str">
        <f>VLOOKUP($A:$A,[0]!az,19,FALSE)</f>
        <v>NADPH-dependent alkenal/one oxidoreductase, chloroplastic OS=Arabidopsis thaliana GN=AOR PE=1 SV=2</v>
      </c>
      <c r="T266" t="str">
        <f>VLOOKUP($A:$A,[0]!az,20,FALSE)</f>
        <v>At5g61510</v>
      </c>
      <c r="U266">
        <f>VLOOKUP($A:$A,[0]!az,21,FALSE)</f>
        <v>547</v>
      </c>
      <c r="V266">
        <f>VLOOKUP($A:$A,[0]!az,22,FALSE)</f>
        <v>0</v>
      </c>
      <c r="W266" t="str">
        <f>VLOOKUP($A:$A,[0]!az,23,FALSE)</f>
        <v>KOG1197</v>
      </c>
      <c r="X266" t="str">
        <f>VLOOKUP($A:$A,[0]!az,24,FALSE)</f>
        <v>Predicted quinone oxidoreductase</v>
      </c>
      <c r="Y266" t="str">
        <f>VLOOKUP($A:$A,[0]!az,25,FALSE)</f>
        <v>CR</v>
      </c>
      <c r="Z266" t="str">
        <f>VLOOKUP($A:$A,[0]!az,26,FALSE)</f>
        <v>Energy production and conversion;General function prediction only</v>
      </c>
      <c r="AA266" t="str">
        <f>VLOOKUP($A:$A,[0]!az,27,FALSE)</f>
        <v>K00344|1|0.0|700|ghi:107953630|NADPH2:quinone reductase [EC:1.6.5.5]</v>
      </c>
      <c r="AB266">
        <f>VLOOKUP($A:$A,[0]!az,28,FALSE)</f>
        <v>0</v>
      </c>
      <c r="AC266" t="str">
        <f>VLOOKUP($A:$A,[0]!az,29,FALSE)</f>
        <v>GO:0016491//oxidoreductase activity</v>
      </c>
      <c r="AD266" t="str">
        <f>VLOOKUP($A:$A,[0]!az,30,FALSE)</f>
        <v>-</v>
      </c>
      <c r="AE266" t="str">
        <f>VLOOKUP($A:$A,[0]!az,31,FALSE)</f>
        <v>MSPSTFWVQNLTNNNTTNHSSLSCTPRINPVIAKALRTEAAATAQPIKMVKAIRVHQLGGPQGEIRIKNKAIGLNFIDIYFRKGVYKAATMPFTPGMEAVGEVTAVGPGLTGRKVGDIVAYAGNPMGSYAEEQILPADKLVPVPPSVDPITAASIMLKGMTAQFLVRRCFKVESGHTVLVHAAAGGVGSLLCQWANALGATVIGTVSTKEKAAQAKEDGCHHVIIYKEEDFVSRVNEITSGKGVEVVYDSVGKDTFEGSLACLKPRGYMVCFGQSSGTPDPVPLSALAPKSLFLTRPSMMQYTSTRDELLETAGEVFANVASGVLRVRVNHKYPLSEAAQAHADLENRRTTGSVVLIP</v>
      </c>
    </row>
    <row r="267" spans="1:31" x14ac:dyDescent="0.25">
      <c r="A267" s="2" t="s">
        <v>1912</v>
      </c>
      <c r="B267" t="str">
        <f>VLOOKUP($A:$A,[0]!az,2,FALSE)</f>
        <v>MSTds-VS-MTds</v>
      </c>
      <c r="C267">
        <f>VLOOKUP($A:$A,[0]!az,3,FALSE)</f>
        <v>-3.3482162752176499</v>
      </c>
      <c r="D267">
        <f>VLOOKUP($A:$A,[0]!az,4,FALSE)</f>
        <v>0.357185604825345</v>
      </c>
      <c r="E267">
        <f>VLOOKUP($A:$A,[0]!az,5,FALSE)</f>
        <v>1.3725547021392599E-5</v>
      </c>
      <c r="F267">
        <f>VLOOKUP($A:$A,[0]!az,6,FALSE)</f>
        <v>4.1846929216797702E-4</v>
      </c>
      <c r="G267" t="str">
        <f>VLOOKUP($A:$A,[0]!az,7,FALSE)</f>
        <v>Down</v>
      </c>
      <c r="H267" t="str">
        <f>VLOOKUP($A:$A,[0]!az,8,FALSE)</f>
        <v>Ghir_A10G001080.1</v>
      </c>
      <c r="I267">
        <f>VLOOKUP($A:$A,[0]!az,9,FALSE)</f>
        <v>0</v>
      </c>
      <c r="J267">
        <f>VLOOKUP($A:$A,[0]!az,10,FALSE)</f>
        <v>0</v>
      </c>
      <c r="K267">
        <f>VLOOKUP($A:$A,[0]!az,11,FALSE)</f>
        <v>0</v>
      </c>
      <c r="L267">
        <f>VLOOKUP($A:$A,[0]!az,12,FALSE)</f>
        <v>100</v>
      </c>
      <c r="M267">
        <f>VLOOKUP($A:$A,[0]!az,13,FALSE)</f>
        <v>0</v>
      </c>
      <c r="N267" t="str">
        <f>VLOOKUP($A:$A,[0]!az,14,FALSE)</f>
        <v>XP_016711182.1</v>
      </c>
      <c r="O267" t="str">
        <f>VLOOKUP($A:$A,[0]!az,15,FALSE)</f>
        <v>PREDICTED: uncharacterized protein LOC107925122 [Gossypium hirsutum]</v>
      </c>
      <c r="P267" t="str">
        <f>VLOOKUP($A:$A,[0]!az,16,FALSE)</f>
        <v>-</v>
      </c>
      <c r="Q267" t="str">
        <f>VLOOKUP($A:$A,[0]!az,17,FALSE)</f>
        <v>-</v>
      </c>
      <c r="R267" t="str">
        <f>VLOOKUP($A:$A,[0]!az,18,FALSE)</f>
        <v>-</v>
      </c>
      <c r="S267" t="str">
        <f>VLOOKUP($A:$A,[0]!az,19,FALSE)</f>
        <v>-</v>
      </c>
      <c r="T267" t="str">
        <f>VLOOKUP($A:$A,[0]!az,20,FALSE)</f>
        <v>At4g05230</v>
      </c>
      <c r="U267">
        <f>VLOOKUP($A:$A,[0]!az,21,FALSE)</f>
        <v>146</v>
      </c>
      <c r="V267">
        <f>VLOOKUP($A:$A,[0]!az,22,FALSE)</f>
        <v>6.0000000000000001E-43</v>
      </c>
      <c r="W267" t="str">
        <f>VLOOKUP($A:$A,[0]!az,23,FALSE)</f>
        <v>KOG0001</v>
      </c>
      <c r="X267" t="str">
        <f>VLOOKUP($A:$A,[0]!az,24,FALSE)</f>
        <v>Ubiquitin and ubiquitin-like proteins</v>
      </c>
      <c r="Y267" t="str">
        <f>VLOOKUP($A:$A,[0]!az,25,FALSE)</f>
        <v>OR</v>
      </c>
      <c r="Z267" t="str">
        <f>VLOOKUP($A:$A,[0]!az,26,FALSE)</f>
        <v>Posttranslational modification, protein turnover, chaperones;General function prediction only</v>
      </c>
      <c r="AA267" t="str">
        <f>VLOOKUP($A:$A,[0]!az,27,FALSE)</f>
        <v>K08770|1|1e-153|439|ghi:107896175|ubiquitin C</v>
      </c>
      <c r="AB267" t="str">
        <f>VLOOKUP($A:$A,[0]!az,28,FALSE)</f>
        <v>-</v>
      </c>
      <c r="AC267" t="str">
        <f>VLOOKUP($A:$A,[0]!az,29,FALSE)</f>
        <v>-</v>
      </c>
      <c r="AD267" t="str">
        <f>VLOOKUP($A:$A,[0]!az,30,FALSE)</f>
        <v>-</v>
      </c>
      <c r="AE267" t="str">
        <f>VLOOKUP($A:$A,[0]!az,31,FALSE)</f>
        <v>MDVIFETQKGKPFSIEVGFFDTVLEIKEKIHKYHGISIPHQTLIFNGNVLQDDRDVEYCEILQNSRIQLLVSSDSDISNSTKQPQPNAAAADHQLPSPAKNVQLNSNTPSSKTVVPSETDVNDNPLRLKEKVHGQMDPVPVDSRSSRECELAENSDVDVNIKPSPTGSGTGSAGIAAGTPTAVKKLKLLVLPKCGTKKIAVEVNATDNVSELRKELQKLHQRLQFHLPQEGYFFIYKQNVMDDDRSFRWHQVGQGDTIEIFNGSVTGGS</v>
      </c>
    </row>
    <row r="268" spans="1:31" x14ac:dyDescent="0.25">
      <c r="A268" s="2" t="s">
        <v>2582</v>
      </c>
      <c r="B268" t="str">
        <f>VLOOKUP($A:$A,[0]!az,2,FALSE)</f>
        <v>MSTds-VS-MTds</v>
      </c>
      <c r="C268">
        <f>VLOOKUP($A:$A,[0]!az,3,FALSE)</f>
        <v>-2.4887785496668799</v>
      </c>
      <c r="D268">
        <f>VLOOKUP($A:$A,[0]!az,4,FALSE)</f>
        <v>0.303888400900933</v>
      </c>
      <c r="E268">
        <f>VLOOKUP($A:$A,[0]!az,5,FALSE)</f>
        <v>2.9551689901818898E-6</v>
      </c>
      <c r="F268">
        <f>VLOOKUP($A:$A,[0]!az,6,FALSE)</f>
        <v>1.4781938082848001E-4</v>
      </c>
      <c r="G268" t="str">
        <f>VLOOKUP($A:$A,[0]!az,7,FALSE)</f>
        <v>Down</v>
      </c>
      <c r="H268" t="str">
        <f>VLOOKUP($A:$A,[0]!az,8,FALSE)</f>
        <v>Ghir_D13G025000.1</v>
      </c>
      <c r="I268">
        <f>VLOOKUP($A:$A,[0]!az,9,FALSE)</f>
        <v>0</v>
      </c>
      <c r="J268">
        <f>VLOOKUP($A:$A,[0]!az,10,FALSE)</f>
        <v>0</v>
      </c>
      <c r="K268">
        <f>VLOOKUP($A:$A,[0]!az,11,FALSE)</f>
        <v>0</v>
      </c>
      <c r="L268">
        <f>VLOOKUP($A:$A,[0]!az,12,FALSE)</f>
        <v>100</v>
      </c>
      <c r="M268">
        <f>VLOOKUP($A:$A,[0]!az,13,FALSE)</f>
        <v>0</v>
      </c>
      <c r="N268" t="str">
        <f>VLOOKUP($A:$A,[0]!az,14,FALSE)</f>
        <v>XP_016743660.1</v>
      </c>
      <c r="O268" t="str">
        <f>VLOOKUP($A:$A,[0]!az,15,FALSE)</f>
        <v>PREDICTED: L-ascorbate peroxidase 1, cytosolic-like [Gossypium hirsutum]</v>
      </c>
      <c r="P268">
        <f>VLOOKUP($A:$A,[0]!az,16,FALSE)</f>
        <v>75.900000000000006</v>
      </c>
      <c r="Q268">
        <f>VLOOKUP($A:$A,[0]!az,17,FALSE)</f>
        <v>1.9999999999999999E-143</v>
      </c>
      <c r="R268" t="str">
        <f>VLOOKUP($A:$A,[0]!az,18,FALSE)</f>
        <v>sp|Q05431|APX1_ARATH</v>
      </c>
      <c r="S268" t="str">
        <f>VLOOKUP($A:$A,[0]!az,19,FALSE)</f>
        <v>L-ascorbate peroxidase 1, cytosolic OS=Arabidopsis thaliana GN=APX1 PE=1 SV=2</v>
      </c>
      <c r="T268" t="str">
        <f>VLOOKUP($A:$A,[0]!az,20,FALSE)</f>
        <v>-</v>
      </c>
      <c r="U268" t="str">
        <f>VLOOKUP($A:$A,[0]!az,21,FALSE)</f>
        <v>-</v>
      </c>
      <c r="V268" t="str">
        <f>VLOOKUP($A:$A,[0]!az,22,FALSE)</f>
        <v>-</v>
      </c>
      <c r="W268" t="str">
        <f>VLOOKUP($A:$A,[0]!az,23,FALSE)</f>
        <v>-</v>
      </c>
      <c r="X268" t="str">
        <f>VLOOKUP($A:$A,[0]!az,24,FALSE)</f>
        <v>-</v>
      </c>
      <c r="Y268" t="str">
        <f>VLOOKUP($A:$A,[0]!az,25,FALSE)</f>
        <v>-</v>
      </c>
      <c r="Z268" t="str">
        <f>VLOOKUP($A:$A,[0]!az,26,FALSE)</f>
        <v>-</v>
      </c>
      <c r="AA268" t="str">
        <f>VLOOKUP($A:$A,[0]!az,27,FALSE)</f>
        <v>K00434|1|0.0|523|ghi:107952958|L-ascorbate peroxidase [EC:1.11.1.11]</v>
      </c>
      <c r="AB268" t="str">
        <f>VLOOKUP($A:$A,[0]!az,28,FALSE)</f>
        <v>GO:0006979//response to oxidative stress</v>
      </c>
      <c r="AC268" t="str">
        <f>VLOOKUP($A:$A,[0]!az,29,FALSE)</f>
        <v>GO:0004601//peroxidase activity;GO:0020037//heme binding</v>
      </c>
      <c r="AD268" t="str">
        <f>VLOOKUP($A:$A,[0]!az,30,FALSE)</f>
        <v>-</v>
      </c>
      <c r="AE268" t="str">
        <f>VLOOKUP($A:$A,[0]!az,31,FALSE)</f>
        <v>MEVMPKSYPVVSEDYKKAIENARGKLRGLIAEKNCAPIIVRLAWHSAGTFDWKTNTGGPFGTMKHAAELAHKANTGLDIAINLLEPIKEQFPIISYADFYQLAGVVAVEVTGGPEIPFHPGRPDKEEVPPEGRLPSATDGADRLREIFINQMGLTDKDIVALSGAHTLGRCHKDRSGFDGAWTTNPLTFDNSYFKELLSGTGADIMQLPSDKVLVSDPVFRPFVEKYAADEGEFFADYANAHLRLSELGFADD</v>
      </c>
    </row>
    <row r="269" spans="1:31" x14ac:dyDescent="0.25">
      <c r="A269" s="2" t="s">
        <v>1589</v>
      </c>
      <c r="B269" t="str">
        <f>VLOOKUP($A:$A,[0]!az,2,FALSE)</f>
        <v>MSTds-VS-MTds</v>
      </c>
      <c r="C269">
        <f>VLOOKUP($A:$A,[0]!az,3,FALSE)</f>
        <v>-4.8364343799178497</v>
      </c>
      <c r="D269">
        <f>VLOOKUP($A:$A,[0]!az,4,FALSE)</f>
        <v>0.77547195383263101</v>
      </c>
      <c r="E269">
        <f>VLOOKUP($A:$A,[0]!az,5,FALSE)</f>
        <v>7.8652400324674698E-4</v>
      </c>
      <c r="F269">
        <f>VLOOKUP($A:$A,[0]!az,6,FALSE)</f>
        <v>6.55706952534917E-3</v>
      </c>
      <c r="G269" t="str">
        <f>VLOOKUP($A:$A,[0]!az,7,FALSE)</f>
        <v>Down</v>
      </c>
      <c r="H269" t="str">
        <f>VLOOKUP($A:$A,[0]!az,8,FALSE)</f>
        <v>Ghir_A03G019510.1;Ghir_A03G019510.3;Ghir_A03G019510.5;Ghir_A03G019510.7;Ghir_D02G020910.1;Ghir_D02G020910.2</v>
      </c>
      <c r="I269">
        <f>VLOOKUP($A:$A,[0]!az,9,FALSE)</f>
        <v>0</v>
      </c>
      <c r="J269">
        <f>VLOOKUP($A:$A,[0]!az,10,FALSE)</f>
        <v>0</v>
      </c>
      <c r="K269" t="str">
        <f>VLOOKUP($A:$A,[0]!az,11,FALSE)</f>
        <v>&gt;Ghir_A03G019510.2 &gt;Ghir_A03G019510.4</v>
      </c>
      <c r="L269">
        <f>VLOOKUP($A:$A,[0]!az,12,FALSE)</f>
        <v>100</v>
      </c>
      <c r="M269">
        <f>VLOOKUP($A:$A,[0]!az,13,FALSE)</f>
        <v>3.9999999999999999E-170</v>
      </c>
      <c r="N269" t="str">
        <f>VLOOKUP($A:$A,[0]!az,14,FALSE)</f>
        <v>XP_016666629.1</v>
      </c>
      <c r="O269" t="str">
        <f>VLOOKUP($A:$A,[0]!az,15,FALSE)</f>
        <v>PREDICTED: beta carbonic anhydrase 5, chloroplastic-like isoform X3 [Gossypium hirsutum]</v>
      </c>
      <c r="P269">
        <f>VLOOKUP($A:$A,[0]!az,16,FALSE)</f>
        <v>63.48</v>
      </c>
      <c r="Q269">
        <f>VLOOKUP($A:$A,[0]!az,17,FALSE)</f>
        <v>4.0000000000000002E-108</v>
      </c>
      <c r="R269" t="str">
        <f>VLOOKUP($A:$A,[0]!az,18,FALSE)</f>
        <v>sp|Q94CE3|BCA5_ARATH</v>
      </c>
      <c r="S269" t="str">
        <f>VLOOKUP($A:$A,[0]!az,19,FALSE)</f>
        <v>Beta carbonic anhydrase 5, chloroplastic OS=Arabidopsis thaliana GN=BCA5 PE=2 SV=1</v>
      </c>
      <c r="T269" t="str">
        <f>VLOOKUP($A:$A,[0]!az,20,FALSE)</f>
        <v>At1g58180</v>
      </c>
      <c r="U269">
        <f>VLOOKUP($A:$A,[0]!az,21,FALSE)</f>
        <v>243</v>
      </c>
      <c r="V269">
        <f>VLOOKUP($A:$A,[0]!az,22,FALSE)</f>
        <v>9.9999999999999996E-81</v>
      </c>
      <c r="W269" t="str">
        <f>VLOOKUP($A:$A,[0]!az,23,FALSE)</f>
        <v>KOG1578</v>
      </c>
      <c r="X269" t="str">
        <f>VLOOKUP($A:$A,[0]!az,24,FALSE)</f>
        <v>Predicted carbonic anhydrase involved in protection against oxidative damage</v>
      </c>
      <c r="Y269" t="str">
        <f>VLOOKUP($A:$A,[0]!az,25,FALSE)</f>
        <v>P</v>
      </c>
      <c r="Z269" t="str">
        <f>VLOOKUP($A:$A,[0]!az,26,FALSE)</f>
        <v>Inorganic ion transport and metabolism</v>
      </c>
      <c r="AA269" t="str">
        <f>VLOOKUP($A:$A,[0]!az,27,FALSE)</f>
        <v>K01673|1|4e-169|471|ghi:107887010|carbonic anhydrase [EC:4.2.1.1]</v>
      </c>
      <c r="AB269" t="str">
        <f>VLOOKUP($A:$A,[0]!az,28,FALSE)</f>
        <v>GO:0015976//carbon utilization</v>
      </c>
      <c r="AC269" t="str">
        <f>VLOOKUP($A:$A,[0]!az,29,FALSE)</f>
        <v>GO:0004089//carbonate dehydratase activity;GO:0008270//zinc ion binding</v>
      </c>
      <c r="AD269" t="str">
        <f>VLOOKUP($A:$A,[0]!az,30,FALSE)</f>
        <v>-</v>
      </c>
      <c r="AE269" t="str">
        <f>VLOOKUP($A:$A,[0]!az,31,FALSE)</f>
        <v>MEMESGCDLFGKLKNGFLSFKSHKYMENLERYQALAKGQAPKFMVIACADSRVCPSTILGFEPGEAFMVRNVANMVPTYESGPSETNAALEFAVNSLEVENVFIIGHSCCGGIRALMSMQDKAESSFIRSWVTVGKNAKLSTKAAASNLSFDQQCTHCEKESINTSLLNLLTYPWIEEKVNKGMLSLHGGYYDFVNCTFEKWTLDYKGSIMNGKTRVVVKDRLFWC</v>
      </c>
    </row>
    <row r="270" spans="1:31" x14ac:dyDescent="0.25">
      <c r="A270" s="2" t="s">
        <v>2324</v>
      </c>
      <c r="B270" t="str">
        <f>VLOOKUP($A:$A,[0]!az,2,FALSE)</f>
        <v>MSTds-VS-MTds</v>
      </c>
      <c r="C270">
        <f>VLOOKUP($A:$A,[0]!az,3,FALSE)</f>
        <v>3.0435572632189301</v>
      </c>
      <c r="D270">
        <f>VLOOKUP($A:$A,[0]!az,4,FALSE)</f>
        <v>0.63017886145991298</v>
      </c>
      <c r="E270">
        <f>VLOOKUP($A:$A,[0]!az,5,FALSE)</f>
        <v>4.1221375116196101E-4</v>
      </c>
      <c r="F270">
        <f>VLOOKUP($A:$A,[0]!az,6,FALSE)</f>
        <v>4.1209969926855597E-3</v>
      </c>
      <c r="G270" t="str">
        <f>VLOOKUP($A:$A,[0]!az,7,FALSE)</f>
        <v>Up</v>
      </c>
      <c r="H270" t="str">
        <f>VLOOKUP($A:$A,[0]!az,8,FALSE)</f>
        <v>Ghir_D06G020250.1</v>
      </c>
      <c r="I270">
        <f>VLOOKUP($A:$A,[0]!az,9,FALSE)</f>
        <v>0</v>
      </c>
      <c r="J270">
        <f>VLOOKUP($A:$A,[0]!az,10,FALSE)</f>
        <v>0</v>
      </c>
      <c r="K270">
        <f>VLOOKUP($A:$A,[0]!az,11,FALSE)</f>
        <v>0</v>
      </c>
      <c r="L270">
        <f>VLOOKUP($A:$A,[0]!az,12,FALSE)</f>
        <v>99.58</v>
      </c>
      <c r="M270">
        <f>VLOOKUP($A:$A,[0]!az,13,FALSE)</f>
        <v>6.0000000000000002E-177</v>
      </c>
      <c r="N270" t="str">
        <f>VLOOKUP($A:$A,[0]!az,14,FALSE)</f>
        <v>XP_016754177.1</v>
      </c>
      <c r="O270" t="str">
        <f>VLOOKUP($A:$A,[0]!az,15,FALSE)</f>
        <v>PREDICTED: ribonuclease 1-like [Gossypium hirsutum]</v>
      </c>
      <c r="P270">
        <f>VLOOKUP($A:$A,[0]!az,16,FALSE)</f>
        <v>27.54</v>
      </c>
      <c r="Q270">
        <f>VLOOKUP($A:$A,[0]!az,17,FALSE)</f>
        <v>3.0000000000000003E-20</v>
      </c>
      <c r="R270" t="str">
        <f>VLOOKUP($A:$A,[0]!az,18,FALSE)</f>
        <v>sp|P42813|RNS1_ARATH</v>
      </c>
      <c r="S270" t="str">
        <f>VLOOKUP($A:$A,[0]!az,19,FALSE)</f>
        <v>Ribonuclease 1 OS=Arabidopsis thaliana GN=RNS1 PE=1 SV=1</v>
      </c>
      <c r="T270" t="str">
        <f>VLOOKUP($A:$A,[0]!az,20,FALSE)</f>
        <v>At2g02990</v>
      </c>
      <c r="U270">
        <f>VLOOKUP($A:$A,[0]!az,21,FALSE)</f>
        <v>85.9</v>
      </c>
      <c r="V270">
        <f>VLOOKUP($A:$A,[0]!az,22,FALSE)</f>
        <v>6.0000000000000006E-20</v>
      </c>
      <c r="W270" t="str">
        <f>VLOOKUP($A:$A,[0]!az,23,FALSE)</f>
        <v>KOG1642</v>
      </c>
      <c r="X270" t="str">
        <f>VLOOKUP($A:$A,[0]!az,24,FALSE)</f>
        <v>Ribonuclease, T2 family</v>
      </c>
      <c r="Y270" t="str">
        <f>VLOOKUP($A:$A,[0]!az,25,FALSE)</f>
        <v>A</v>
      </c>
      <c r="Z270" t="str">
        <f>VLOOKUP($A:$A,[0]!az,26,FALSE)</f>
        <v>RNA processing and modification</v>
      </c>
      <c r="AA270" t="str">
        <f>VLOOKUP($A:$A,[0]!az,27,FALSE)</f>
        <v>K01166|1|1e-177|491|ghi:107962346|ribonuclease T2 [EC:3.1.27.1]</v>
      </c>
      <c r="AB270">
        <f>VLOOKUP($A:$A,[0]!az,28,FALSE)</f>
        <v>0</v>
      </c>
      <c r="AC270" t="str">
        <f>VLOOKUP($A:$A,[0]!az,29,FALSE)</f>
        <v>GO:0033897//ribonuclease T2 activity;GO:0003723//RNA binding</v>
      </c>
      <c r="AD270" t="str">
        <f>VLOOKUP($A:$A,[0]!az,30,FALSE)</f>
        <v>-</v>
      </c>
      <c r="AE270" t="str">
        <f>VLOOKUP($A:$A,[0]!az,31,FALSE)</f>
        <v>MGIKQFIGYALAVLASLVVSAQGSDFAFYKLSLIWPTSACYPLANCKTPIPTFFTIHGLWPTFANDTAVPAYGPNNRCHANPVGPDAAVARLTPIQDRLNQRWPNLRAGVENSVFWRHEWQNHGMCSDYPQDPLSYFNDTLNLATSTKFDPFKALGVQPSNTPYLLNTLLQNVYKNVGAYPQILCSQRTGGALYLREIRFCLTRTNKTPPSVVQSCPTRVAGGCRDPLTNNVHFPPAS</v>
      </c>
    </row>
    <row r="271" spans="1:31" x14ac:dyDescent="0.25">
      <c r="A271" s="2" t="s">
        <v>2052</v>
      </c>
      <c r="B271" t="str">
        <f>VLOOKUP($A:$A,[0]!az,2,FALSE)</f>
        <v>MSTds-VS-MTds</v>
      </c>
      <c r="C271">
        <f>VLOOKUP($A:$A,[0]!az,3,FALSE)</f>
        <v>2.1859406212852202</v>
      </c>
      <c r="D271">
        <f>VLOOKUP($A:$A,[0]!az,4,FALSE)</f>
        <v>0.42053524109263901</v>
      </c>
      <c r="E271">
        <f>VLOOKUP($A:$A,[0]!az,5,FALSE)</f>
        <v>2.22633625719615E-4</v>
      </c>
      <c r="F271">
        <f>VLOOKUP($A:$A,[0]!az,6,FALSE)</f>
        <v>2.6772657728098498E-3</v>
      </c>
      <c r="G271" t="str">
        <f>VLOOKUP($A:$A,[0]!az,7,FALSE)</f>
        <v>Up</v>
      </c>
      <c r="H271" t="str">
        <f>VLOOKUP($A:$A,[0]!az,8,FALSE)</f>
        <v>Ghir_A12G025460.1;Ghir_D12G025470.1</v>
      </c>
      <c r="I271">
        <f>VLOOKUP($A:$A,[0]!az,9,FALSE)</f>
        <v>0</v>
      </c>
      <c r="J271">
        <f>VLOOKUP($A:$A,[0]!az,10,FALSE)</f>
        <v>0</v>
      </c>
      <c r="K271">
        <f>VLOOKUP($A:$A,[0]!az,11,FALSE)</f>
        <v>0</v>
      </c>
      <c r="L271">
        <f>VLOOKUP($A:$A,[0]!az,12,FALSE)</f>
        <v>97.403000000000006</v>
      </c>
      <c r="M271">
        <f>VLOOKUP($A:$A,[0]!az,13,FALSE)</f>
        <v>0</v>
      </c>
      <c r="N271" t="str">
        <f>VLOOKUP($A:$A,[0]!az,14,FALSE)</f>
        <v>XP_016716507.1</v>
      </c>
      <c r="O271" t="str">
        <f>VLOOKUP($A:$A,[0]!az,15,FALSE)</f>
        <v>PREDICTED: glucan endo-1,3-beta-glucosidase 11-like [Gossypium hirsutum]</v>
      </c>
      <c r="P271">
        <f>VLOOKUP($A:$A,[0]!az,16,FALSE)</f>
        <v>64.34</v>
      </c>
      <c r="Q271">
        <f>VLOOKUP($A:$A,[0]!az,17,FALSE)</f>
        <v>6E-175</v>
      </c>
      <c r="R271" t="str">
        <f>VLOOKUP($A:$A,[0]!az,18,FALSE)</f>
        <v>sp|Q8L868|E1311_ARATH</v>
      </c>
      <c r="S271" t="str">
        <f>VLOOKUP($A:$A,[0]!az,19,FALSE)</f>
        <v>Glucan endo-1,3-beta-glucosidase 11 OS=Arabidopsis thaliana GN=At1g32860 PE=1 SV=1</v>
      </c>
      <c r="T271" t="str">
        <f>VLOOKUP($A:$A,[0]!az,20,FALSE)</f>
        <v>-</v>
      </c>
      <c r="U271" t="str">
        <f>VLOOKUP($A:$A,[0]!az,21,FALSE)</f>
        <v>-</v>
      </c>
      <c r="V271" t="str">
        <f>VLOOKUP($A:$A,[0]!az,22,FALSE)</f>
        <v>-</v>
      </c>
      <c r="W271" t="str">
        <f>VLOOKUP($A:$A,[0]!az,23,FALSE)</f>
        <v>-</v>
      </c>
      <c r="X271" t="str">
        <f>VLOOKUP($A:$A,[0]!az,24,FALSE)</f>
        <v>-</v>
      </c>
      <c r="Y271" t="str">
        <f>VLOOKUP($A:$A,[0]!az,25,FALSE)</f>
        <v>-</v>
      </c>
      <c r="Z271" t="str">
        <f>VLOOKUP($A:$A,[0]!az,26,FALSE)</f>
        <v>-</v>
      </c>
      <c r="AA271" t="str">
        <f>VLOOKUP($A:$A,[0]!az,27,FALSE)</f>
        <v>K19891|1|2e-89|282|smo:SELMODRAFT_442025|glucan endo-1,3-beta-glucosidase 1/2/3 [EC:3.2.1.39]!K19892|5|3e-83|266|eus:EUTSA_v10020572mg|glucan endo-1,3-beta-glucosidase 4 [EC:3.2.1.39]</v>
      </c>
      <c r="AB271" t="str">
        <f>VLOOKUP($A:$A,[0]!az,28,FALSE)</f>
        <v>GO:0005975//carbohydrate metabolic process</v>
      </c>
      <c r="AC271" t="str">
        <f>VLOOKUP($A:$A,[0]!az,29,FALSE)</f>
        <v>GO:0004553//hydrolase activity, hydrolyzing O-glycosyl compounds</v>
      </c>
      <c r="AD271" t="str">
        <f>VLOOKUP($A:$A,[0]!az,30,FALSE)</f>
        <v>GO:0016021//integral component of membrane</v>
      </c>
      <c r="AE271" t="str">
        <f>VLOOKUP($A:$A,[0]!az,31,FALSE)</f>
        <v>MELMRIFSYASIILSISVYLLPIMVNSIGINYGQIADNLPSPENVVPLVKSIGVTKVKLYDADPRVLGAFANSGVEFMIGLGNGDLEKMRDPNNAQDWVKQNVQAHLPDAKITCIFVGNEVLTFNDTSLSDNLVPAMQSVHTALVNLGLDKQVTVTTAHSLGILQTSFPPSAGAFREDLVDILSQTLSFHQKTGSPFLINAYPFFAYKGNPKQVSLDFVLFQPNQGVIDPATNLHYDNMLYAQIDAVYSALASLGYKKLPVHISETGWPSKGDEDEAGATPDNAKKYNGNLIKLMSQNAGTPLRPDSDLNIYVFALFNENMKPGPTSERNYGLFKPDGTPAYALGVTNNNTASGSIGNGVTMPFSPTSSSTGYLRVLATITRSWYKLRTI</v>
      </c>
    </row>
    <row r="272" spans="1:31" x14ac:dyDescent="0.25">
      <c r="A272" s="2" t="s">
        <v>1699</v>
      </c>
      <c r="B272" t="str">
        <f>VLOOKUP($A:$A,[0]!az,2,FALSE)</f>
        <v>MSTds-VS-MTds</v>
      </c>
      <c r="C272">
        <f>VLOOKUP($A:$A,[0]!az,3,FALSE)</f>
        <v>-2.3275286859278101</v>
      </c>
      <c r="D272">
        <f>VLOOKUP($A:$A,[0]!az,4,FALSE)</f>
        <v>0.21636728968861099</v>
      </c>
      <c r="E272">
        <f>VLOOKUP($A:$A,[0]!az,5,FALSE)</f>
        <v>3.54810398395244E-7</v>
      </c>
      <c r="F272">
        <f>VLOOKUP($A:$A,[0]!az,6,FALSE)</f>
        <v>3.7022366731478002E-5</v>
      </c>
      <c r="G272" t="str">
        <f>VLOOKUP($A:$A,[0]!az,7,FALSE)</f>
        <v>Down</v>
      </c>
      <c r="H272" t="str">
        <f>VLOOKUP($A:$A,[0]!az,8,FALSE)</f>
        <v>Ghir_A05G028530.1</v>
      </c>
      <c r="I272">
        <f>VLOOKUP($A:$A,[0]!az,9,FALSE)</f>
        <v>0</v>
      </c>
      <c r="J272">
        <f>VLOOKUP($A:$A,[0]!az,10,FALSE)</f>
        <v>0</v>
      </c>
      <c r="K272">
        <f>VLOOKUP($A:$A,[0]!az,11,FALSE)</f>
        <v>0</v>
      </c>
      <c r="L272">
        <f>VLOOKUP($A:$A,[0]!az,12,FALSE)</f>
        <v>100</v>
      </c>
      <c r="M272">
        <f>VLOOKUP($A:$A,[0]!az,13,FALSE)</f>
        <v>0</v>
      </c>
      <c r="N272" t="str">
        <f>VLOOKUP($A:$A,[0]!az,14,FALSE)</f>
        <v>XP_017602848.1</v>
      </c>
      <c r="O272" t="str">
        <f>VLOOKUP($A:$A,[0]!az,15,FALSE)</f>
        <v xml:space="preserve">PREDICTED: uncharacterized protein LOC108449960 [Gossypium arboreum] </v>
      </c>
      <c r="P272">
        <f>VLOOKUP($A:$A,[0]!az,16,FALSE)</f>
        <v>31.78</v>
      </c>
      <c r="Q272">
        <f>VLOOKUP($A:$A,[0]!az,17,FALSE)</f>
        <v>8.9999999999999996E-28</v>
      </c>
      <c r="R272" t="str">
        <f>VLOOKUP($A:$A,[0]!az,18,FALSE)</f>
        <v>sp|Q9LDD5|PYRP2_ARATH</v>
      </c>
      <c r="S272" t="str">
        <f>VLOOKUP($A:$A,[0]!az,19,FALSE)</f>
        <v>5-amino-6-(5-phospho-D-ribitylamino)uracil phosphatase, chloroplastic OS=Arabidopsis thaliana GN=PYRP2 PE=1 SV=1</v>
      </c>
      <c r="T272" t="str">
        <f>VLOOKUP($A:$A,[0]!az,20,FALSE)</f>
        <v>At3g10970</v>
      </c>
      <c r="U272">
        <f>VLOOKUP($A:$A,[0]!az,21,FALSE)</f>
        <v>347</v>
      </c>
      <c r="V272">
        <f>VLOOKUP($A:$A,[0]!az,22,FALSE)</f>
        <v>9.0000000000000007E-121</v>
      </c>
      <c r="W272" t="str">
        <f>VLOOKUP($A:$A,[0]!az,23,FALSE)</f>
        <v>KOG2914</v>
      </c>
      <c r="X272" t="str">
        <f>VLOOKUP($A:$A,[0]!az,24,FALSE)</f>
        <v>Predicted haloacid-halidohydrolase and related hydrolases</v>
      </c>
      <c r="Y272" t="str">
        <f>VLOOKUP($A:$A,[0]!az,25,FALSE)</f>
        <v>R</v>
      </c>
      <c r="Z272" t="str">
        <f>VLOOKUP($A:$A,[0]!az,26,FALSE)</f>
        <v>General function prediction only</v>
      </c>
      <c r="AA272" t="str">
        <f>VLOOKUP($A:$A,[0]!az,27,FALSE)</f>
        <v>K22912|1|7e-31|124|brp:103833856|5-amino-6-(5-phospho-D-ribitylamino)uracil phosphatase [EC:3.1.3.104]</v>
      </c>
      <c r="AB272" t="str">
        <f>VLOOKUP($A:$A,[0]!az,28,FALSE)</f>
        <v>GO:0008152//metabolic process</v>
      </c>
      <c r="AC272" t="str">
        <f>VLOOKUP($A:$A,[0]!az,29,FALSE)</f>
        <v>GO:0016787//hydrolase activity</v>
      </c>
      <c r="AD272" t="str">
        <f>VLOOKUP($A:$A,[0]!az,30,FALSE)</f>
        <v>-</v>
      </c>
      <c r="AE272" t="str">
        <f>VLOOKUP($A:$A,[0]!az,31,FALSE)</f>
        <v>MDTNFRTSSSLLQLRSSFCFSPSVSSAKLRLWKSKRLNFVQHRLVIKNSSGFDEDCSFDGFSVKPNKLFMQEAIGAEYGEGFETFRLDGPLKVDVDFLNDRLQEGFLKRIRYAMKPDEAYGLIFSWDDVVANTGALKLNAWKQLALEEGKEIPPEADAQKLMLYASADHVLHKILRWETIESEVDRLKSRLSQIYYDNLAKLRKPMEGLEEWLDAVSTAHIPCAVVSSLDRRNMVDALERIGLKKYFQAIISEEDGMESIAHRFLSAAVKLDRKPSKCVVFEDDPRGITAAHNCTMMAVALIGSHPAYDLGQADLAVGSFNELSVINLRRLFANKGSTFMDRQKQIIEKTPPKRKLTVDTIF</v>
      </c>
    </row>
    <row r="273" spans="1:31" x14ac:dyDescent="0.25">
      <c r="A273" s="2" t="s">
        <v>2464</v>
      </c>
      <c r="B273" t="str">
        <f>VLOOKUP($A:$A,[0]!az,2,FALSE)</f>
        <v>MSTds-VS-MTds</v>
      </c>
      <c r="C273">
        <f>VLOOKUP($A:$A,[0]!az,3,FALSE)</f>
        <v>2.4447221927628902</v>
      </c>
      <c r="D273">
        <f>VLOOKUP($A:$A,[0]!az,4,FALSE)</f>
        <v>0.36685001003797901</v>
      </c>
      <c r="E273">
        <f>VLOOKUP($A:$A,[0]!az,5,FALSE)</f>
        <v>2.3127774790854301E-5</v>
      </c>
      <c r="F273">
        <f>VLOOKUP($A:$A,[0]!az,6,FALSE)</f>
        <v>5.9067068886368805E-4</v>
      </c>
      <c r="G273" t="str">
        <f>VLOOKUP($A:$A,[0]!az,7,FALSE)</f>
        <v>Up</v>
      </c>
      <c r="H273" t="str">
        <f>VLOOKUP($A:$A,[0]!az,8,FALSE)</f>
        <v>Ghir_D11G010300.1</v>
      </c>
      <c r="I273">
        <f>VLOOKUP($A:$A,[0]!az,9,FALSE)</f>
        <v>0</v>
      </c>
      <c r="J273">
        <f>VLOOKUP($A:$A,[0]!az,10,FALSE)</f>
        <v>0</v>
      </c>
      <c r="K273">
        <f>VLOOKUP($A:$A,[0]!az,11,FALSE)</f>
        <v>0</v>
      </c>
      <c r="L273">
        <f>VLOOKUP($A:$A,[0]!az,12,FALSE)</f>
        <v>94.085999999999999</v>
      </c>
      <c r="M273">
        <f>VLOOKUP($A:$A,[0]!az,13,FALSE)</f>
        <v>3.9999999999999998E-126</v>
      </c>
      <c r="N273" t="str">
        <f>VLOOKUP($A:$A,[0]!az,14,FALSE)</f>
        <v>XP_016710787.1</v>
      </c>
      <c r="O273" t="str">
        <f>VLOOKUP($A:$A,[0]!az,15,FALSE)</f>
        <v>PREDICTED: abscisic acid receptor PYL9-like [Gossypium hirsutum]</v>
      </c>
      <c r="P273">
        <f>VLOOKUP($A:$A,[0]!az,16,FALSE)</f>
        <v>76.5</v>
      </c>
      <c r="Q273">
        <f>VLOOKUP($A:$A,[0]!az,17,FALSE)</f>
        <v>9.0000000000000002E-100</v>
      </c>
      <c r="R273" t="str">
        <f>VLOOKUP($A:$A,[0]!az,18,FALSE)</f>
        <v>sp|Q84MC7|PYL9_ARATH</v>
      </c>
      <c r="S273" t="str">
        <f>VLOOKUP($A:$A,[0]!az,19,FALSE)</f>
        <v>Abscisic acid receptor PYL9 OS=Arabidopsis thaliana GN=PYL9 PE=1 SV=1</v>
      </c>
      <c r="T273" t="str">
        <f>VLOOKUP($A:$A,[0]!az,20,FALSE)</f>
        <v>-</v>
      </c>
      <c r="U273" t="str">
        <f>VLOOKUP($A:$A,[0]!az,21,FALSE)</f>
        <v>-</v>
      </c>
      <c r="V273" t="str">
        <f>VLOOKUP($A:$A,[0]!az,22,FALSE)</f>
        <v>-</v>
      </c>
      <c r="W273" t="str">
        <f>VLOOKUP($A:$A,[0]!az,23,FALSE)</f>
        <v>-</v>
      </c>
      <c r="X273" t="str">
        <f>VLOOKUP($A:$A,[0]!az,24,FALSE)</f>
        <v>-</v>
      </c>
      <c r="Y273" t="str">
        <f>VLOOKUP($A:$A,[0]!az,25,FALSE)</f>
        <v>-</v>
      </c>
      <c r="Z273" t="str">
        <f>VLOOKUP($A:$A,[0]!az,26,FALSE)</f>
        <v>-</v>
      </c>
      <c r="AA273" t="str">
        <f>VLOOKUP($A:$A,[0]!az,27,FALSE)</f>
        <v>K14496|1|8e-127|357|ghi:107924725|abscisic acid receptor PYR/PYL family</v>
      </c>
      <c r="AB273" t="str">
        <f>VLOOKUP($A:$A,[0]!az,28,FALSE)</f>
        <v>-</v>
      </c>
      <c r="AC273" t="str">
        <f>VLOOKUP($A:$A,[0]!az,29,FALSE)</f>
        <v>-</v>
      </c>
      <c r="AD273" t="str">
        <f>VLOOKUP($A:$A,[0]!az,30,FALSE)</f>
        <v>-</v>
      </c>
      <c r="AE273" t="str">
        <f>VLOOKUP($A:$A,[0]!az,31,FALSE)</f>
        <v>MNGGDAYGMMEAQYIRRHHRHDIRDDQCSSALVKHVKAPVNLVWSLVRRFDQPQKYKPFVSRVREVNVKSGLPATTSTERLELLDDEEHILGMKIVGGDHRLRNYSSIITVHPEVIEGRPGTMVIESFAVDVPEGNTKDETCYFVEALIRCNLKSLADVSERMAVLDQTQPINGY</v>
      </c>
    </row>
    <row r="274" spans="1:31" x14ac:dyDescent="0.25">
      <c r="A274" s="2" t="s">
        <v>2574</v>
      </c>
      <c r="B274" t="str">
        <f>VLOOKUP($A:$A,[0]!az,2,FALSE)</f>
        <v>MSTds-VS-MTds</v>
      </c>
      <c r="C274">
        <f>VLOOKUP($A:$A,[0]!az,3,FALSE)</f>
        <v>-2.2529925649681202</v>
      </c>
      <c r="D274">
        <f>VLOOKUP($A:$A,[0]!az,4,FALSE)</f>
        <v>0.48726826344944502</v>
      </c>
      <c r="E274">
        <f>VLOOKUP($A:$A,[0]!az,5,FALSE)</f>
        <v>5.8641387461233496E-4</v>
      </c>
      <c r="F274">
        <f>VLOOKUP($A:$A,[0]!az,6,FALSE)</f>
        <v>5.3717156691055401E-3</v>
      </c>
      <c r="G274" t="str">
        <f>VLOOKUP($A:$A,[0]!az,7,FALSE)</f>
        <v>Down</v>
      </c>
      <c r="H274" t="str">
        <f>VLOOKUP($A:$A,[0]!az,8,FALSE)</f>
        <v>Ghir_D13G023360.5</v>
      </c>
      <c r="I274">
        <f>VLOOKUP($A:$A,[0]!az,9,FALSE)</f>
        <v>0</v>
      </c>
      <c r="J274">
        <f>VLOOKUP($A:$A,[0]!az,10,FALSE)</f>
        <v>0</v>
      </c>
      <c r="K274">
        <f>VLOOKUP($A:$A,[0]!az,11,FALSE)</f>
        <v>0</v>
      </c>
      <c r="L274">
        <f>VLOOKUP($A:$A,[0]!az,12,FALSE)</f>
        <v>100</v>
      </c>
      <c r="M274">
        <f>VLOOKUP($A:$A,[0]!az,13,FALSE)</f>
        <v>0</v>
      </c>
      <c r="N274" t="str">
        <f>VLOOKUP($A:$A,[0]!az,14,FALSE)</f>
        <v>XP_016734869.1</v>
      </c>
      <c r="O274" t="str">
        <f>VLOOKUP($A:$A,[0]!az,15,FALSE)</f>
        <v>PREDICTED: enoyl-[acyl-carrier-protein] reductase [NADH], chloroplastic-like [Gossypium hirsutum]</v>
      </c>
      <c r="P274">
        <f>VLOOKUP($A:$A,[0]!az,16,FALSE)</f>
        <v>74.540000000000006</v>
      </c>
      <c r="Q274">
        <f>VLOOKUP($A:$A,[0]!az,17,FALSE)</f>
        <v>9.9999999999999998E-141</v>
      </c>
      <c r="R274" t="str">
        <f>VLOOKUP($A:$A,[0]!az,18,FALSE)</f>
        <v>sp|Q9SLA8|FABI_ARATH</v>
      </c>
      <c r="S274" t="str">
        <f>VLOOKUP($A:$A,[0]!az,19,FALSE)</f>
        <v>Enoyl-[acyl-carrier-protein] reductase [NADH], chloroplastic OS=Arabidopsis thaliana GN=MOD1 PE=1 SV=1</v>
      </c>
      <c r="T274" t="str">
        <f>VLOOKUP($A:$A,[0]!az,20,FALSE)</f>
        <v>At2g05990</v>
      </c>
      <c r="U274">
        <f>VLOOKUP($A:$A,[0]!az,21,FALSE)</f>
        <v>401</v>
      </c>
      <c r="V274">
        <f>VLOOKUP($A:$A,[0]!az,22,FALSE)</f>
        <v>2E-140</v>
      </c>
      <c r="W274" t="str">
        <f>VLOOKUP($A:$A,[0]!az,23,FALSE)</f>
        <v>KOG0725</v>
      </c>
      <c r="X274" t="str">
        <f>VLOOKUP($A:$A,[0]!az,24,FALSE)</f>
        <v>Reductases with broad range of substrate specificities</v>
      </c>
      <c r="Y274" t="str">
        <f>VLOOKUP($A:$A,[0]!az,25,FALSE)</f>
        <v>R</v>
      </c>
      <c r="Z274" t="str">
        <f>VLOOKUP($A:$A,[0]!az,26,FALSE)</f>
        <v>General function prediction only</v>
      </c>
      <c r="AA274" t="str">
        <f>VLOOKUP($A:$A,[0]!az,27,FALSE)</f>
        <v>K00208|1|0.0|551|ghi:107945393|enoyl-[acyl-carrier protein] reductase I [EC:1.3.1.9 1.3.1.10]</v>
      </c>
      <c r="AB274" t="str">
        <f>VLOOKUP($A:$A,[0]!az,28,FALSE)</f>
        <v>-</v>
      </c>
      <c r="AC274" t="str">
        <f>VLOOKUP($A:$A,[0]!az,29,FALSE)</f>
        <v>-</v>
      </c>
      <c r="AD274" t="str">
        <f>VLOOKUP($A:$A,[0]!az,30,FALSE)</f>
        <v>-</v>
      </c>
      <c r="AE274" t="str">
        <f>VLOOKUP($A:$A,[0]!az,31,FALSE)</f>
        <v>MVHFQITLSTKQNPLTVASSLQIMAARPCLSFSPGVVKAGAAILCSNPKTVLWPKLTNSCNISSLNPFRHGFRSSTVKFSKVVTKAMSESNENRPVSGLPIDLKGKRAFIAGVADDNGYGWAIAKSLAAAGAEILVGTWVPALNIFETGLRRGKFNESRLLPDGSLMEITKVYPLDAVFDNLDDVPEDIKTNKRYAGSSKWTVQEVAESVKQDFGSIDILVHSLANGPEVSKPLLETSRKGYLAALSASSYSYVSLLKHFLPLMNPGGSSISLTYIASERIIPG</v>
      </c>
    </row>
    <row r="275" spans="1:31" x14ac:dyDescent="0.25">
      <c r="A275" s="2" t="s">
        <v>2094</v>
      </c>
      <c r="B275" t="str">
        <f>VLOOKUP($A:$A,[0]!az,2,FALSE)</f>
        <v>MSTds-VS-MTds</v>
      </c>
      <c r="C275">
        <f>VLOOKUP($A:$A,[0]!az,3,FALSE)</f>
        <v>-3.6173755899015299</v>
      </c>
      <c r="D275">
        <f>VLOOKUP($A:$A,[0]!az,4,FALSE)</f>
        <v>0.61951136664407902</v>
      </c>
      <c r="E275">
        <f>VLOOKUP($A:$A,[0]!az,5,FALSE)</f>
        <v>7.97230434084195E-5</v>
      </c>
      <c r="F275">
        <f>VLOOKUP($A:$A,[0]!az,6,FALSE)</f>
        <v>1.32926531483729E-3</v>
      </c>
      <c r="G275" t="str">
        <f>VLOOKUP($A:$A,[0]!az,7,FALSE)</f>
        <v>Down</v>
      </c>
      <c r="H275" t="str">
        <f>VLOOKUP($A:$A,[0]!az,8,FALSE)</f>
        <v>Ghir_A13G008300.1;Ghir_A13G008300.2;Ghir_D13G008450.1</v>
      </c>
      <c r="I275">
        <f>VLOOKUP($A:$A,[0]!az,9,FALSE)</f>
        <v>0</v>
      </c>
      <c r="J275">
        <f>VLOOKUP($A:$A,[0]!az,10,FALSE)</f>
        <v>0</v>
      </c>
      <c r="K275">
        <f>VLOOKUP($A:$A,[0]!az,11,FALSE)</f>
        <v>0</v>
      </c>
      <c r="L275">
        <f>VLOOKUP($A:$A,[0]!az,12,FALSE)</f>
        <v>100</v>
      </c>
      <c r="M275">
        <f>VLOOKUP($A:$A,[0]!az,13,FALSE)</f>
        <v>0</v>
      </c>
      <c r="N275" t="str">
        <f>VLOOKUP($A:$A,[0]!az,14,FALSE)</f>
        <v>XP_016674208.1</v>
      </c>
      <c r="O275" t="str">
        <f>VLOOKUP($A:$A,[0]!az,15,FALSE)</f>
        <v xml:space="preserve">PREDICTED: UDP-glucose 6-dehydrogenase 1-like isoform X1 [Gossypium hirsutum] </v>
      </c>
      <c r="P275">
        <f>VLOOKUP($A:$A,[0]!az,16,FALSE)</f>
        <v>87.92</v>
      </c>
      <c r="Q275">
        <f>VLOOKUP($A:$A,[0]!az,17,FALSE)</f>
        <v>0</v>
      </c>
      <c r="R275" t="str">
        <f>VLOOKUP($A:$A,[0]!az,18,FALSE)</f>
        <v>sp|Q96558|UGDH1_SOYBN</v>
      </c>
      <c r="S275" t="str">
        <f>VLOOKUP($A:$A,[0]!az,19,FALSE)</f>
        <v>UDP-glucose 6-dehydrogenase 1 OS=Glycine max GN=UGD1 PE=2 SV=1</v>
      </c>
      <c r="T275" t="str">
        <f>VLOOKUP($A:$A,[0]!az,20,FALSE)</f>
        <v>At3g29360</v>
      </c>
      <c r="U275">
        <f>VLOOKUP($A:$A,[0]!az,21,FALSE)</f>
        <v>887</v>
      </c>
      <c r="V275">
        <f>VLOOKUP($A:$A,[0]!az,22,FALSE)</f>
        <v>0</v>
      </c>
      <c r="W275" t="str">
        <f>VLOOKUP($A:$A,[0]!az,23,FALSE)</f>
        <v>KOG2666</v>
      </c>
      <c r="X275" t="str">
        <f>VLOOKUP($A:$A,[0]!az,24,FALSE)</f>
        <v>UDP-glucose/GDP-mannose dehydrogenase</v>
      </c>
      <c r="Y275" t="str">
        <f>VLOOKUP($A:$A,[0]!az,25,FALSE)</f>
        <v>GT</v>
      </c>
      <c r="Z275" t="str">
        <f>VLOOKUP($A:$A,[0]!az,26,FALSE)</f>
        <v>Carbohydrate transport and metabolism;Signal transduction mechanisms</v>
      </c>
      <c r="AA275" t="str">
        <f>VLOOKUP($A:$A,[0]!az,27,FALSE)</f>
        <v>K00012|1|0.0|1058|gab:108461820|UDPglucose 6-dehydrogenase [EC:1.1.1.22]</v>
      </c>
      <c r="AB275" t="str">
        <f>VLOOKUP($A:$A,[0]!az,28,FALSE)</f>
        <v>GO:0006024//glycosaminoglycan biosynthetic process</v>
      </c>
      <c r="AC275" t="str">
        <f>VLOOKUP($A:$A,[0]!az,29,FALSE)</f>
        <v>GO:0051287//NAD binding;GO:0003979//UDP-glucose 6-dehydrogenase activity</v>
      </c>
      <c r="AD275" t="str">
        <f>VLOOKUP($A:$A,[0]!az,30,FALSE)</f>
        <v>GO:0005829//cytosol;GO:0005634//nucleus</v>
      </c>
      <c r="AE275" t="str">
        <f>VLOOKUP($A:$A,[0]!az,31,FALSE)</f>
        <v>MQNHLNDEFVFRYKLVGSVEYIKSGKDQLILSKMVKICCIGAGYVGGPTMAVIALKCPNIQVAVVDISTARINAWNSDTLPIYEPGLDEVVKKCRGKNLSFSTDVEKHVAESDIVFVSVNTPTKTQGLGAGKAADLTYWESAARMIADVAKSNKIVVEKSTVPVKTAEAIEKILTHNSKGINFSILSNPEFLAEGTAISDLLNPDRVLIGGRETPEGKKAIEALRDVYAHWVPVDRILCTNLWSAELSKLAANAFLAQRISSVNAMSALCEATGADVSQVAHAVGKDTRIGPKFLNASVGFGGSCFQKDILNLVYICECNGLPEVATYWKQVIKVNDYQKTRFVNRIVSSMFNTVSGKKIAVLGFAFKKDTGDTRETPAIDVCKGLIGDKAKLSIYDPQVNQDQIQRDLSMKKFDWDHPVHLQPMSPTSVKDVSVVWDAYTATKDAHGICILTEWDEFKNLDYQKIFNDMQKPAFVFDGRNVVDAEKLRKIGFIVYSIGKPLDDWLKDMPAVA</v>
      </c>
    </row>
    <row r="276" spans="1:31" x14ac:dyDescent="0.25">
      <c r="A276" s="2" t="s">
        <v>1978</v>
      </c>
      <c r="B276" t="str">
        <f>VLOOKUP($A:$A,[0]!az,2,FALSE)</f>
        <v>MSTds-VS-MTds</v>
      </c>
      <c r="C276">
        <f>VLOOKUP($A:$A,[0]!az,3,FALSE)</f>
        <v>2.2178976333164302</v>
      </c>
      <c r="D276">
        <f>VLOOKUP($A:$A,[0]!az,4,FALSE)</f>
        <v>0.399037013203141</v>
      </c>
      <c r="E276">
        <f>VLOOKUP($A:$A,[0]!az,5,FALSE)</f>
        <v>1.2415246084596099E-4</v>
      </c>
      <c r="F276">
        <f>VLOOKUP($A:$A,[0]!az,6,FALSE)</f>
        <v>1.77695498532331E-3</v>
      </c>
      <c r="G276" t="str">
        <f>VLOOKUP($A:$A,[0]!az,7,FALSE)</f>
        <v>Up</v>
      </c>
      <c r="H276" t="str">
        <f>VLOOKUP($A:$A,[0]!az,8,FALSE)</f>
        <v>Ghir_A11G016560.1;Ghir_A11G016560.2</v>
      </c>
      <c r="I276">
        <f>VLOOKUP($A:$A,[0]!az,9,FALSE)</f>
        <v>0</v>
      </c>
      <c r="J276">
        <f>VLOOKUP($A:$A,[0]!az,10,FALSE)</f>
        <v>0</v>
      </c>
      <c r="K276">
        <f>VLOOKUP($A:$A,[0]!az,11,FALSE)</f>
        <v>0</v>
      </c>
      <c r="L276">
        <f>VLOOKUP($A:$A,[0]!az,12,FALSE)</f>
        <v>99.805999999999997</v>
      </c>
      <c r="M276">
        <f>VLOOKUP($A:$A,[0]!az,13,FALSE)</f>
        <v>0</v>
      </c>
      <c r="N276" t="str">
        <f>VLOOKUP($A:$A,[0]!az,14,FALSE)</f>
        <v>XP_017631208.1</v>
      </c>
      <c r="O276" t="str">
        <f>VLOOKUP($A:$A,[0]!az,15,FALSE)</f>
        <v>PREDICTED: gamma aminobutyrate transaminase 3, chloroplastic-like [Gossypium arboreum]</v>
      </c>
      <c r="P276">
        <f>VLOOKUP($A:$A,[0]!az,16,FALSE)</f>
        <v>79.84</v>
      </c>
      <c r="Q276">
        <f>VLOOKUP($A:$A,[0]!az,17,FALSE)</f>
        <v>0</v>
      </c>
      <c r="R276" t="str">
        <f>VLOOKUP($A:$A,[0]!az,18,FALSE)</f>
        <v>sp|Q84P52|GATP3_SOLLC</v>
      </c>
      <c r="S276" t="str">
        <f>VLOOKUP($A:$A,[0]!az,19,FALSE)</f>
        <v>Gamma aminobutyrate transaminase 3, chloroplastic OS=Solanum lycopersicum GN=GABA-TP3 PE=1 SV=1</v>
      </c>
      <c r="T276" t="str">
        <f>VLOOKUP($A:$A,[0]!az,20,FALSE)</f>
        <v>At3g22200</v>
      </c>
      <c r="U276">
        <f>VLOOKUP($A:$A,[0]!az,21,FALSE)</f>
        <v>810</v>
      </c>
      <c r="V276">
        <f>VLOOKUP($A:$A,[0]!az,22,FALSE)</f>
        <v>0</v>
      </c>
      <c r="W276" t="str">
        <f>VLOOKUP($A:$A,[0]!az,23,FALSE)</f>
        <v>KOG1404</v>
      </c>
      <c r="X276" t="str">
        <f>VLOOKUP($A:$A,[0]!az,24,FALSE)</f>
        <v>Alanine-glyoxylate aminotransferase AGT2</v>
      </c>
      <c r="Y276" t="str">
        <f>VLOOKUP($A:$A,[0]!az,25,FALSE)</f>
        <v>E</v>
      </c>
      <c r="Z276" t="str">
        <f>VLOOKUP($A:$A,[0]!az,26,FALSE)</f>
        <v>Amino acid transport and metabolism</v>
      </c>
      <c r="AA276" t="str">
        <f>VLOOKUP($A:$A,[0]!az,27,FALSE)</f>
        <v>K16871|1|0.0|1067|gab:108473906|4-aminobutyrate---pyruvate transaminase [EC:2.6.1.96]</v>
      </c>
      <c r="AB276">
        <f>VLOOKUP($A:$A,[0]!az,28,FALSE)</f>
        <v>0</v>
      </c>
      <c r="AC276" t="str">
        <f>VLOOKUP($A:$A,[0]!az,29,FALSE)</f>
        <v>GO:0008483//transaminase activity;GO:0030170//pyridoxal phosphate binding</v>
      </c>
      <c r="AD276" t="str">
        <f>VLOOKUP($A:$A,[0]!az,30,FALSE)</f>
        <v>-</v>
      </c>
      <c r="AE276" t="str">
        <f>VLOOKUP($A:$A,[0]!az,31,FALSE)</f>
        <v>MVPNSLLRSTLKTQLGSYIKNAAAYRSSMDHPLKGALLARLYSTEPSLQRDDSDLKDGNGFKGHDMLAPFTAGWQTTDLHPLVIEKSEGSYVYDTHGKKYLDSLAGLWCTALGGSEPRLMEAATAQLNKLPFYHSFWNRTTKPSLDLAKDLLETFTATKMAKVFFTNSGSEANDTQVKLVWYYNNALGRPNKKKFIARAKSYHGSTLISASLSGLPALHQKFDLPAPFVLHTDCPHYWRYHLEGETEEEFSTRLANNLENLILKEGPETIAAFIAEPVMGAGGVIPPPATYFEKIQAVVKKYDILFIADEVICAFGRLGTMFGCDKYNIKPDLISLAKALSSAYMPIGAVMVSPEVSEVIYSQSNKLGSFSHGFTYSGHPVSCAVAIEALKLYKERNIVEKVKSISPRFQDGLKSFSDSPIVGEIRGTGLILGTEFTDNKSPNDPFPPEWGVGTYFGAQCEKHGLLVRVAGDNIMMSPPFIITPQEVDELISKYGKALKATEERVKELKSQQKKQ</v>
      </c>
    </row>
    <row r="277" spans="1:31" x14ac:dyDescent="0.25">
      <c r="A277" s="2" t="s">
        <v>1494</v>
      </c>
      <c r="B277" t="str">
        <f>VLOOKUP($A:$A,[0]!az,2,FALSE)</f>
        <v>MSTds-VS-MTds</v>
      </c>
      <c r="C277">
        <f>VLOOKUP($A:$A,[0]!az,3,FALSE)</f>
        <v>2.0306825718809902</v>
      </c>
      <c r="D277">
        <f>VLOOKUP($A:$A,[0]!az,4,FALSE)</f>
        <v>0.28702713923418999</v>
      </c>
      <c r="E277">
        <f>VLOOKUP($A:$A,[0]!az,5,FALSE)</f>
        <v>1.29201357443876E-5</v>
      </c>
      <c r="F277">
        <f>VLOOKUP($A:$A,[0]!az,6,FALSE)</f>
        <v>4.0314147030076099E-4</v>
      </c>
      <c r="G277" t="str">
        <f>VLOOKUP($A:$A,[0]!az,7,FALSE)</f>
        <v>Up</v>
      </c>
      <c r="H277" t="str">
        <f>VLOOKUP($A:$A,[0]!az,8,FALSE)</f>
        <v>Ghir_A01G004630.1</v>
      </c>
      <c r="I277">
        <f>VLOOKUP($A:$A,[0]!az,9,FALSE)</f>
        <v>0</v>
      </c>
      <c r="J277">
        <f>VLOOKUP($A:$A,[0]!az,10,FALSE)</f>
        <v>0</v>
      </c>
      <c r="K277">
        <f>VLOOKUP($A:$A,[0]!az,11,FALSE)</f>
        <v>0</v>
      </c>
      <c r="L277">
        <f>VLOOKUP($A:$A,[0]!az,12,FALSE)</f>
        <v>99.156000000000006</v>
      </c>
      <c r="M277">
        <f>VLOOKUP($A:$A,[0]!az,13,FALSE)</f>
        <v>3E-175</v>
      </c>
      <c r="N277" t="str">
        <f>VLOOKUP($A:$A,[0]!az,14,FALSE)</f>
        <v>XP_016702585.1</v>
      </c>
      <c r="O277" t="str">
        <f>VLOOKUP($A:$A,[0]!az,15,FALSE)</f>
        <v>PREDICTED: pathogen-related protein-like isoform X1 [Gossypium hirsutum]</v>
      </c>
      <c r="P277">
        <f>VLOOKUP($A:$A,[0]!az,16,FALSE)</f>
        <v>53.46</v>
      </c>
      <c r="Q277">
        <f>VLOOKUP($A:$A,[0]!az,17,FALSE)</f>
        <v>9.9999999999999996E-75</v>
      </c>
      <c r="R277" t="str">
        <f>VLOOKUP($A:$A,[0]!az,18,FALSE)</f>
        <v>sp|P16273|PRPX_HORVU</v>
      </c>
      <c r="S277" t="str">
        <f>VLOOKUP($A:$A,[0]!az,19,FALSE)</f>
        <v>Pathogen-related protein OS=Hordeum vulgare PE=2 SV=2</v>
      </c>
      <c r="T277" t="str">
        <f>VLOOKUP($A:$A,[0]!az,20,FALSE)</f>
        <v>-</v>
      </c>
      <c r="U277" t="str">
        <f>VLOOKUP($A:$A,[0]!az,21,FALSE)</f>
        <v>-</v>
      </c>
      <c r="V277" t="str">
        <f>VLOOKUP($A:$A,[0]!az,22,FALSE)</f>
        <v>-</v>
      </c>
      <c r="W277" t="str">
        <f>VLOOKUP($A:$A,[0]!az,23,FALSE)</f>
        <v>-</v>
      </c>
      <c r="X277" t="str">
        <f>VLOOKUP($A:$A,[0]!az,24,FALSE)</f>
        <v>-</v>
      </c>
      <c r="Y277" t="str">
        <f>VLOOKUP($A:$A,[0]!az,25,FALSE)</f>
        <v>-</v>
      </c>
      <c r="Z277" t="str">
        <f>VLOOKUP($A:$A,[0]!az,26,FALSE)</f>
        <v>-</v>
      </c>
      <c r="AA277" t="str">
        <f>VLOOKUP($A:$A,[0]!az,27,FALSE)</f>
        <v>-</v>
      </c>
      <c r="AB277" t="str">
        <f>VLOOKUP($A:$A,[0]!az,28,FALSE)</f>
        <v>-</v>
      </c>
      <c r="AC277" t="str">
        <f>VLOOKUP($A:$A,[0]!az,29,FALSE)</f>
        <v>-</v>
      </c>
      <c r="AD277" t="str">
        <f>VLOOKUP($A:$A,[0]!az,30,FALSE)</f>
        <v>-</v>
      </c>
      <c r="AE277" t="str">
        <f>VLOOKUP($A:$A,[0]!az,31,FALSE)</f>
        <v>MATVPAAKDKYRSFLDDEADNVQWRHGGPPTYDAVNQLFEQGRTKEWEEGSLEEIVQNAIKTWEMELSHKVRLQDFKSINHEKFNLIVNGREGLKGEEALKMGSYNALLQNSLPKEFQYYKADEESFESSHEAFRSAFPRGFAWEVIHVYSGPPLIAFKFRHWGIFEGPFKGHAPTGETVEFYGIATVKVDEGLKVEEVEVYYDPAQLFGGLLKGAPISISSSPTHHASACPFHSSS</v>
      </c>
    </row>
    <row r="278" spans="1:31" x14ac:dyDescent="0.25">
      <c r="A278" s="2" t="s">
        <v>2289</v>
      </c>
      <c r="B278" t="str">
        <f>VLOOKUP($A:$A,[0]!az,2,FALSE)</f>
        <v>MSTds-VS-MTds</v>
      </c>
      <c r="C278">
        <f>VLOOKUP($A:$A,[0]!az,3,FALSE)</f>
        <v>-3.0116168384270399</v>
      </c>
      <c r="D278">
        <f>VLOOKUP($A:$A,[0]!az,4,FALSE)</f>
        <v>0.56922357692165604</v>
      </c>
      <c r="E278">
        <f>VLOOKUP($A:$A,[0]!az,5,FALSE)</f>
        <v>1.9121068070404601E-4</v>
      </c>
      <c r="F278">
        <f>VLOOKUP($A:$A,[0]!az,6,FALSE)</f>
        <v>2.4094997507528599E-3</v>
      </c>
      <c r="G278" t="str">
        <f>VLOOKUP($A:$A,[0]!az,7,FALSE)</f>
        <v>Down</v>
      </c>
      <c r="H278" t="str">
        <f>VLOOKUP($A:$A,[0]!az,8,FALSE)</f>
        <v>Ghir_D05G028670.1</v>
      </c>
      <c r="I278">
        <f>VLOOKUP($A:$A,[0]!az,9,FALSE)</f>
        <v>0</v>
      </c>
      <c r="J278">
        <f>VLOOKUP($A:$A,[0]!az,10,FALSE)</f>
        <v>0</v>
      </c>
      <c r="K278">
        <f>VLOOKUP($A:$A,[0]!az,11,FALSE)</f>
        <v>0</v>
      </c>
      <c r="L278">
        <f>VLOOKUP($A:$A,[0]!az,12,FALSE)</f>
        <v>100</v>
      </c>
      <c r="M278">
        <f>VLOOKUP($A:$A,[0]!az,13,FALSE)</f>
        <v>0</v>
      </c>
      <c r="N278" t="str">
        <f>VLOOKUP($A:$A,[0]!az,14,FALSE)</f>
        <v>XP_016686670.1</v>
      </c>
      <c r="O278" t="str">
        <f>VLOOKUP($A:$A,[0]!az,15,FALSE)</f>
        <v>PREDICTED: annexin D3-like [Gossypium hirsutum]</v>
      </c>
      <c r="P278">
        <f>VLOOKUP($A:$A,[0]!az,16,FALSE)</f>
        <v>57.63</v>
      </c>
      <c r="Q278">
        <f>VLOOKUP($A:$A,[0]!az,17,FALSE)</f>
        <v>4E-136</v>
      </c>
      <c r="R278" t="str">
        <f>VLOOKUP($A:$A,[0]!az,18,FALSE)</f>
        <v>sp|Q9SE45|ANXD3_ARATH</v>
      </c>
      <c r="S278" t="str">
        <f>VLOOKUP($A:$A,[0]!az,19,FALSE)</f>
        <v>Annexin D3 OS=Arabidopsis thaliana GN=ANN3 PE=2 SV=2</v>
      </c>
      <c r="T278" t="str">
        <f>VLOOKUP($A:$A,[0]!az,20,FALSE)</f>
        <v>At2g38760</v>
      </c>
      <c r="U278">
        <f>VLOOKUP($A:$A,[0]!az,21,FALSE)</f>
        <v>389</v>
      </c>
      <c r="V278">
        <f>VLOOKUP($A:$A,[0]!az,22,FALSE)</f>
        <v>8.9999999999999994E-136</v>
      </c>
      <c r="W278" t="str">
        <f>VLOOKUP($A:$A,[0]!az,23,FALSE)</f>
        <v>KOG0819</v>
      </c>
      <c r="X278" t="str">
        <f>VLOOKUP($A:$A,[0]!az,24,FALSE)</f>
        <v>Annexin</v>
      </c>
      <c r="Y278" t="str">
        <f>VLOOKUP($A:$A,[0]!az,25,FALSE)</f>
        <v>U</v>
      </c>
      <c r="Z278" t="str">
        <f>VLOOKUP($A:$A,[0]!az,26,FALSE)</f>
        <v>Intracellular trafficking, secretion, and vesicular transport</v>
      </c>
      <c r="AA278" t="str">
        <f>VLOOKUP($A:$A,[0]!az,27,FALSE)</f>
        <v>K17098|1|0.0|701|ghi:107904718|annexin D</v>
      </c>
      <c r="AB278">
        <f>VLOOKUP($A:$A,[0]!az,28,FALSE)</f>
        <v>0</v>
      </c>
      <c r="AC278" t="str">
        <f>VLOOKUP($A:$A,[0]!az,29,FALSE)</f>
        <v>GO:0005544//calcium-dependent phospholipid binding;GO:0005509//calcium ion binding</v>
      </c>
      <c r="AD278" t="str">
        <f>VLOOKUP($A:$A,[0]!az,30,FALSE)</f>
        <v>-</v>
      </c>
      <c r="AE278" t="str">
        <f>VLOOKUP($A:$A,[0]!az,31,FALSE)</f>
        <v>MKSFKKLFTSKPKTHNPESSFKIGGMASLKVLDVIPSPEDDSHKLKKAFQGFGTDEDVIIEILGHRDANQRKKIRETYHQLYNETLIDALKSELSGDFGKAVILWTYDPSERDARLANEALKSKKKGIKHLEIIVEMSCASSPQHVVAVRQAYCTLFDHSIEEDIVASLPPPLRKILVGLVTSYRYDKEVVDTDVANLEADRLHEAIKTKDLAHDDVVFILSTRNFYQLRTTFACYKKKHGNPIDKDIEKSGKGDLESLVRMVILCIDSPEKHFAEVVGTSIIGLGTDEDSLTRAIISRAEIDMMKVKSEYLNIYKSSLDDAVTGDTSGDYRNFLVTLLGGKI</v>
      </c>
    </row>
    <row r="279" spans="1:31" x14ac:dyDescent="0.25">
      <c r="A279" s="2" t="s">
        <v>3160</v>
      </c>
      <c r="B279" t="str">
        <f>VLOOKUP($A:$A,[0]!aq,2,FALSE)</f>
        <v>MSMs-VS-MMs</v>
      </c>
      <c r="C279">
        <f>VLOOKUP($A:$A,[0]!aq,3,FALSE)</f>
        <v>-3.4670314007875498</v>
      </c>
      <c r="D279">
        <f>VLOOKUP($A:$A,[0]!aq,4,FALSE)</f>
        <v>0.19847877988639501</v>
      </c>
      <c r="E279">
        <f>VLOOKUP($A:$A,[0]!aq,5,FALSE)</f>
        <v>6.7316996421595801E-10</v>
      </c>
      <c r="F279">
        <f>VLOOKUP($A:$A,[0]!aq,6,FALSE)</f>
        <v>1.1012831068667001E-6</v>
      </c>
      <c r="G279" t="str">
        <f>VLOOKUP($A:$A,[0]!aq,7,FALSE)</f>
        <v>Down</v>
      </c>
      <c r="H279" t="str">
        <f>VLOOKUP($A:$A,[0]!aq,8,FALSE)</f>
        <v>Ghir_A08G016220.1;Ghir_D08G017060.1</v>
      </c>
      <c r="I279">
        <f>VLOOKUP($A:$A,[0]!aq,9,FALSE)</f>
        <v>0</v>
      </c>
      <c r="J279">
        <f>VLOOKUP($A:$A,[0]!aq,10,FALSE)</f>
        <v>0</v>
      </c>
      <c r="K279">
        <f>VLOOKUP($A:$A,[0]!aq,11,FALSE)</f>
        <v>0</v>
      </c>
      <c r="L279">
        <f>VLOOKUP($A:$A,[0]!aq,12,FALSE)</f>
        <v>99.775999999999996</v>
      </c>
      <c r="M279">
        <f>VLOOKUP($A:$A,[0]!aq,13,FALSE)</f>
        <v>0</v>
      </c>
      <c r="N279" t="str">
        <f>VLOOKUP($A:$A,[0]!aq,14,FALSE)</f>
        <v>XP_016706179.1</v>
      </c>
      <c r="O279" t="str">
        <f>VLOOKUP($A:$A,[0]!aq,15,FALSE)</f>
        <v>PREDICTED: glycerol-3-phosphate acyltransferase, chloroplastic-like isoform X1 [Gossypium hirsutum]</v>
      </c>
      <c r="P279">
        <f>VLOOKUP($A:$A,[0]!aq,16,FALSE)</f>
        <v>74.3</v>
      </c>
      <c r="Q279">
        <f>VLOOKUP($A:$A,[0]!aq,17,FALSE)</f>
        <v>0</v>
      </c>
      <c r="R279" t="str">
        <f>VLOOKUP($A:$A,[0]!aq,18,FALSE)</f>
        <v>sp|Q39639|PLSB_CUCSA</v>
      </c>
      <c r="S279" t="str">
        <f>VLOOKUP($A:$A,[0]!aq,19,FALSE)</f>
        <v>Glycerol-3-phosphate acyltransferase, chloroplastic OS=Cucumis sativus PE=2 SV=1</v>
      </c>
      <c r="T279" t="str">
        <f>VLOOKUP($A:$A,[0]!aq,20,FALSE)</f>
        <v>-</v>
      </c>
      <c r="U279" t="str">
        <f>VLOOKUP($A:$A,[0]!aq,21,FALSE)</f>
        <v>-</v>
      </c>
      <c r="V279" t="str">
        <f>VLOOKUP($A:$A,[0]!aq,22,FALSE)</f>
        <v>-</v>
      </c>
      <c r="W279" t="str">
        <f>VLOOKUP($A:$A,[0]!aq,23,FALSE)</f>
        <v>-</v>
      </c>
      <c r="X279" t="str">
        <f>VLOOKUP($A:$A,[0]!aq,24,FALSE)</f>
        <v>-</v>
      </c>
      <c r="Y279" t="str">
        <f>VLOOKUP($A:$A,[0]!aq,25,FALSE)</f>
        <v>-</v>
      </c>
      <c r="Z279" t="str">
        <f>VLOOKUP($A:$A,[0]!aq,26,FALSE)</f>
        <v>-</v>
      </c>
      <c r="AA279" t="str">
        <f>VLOOKUP($A:$A,[0]!aq,27,FALSE)</f>
        <v>K00630|1|0.0|923|ghi:107920823|glycerol-3-phosphate O-acyltransferase [EC:2.3.1.15]</v>
      </c>
      <c r="AB279" t="str">
        <f>VLOOKUP($A:$A,[0]!aq,28,FALSE)</f>
        <v>GO:0016024//CDP-diacylglycerol biosynthetic process</v>
      </c>
      <c r="AC279" t="str">
        <f>VLOOKUP($A:$A,[0]!aq,29,FALSE)</f>
        <v>GO:0102420//sn-1-glycerol-3-phosphate C16:0-DCA-CoA acyl transferase activity;GO:0004366//glycerol-3-phosphate O-acyltransferase activity</v>
      </c>
      <c r="AD279" t="str">
        <f>VLOOKUP($A:$A,[0]!aq,30,FALSE)</f>
        <v>GO:0009570//chloroplast stroma</v>
      </c>
      <c r="AE279" t="str">
        <f>VLOOKUP($A:$A,[0]!aq,31,FALSE)</f>
        <v>MSSTLPLPFFGGTCTKAAFSFSLKSSSPLVPFQRLHLFRSTSRTTTRIRSSLFHSLKAKATAELVQDKESGVVATGKPVVEHSRTFVEARSEQELLSGLRKEVDAGRLPPNVAAGMEEVYQNYRNAVFQSGDAAAVGVVLSNMTVAFDHWLLDVEDPFVFEPYHKALREPFDYYMFGQNYIRPLIDFRNSYVGNLSLFYEIEEKLKQGHNVVLISNHQTEADPIIISLLLEKTNPHIAENMIFVAGDRVITDPLCKPFSMGRNLLCVYSKKHMYDIPELAEMKRKANTRSLKEMALLLRGGSKIVWIAASGGRDRPDPFTEEWYPALFDSSSVDNMRRLIEHSGTPGHVYPLALLCYDIMPPPRQVEKEIGEKRIITFHGAGLSIAPQISFPEIAAACEESEAKDAYSQALYKSVSEQYNVLKSAIHGKQGLEASTAGVSLSQPWN</v>
      </c>
    </row>
    <row r="280" spans="1:31" x14ac:dyDescent="0.25">
      <c r="A280" s="2" t="s">
        <v>3426</v>
      </c>
      <c r="B280" t="str">
        <f>VLOOKUP($A:$A,[0]!aq,2,FALSE)</f>
        <v>MSMs-VS-MMs</v>
      </c>
      <c r="C280">
        <f>VLOOKUP($A:$A,[0]!aq,3,FALSE)</f>
        <v>-3.4383972432665599</v>
      </c>
      <c r="D280">
        <f>VLOOKUP($A:$A,[0]!aq,4,FALSE)</f>
        <v>0.35099490943789902</v>
      </c>
      <c r="E280">
        <f>VLOOKUP($A:$A,[0]!aq,5,FALSE)</f>
        <v>9.0788966611299305E-7</v>
      </c>
      <c r="F280">
        <f>VLOOKUP($A:$A,[0]!aq,6,FALSE)</f>
        <v>4.1365182501757699E-5</v>
      </c>
      <c r="G280" t="str">
        <f>VLOOKUP($A:$A,[0]!aq,7,FALSE)</f>
        <v>Down</v>
      </c>
      <c r="H280" t="str">
        <f>VLOOKUP($A:$A,[0]!aq,8,FALSE)</f>
        <v>Ghir_A11G032590.1;Ghir_D11G033100.3</v>
      </c>
      <c r="I280">
        <f>VLOOKUP($A:$A,[0]!aq,9,FALSE)</f>
        <v>0</v>
      </c>
      <c r="J280">
        <f>VLOOKUP($A:$A,[0]!aq,10,FALSE)</f>
        <v>0</v>
      </c>
      <c r="K280">
        <f>VLOOKUP($A:$A,[0]!aq,11,FALSE)</f>
        <v>0</v>
      </c>
      <c r="L280">
        <f>VLOOKUP($A:$A,[0]!aq,12,FALSE)</f>
        <v>100</v>
      </c>
      <c r="M280">
        <f>VLOOKUP($A:$A,[0]!aq,13,FALSE)</f>
        <v>0</v>
      </c>
      <c r="N280" t="str">
        <f>VLOOKUP($A:$A,[0]!aq,14,FALSE)</f>
        <v>XP_016755104.1</v>
      </c>
      <c r="O280" t="str">
        <f>VLOOKUP($A:$A,[0]!aq,15,FALSE)</f>
        <v>PREDICTED: uncharacterized protein LOC107963013 [Gossypium hirsutum]</v>
      </c>
      <c r="P280" t="str">
        <f>VLOOKUP($A:$A,[0]!aq,16,FALSE)</f>
        <v>-</v>
      </c>
      <c r="Q280" t="str">
        <f>VLOOKUP($A:$A,[0]!aq,17,FALSE)</f>
        <v>-</v>
      </c>
      <c r="R280" t="str">
        <f>VLOOKUP($A:$A,[0]!aq,18,FALSE)</f>
        <v>-</v>
      </c>
      <c r="S280" t="str">
        <f>VLOOKUP($A:$A,[0]!aq,19,FALSE)</f>
        <v>-</v>
      </c>
      <c r="T280" t="str">
        <f>VLOOKUP($A:$A,[0]!aq,20,FALSE)</f>
        <v>-</v>
      </c>
      <c r="U280" t="str">
        <f>VLOOKUP($A:$A,[0]!aq,21,FALSE)</f>
        <v>-</v>
      </c>
      <c r="V280" t="str">
        <f>VLOOKUP($A:$A,[0]!aq,22,FALSE)</f>
        <v>-</v>
      </c>
      <c r="W280" t="str">
        <f>VLOOKUP($A:$A,[0]!aq,23,FALSE)</f>
        <v>-</v>
      </c>
      <c r="X280" t="str">
        <f>VLOOKUP($A:$A,[0]!aq,24,FALSE)</f>
        <v>-</v>
      </c>
      <c r="Y280" t="str">
        <f>VLOOKUP($A:$A,[0]!aq,25,FALSE)</f>
        <v>-</v>
      </c>
      <c r="Z280" t="str">
        <f>VLOOKUP($A:$A,[0]!aq,26,FALSE)</f>
        <v>-</v>
      </c>
      <c r="AA280" t="str">
        <f>VLOOKUP($A:$A,[0]!aq,27,FALSE)</f>
        <v>-</v>
      </c>
      <c r="AB280">
        <f>VLOOKUP($A:$A,[0]!aq,28,FALSE)</f>
        <v>0</v>
      </c>
      <c r="AC280">
        <f>VLOOKUP($A:$A,[0]!aq,29,FALSE)</f>
        <v>0</v>
      </c>
      <c r="AD280" t="str">
        <f>VLOOKUP($A:$A,[0]!aq,30,FALSE)</f>
        <v>GO:0016021//integral component of membrane</v>
      </c>
      <c r="AE280" t="str">
        <f>VLOOKUP($A:$A,[0]!aq,31,FALSE)</f>
        <v>MAATTSSLLQTDPLKLKQCLPLRLHLPTPPRFTKFTGNFTFQSQEFAKFNLRCFFSKRNHLTRSNFNANHFNFTPDDKTKTTFEIIAETVLKALKALKRPVIAAVLLGLLLIYDPNSTALAASGGRMGGKSFSSRSYSVPSNGGSSFSSYSVPYYAPAPFGGGGGFYAGTAVGVGVGAGSGFMLIMIGFFAFVLVSGFLSDRSESGVLTDMERTSVLKLQVGLLGTGRSLQRDLNRIAEVADTSTAEGLGFVLTETSLALLHHPDYCISGYSYVDVKRSMNEGEKRFNQLSIEERGKFDEETLVNVSNIRRLSTTFQKASGFNNEYIVITILVAAEGVHKLPLINGSGDLAVALQKLASIPTSKILAVEVLWTPQNENGTLSERELLEDYPLLRPL</v>
      </c>
    </row>
    <row r="281" spans="1:31" x14ac:dyDescent="0.25">
      <c r="A281" s="2" t="s">
        <v>3917</v>
      </c>
      <c r="B281" t="str">
        <f>VLOOKUP($A:$A,[0]!aq,2,FALSE)</f>
        <v>MSMs-VS-MMs</v>
      </c>
      <c r="C281">
        <f>VLOOKUP($A:$A,[0]!aq,3,FALSE)</f>
        <v>2.1070287842072899</v>
      </c>
      <c r="D281">
        <f>VLOOKUP($A:$A,[0]!aq,4,FALSE)</f>
        <v>0.48977260935183398</v>
      </c>
      <c r="E281">
        <f>VLOOKUP($A:$A,[0]!aq,5,FALSE)</f>
        <v>1.0281560229756801E-3</v>
      </c>
      <c r="F281">
        <f>VLOOKUP($A:$A,[0]!aq,6,FALSE)</f>
        <v>5.5142358900399698E-3</v>
      </c>
      <c r="G281" t="str">
        <f>VLOOKUP($A:$A,[0]!aq,7,FALSE)</f>
        <v>Up</v>
      </c>
      <c r="H281" t="str">
        <f>VLOOKUP($A:$A,[0]!aq,8,FALSE)</f>
        <v>Ghir_D05G012250.1</v>
      </c>
      <c r="I281">
        <f>VLOOKUP($A:$A,[0]!aq,9,FALSE)</f>
        <v>0</v>
      </c>
      <c r="J281">
        <f>VLOOKUP($A:$A,[0]!aq,10,FALSE)</f>
        <v>0</v>
      </c>
      <c r="K281">
        <f>VLOOKUP($A:$A,[0]!aq,11,FALSE)</f>
        <v>0</v>
      </c>
      <c r="L281">
        <f>VLOOKUP($A:$A,[0]!aq,12,FALSE)</f>
        <v>98.414000000000001</v>
      </c>
      <c r="M281">
        <f>VLOOKUP($A:$A,[0]!aq,13,FALSE)</f>
        <v>0</v>
      </c>
      <c r="N281" t="str">
        <f>VLOOKUP($A:$A,[0]!aq,14,FALSE)</f>
        <v>XP_012445659.1</v>
      </c>
      <c r="O281" t="str">
        <f>VLOOKUP($A:$A,[0]!aq,15,FALSE)</f>
        <v xml:space="preserve">PREDICTED: protein TOPLESS [Gossypium raimondii] </v>
      </c>
      <c r="P281">
        <f>VLOOKUP($A:$A,[0]!aq,16,FALSE)</f>
        <v>85.68</v>
      </c>
      <c r="Q281">
        <f>VLOOKUP($A:$A,[0]!aq,17,FALSE)</f>
        <v>0</v>
      </c>
      <c r="R281" t="str">
        <f>VLOOKUP($A:$A,[0]!aq,18,FALSE)</f>
        <v>sp|Q94AI7|TPL_ARATH</v>
      </c>
      <c r="S281" t="str">
        <f>VLOOKUP($A:$A,[0]!aq,19,FALSE)</f>
        <v>Protein TOPLESS OS=Arabidopsis thaliana GN=TPL PE=1 SV=1</v>
      </c>
      <c r="T281" t="str">
        <f>VLOOKUP($A:$A,[0]!aq,20,FALSE)</f>
        <v>At1g15750</v>
      </c>
      <c r="U281">
        <f>VLOOKUP($A:$A,[0]!aq,21,FALSE)</f>
        <v>2014</v>
      </c>
      <c r="V281">
        <f>VLOOKUP($A:$A,[0]!aq,22,FALSE)</f>
        <v>0</v>
      </c>
      <c r="W281" t="str">
        <f>VLOOKUP($A:$A,[0]!aq,23,FALSE)</f>
        <v>KOG0266</v>
      </c>
      <c r="X281" t="str">
        <f>VLOOKUP($A:$A,[0]!aq,24,FALSE)</f>
        <v>WD40 repeat-containing protein</v>
      </c>
      <c r="Y281" t="str">
        <f>VLOOKUP($A:$A,[0]!aq,25,FALSE)</f>
        <v>R</v>
      </c>
      <c r="Z281" t="str">
        <f>VLOOKUP($A:$A,[0]!aq,26,FALSE)</f>
        <v>General function prediction only</v>
      </c>
      <c r="AA281" t="str">
        <f>VLOOKUP($A:$A,[0]!aq,27,FALSE)</f>
        <v>K14963|1|0.0|566|spen:107014302|COMPASS component SWD3</v>
      </c>
      <c r="AB281" t="str">
        <f>VLOOKUP($A:$A,[0]!aq,28,FALSE)</f>
        <v>GO:0006355//regulation of transcription, DNA-templated</v>
      </c>
      <c r="AC281" t="str">
        <f>VLOOKUP($A:$A,[0]!aq,29,FALSE)</f>
        <v>-</v>
      </c>
      <c r="AD281" t="str">
        <f>VLOOKUP($A:$A,[0]!aq,30,FALSE)</f>
        <v>-</v>
      </c>
      <c r="AE281" t="str">
        <f>VLOOKUP($A:$A,[0]!aq,31,FALSE)</f>
        <v>MSSLSRELVFLILQFLDEEKFKETVHRLEQESGFFFNMKYFEDEVHNGNWDEVEKYLSGFTKVDDNRYSMKIFFEIRKQKYLEALDKHDLSKAVEILVKDLKVFATFNEELFREITQLLTLENFRENEQLSKYGDTKSARAIMLVELKKLIEANPLFRDKLQFPNLRNSRLRTLINQSLNWQHQLCKNPRPNPDIKTLFVDHSCGQPNGARAPSPANNPLLGGLPKAGGFPPLGAHGPFQPTPAPVPAPLAGWMSNPSTVTHPAVSGGAIGLGPSSIPAALKHPRTPPTNPSVDYPSGDSDHVSKRTRPMGISDEVNLPVNVLPVTFPGHGHSQTFNAPDDLPKAVARTLNQGSSPMSMDFHPVQQTLLLVGTNVGDIALWEIGSRERLVLKNFKVWDLSACSMPLQAALVKDPAVSVNRVIWSPDGSLFGVAYSRHIVQIYSYHGGDEVRQHLEIDAHVGGVNDLAFSHPNKQLCVVTCGDDKTIKVWEATNGTKQYTFEGHEASVYSVCPHYKENIQFIFSTAIDGKIKAWLYDNMGSRVDYEAPGRWCTTMAYSADGTRLFSCGTSKDGESFIVEWNESEGAVKRTYQGFRKRSLGVVQFDTTKNRYLAAGDDFSIKFWDMDNVQPLTSVDADGGLPASPRIRFNKDGSLLAVSANDNGIKILANSDGMRLLRTLENLSYDASRTSEAPKPTINPISAAAAAAVATSAGLADRSASVVAIAGMNGDARSLGDVKPRITEESSDKSKIWKLTEISEPSQCRSLRLPENLRVTKISRLIFTNSGNAILALASNAIHLLWKWQRSERNSNGKATASVPPQLWQPSSGILMTNDVADTNPEEAVPCFALSKNDSYVMSASGGKISLFNMMTFKTMATFMPPPPPATFLAFHPQDNNIIAIGMDDSTIQIYNVRVDEVKSKLKGHSKRITGLAFSHVLSVLVSSGADSQLCVWNTDGWEKQRSRFLQVPSGRTPTALSDTRVQFHQDQMHFLVVHETQLAIYETTKLERVKQWVPLESSAPITHATFSCDSQLVYSSFLDATVCVFTAANLRLRCRINPSAYLPASVSSNVHPLVIAAHPSEPNEFALGLSDGGVHVFEPLESETNGCGLHQLKTGHPANMAATPSVGAPGSEQAQR</v>
      </c>
    </row>
    <row r="282" spans="1:31" x14ac:dyDescent="0.25">
      <c r="A282" s="2" t="s">
        <v>2620</v>
      </c>
      <c r="B282" t="str">
        <f>VLOOKUP($A:$A,[0]!aq,2,FALSE)</f>
        <v>MSMs-VS-MMs</v>
      </c>
      <c r="C282">
        <f>VLOOKUP($A:$A,[0]!aq,3,FALSE)</f>
        <v>-2.0338905709464599</v>
      </c>
      <c r="D282">
        <f>VLOOKUP($A:$A,[0]!aq,4,FALSE)</f>
        <v>0.22039239949147299</v>
      </c>
      <c r="E282">
        <f>VLOOKUP($A:$A,[0]!aq,5,FALSE)</f>
        <v>8.4660283339310596E-7</v>
      </c>
      <c r="F282">
        <f>VLOOKUP($A:$A,[0]!aq,6,FALSE)</f>
        <v>3.9513638584903597E-5</v>
      </c>
      <c r="G282" t="str">
        <f>VLOOKUP($A:$A,[0]!aq,7,FALSE)</f>
        <v>Down</v>
      </c>
      <c r="H282" t="str">
        <f>VLOOKUP($A:$A,[0]!aq,8,FALSE)</f>
        <v>Ghir_A01G009610.1;Ghir_A01G009610.2</v>
      </c>
      <c r="I282">
        <f>VLOOKUP($A:$A,[0]!aq,9,FALSE)</f>
        <v>0</v>
      </c>
      <c r="J282">
        <f>VLOOKUP($A:$A,[0]!aq,10,FALSE)</f>
        <v>0</v>
      </c>
      <c r="K282">
        <f>VLOOKUP($A:$A,[0]!aq,11,FALSE)</f>
        <v>0</v>
      </c>
      <c r="L282">
        <f>VLOOKUP($A:$A,[0]!aq,12,FALSE)</f>
        <v>99.918999999999997</v>
      </c>
      <c r="M282">
        <f>VLOOKUP($A:$A,[0]!aq,13,FALSE)</f>
        <v>0</v>
      </c>
      <c r="N282" t="str">
        <f>VLOOKUP($A:$A,[0]!aq,14,FALSE)</f>
        <v>XP_016702902.1</v>
      </c>
      <c r="O282" t="str">
        <f>VLOOKUP($A:$A,[0]!aq,15,FALSE)</f>
        <v>PREDICTED: Niemann-Pick C1 protein-like [Gossypium hirsutum]</v>
      </c>
      <c r="P282" t="str">
        <f>VLOOKUP($A:$A,[0]!aq,16,FALSE)</f>
        <v>-</v>
      </c>
      <c r="Q282" t="str">
        <f>VLOOKUP($A:$A,[0]!aq,17,FALSE)</f>
        <v>-</v>
      </c>
      <c r="R282" t="str">
        <f>VLOOKUP($A:$A,[0]!aq,18,FALSE)</f>
        <v>-</v>
      </c>
      <c r="S282" t="str">
        <f>VLOOKUP($A:$A,[0]!aq,19,FALSE)</f>
        <v>-</v>
      </c>
      <c r="T282" t="str">
        <f>VLOOKUP($A:$A,[0]!aq,20,FALSE)</f>
        <v>At1g42470</v>
      </c>
      <c r="U282">
        <f>VLOOKUP($A:$A,[0]!aq,21,FALSE)</f>
        <v>1746</v>
      </c>
      <c r="V282">
        <f>VLOOKUP($A:$A,[0]!aq,22,FALSE)</f>
        <v>0</v>
      </c>
      <c r="W282" t="str">
        <f>VLOOKUP($A:$A,[0]!aq,23,FALSE)</f>
        <v>KOG1933</v>
      </c>
      <c r="X282" t="str">
        <f>VLOOKUP($A:$A,[0]!aq,24,FALSE)</f>
        <v>Cholesterol transport protein (Niemann-Pick C disease protein)</v>
      </c>
      <c r="Y282" t="str">
        <f>VLOOKUP($A:$A,[0]!aq,25,FALSE)</f>
        <v>I</v>
      </c>
      <c r="Z282" t="str">
        <f>VLOOKUP($A:$A,[0]!aq,26,FALSE)</f>
        <v>Lipid transport and metabolism</v>
      </c>
      <c r="AA282" t="str">
        <f>VLOOKUP($A:$A,[0]!aq,27,FALSE)</f>
        <v>K12385|1|0.0|2552|ghi:107917961|Niemann-Pick C1 protein</v>
      </c>
      <c r="AB282">
        <f>VLOOKUP($A:$A,[0]!aq,28,FALSE)</f>
        <v>0</v>
      </c>
      <c r="AC282" t="str">
        <f>VLOOKUP($A:$A,[0]!aq,29,FALSE)</f>
        <v>GO:0005319//lipid transporter activity</v>
      </c>
      <c r="AD282" t="str">
        <f>VLOOKUP($A:$A,[0]!aq,30,FALSE)</f>
        <v>GO:0016021//integral component of membrane</v>
      </c>
      <c r="AE282" t="str">
        <f>VLOOKUP($A:$A,[0]!aq,31,FALSE)</f>
        <v>MDFSRRKTGFLLSIALFQVLLIVQVAVAQTSNDERRQRHSEGYCAMYDICGERSDRKVVNCPYGSPAVKPDELLSSKIQSLCPTITGNVCCTEAQFDTLRSQVQQAIPFLVGCPACLRNFLNLFCELTCSPNQSLFINVTSISKIKNNSTVDGIDFFITDDFGEGLYESCKDVKFGTMNTRALEFIGAGAKNFKEWFAFIGRRAPNNMPGSPYAIQFLPTVPESSGMKPMNVSTYSCRDVSLGCSCGDCPSSPVCSNTAISTSNKGATCSVQIGSLKAKCVDLALAILYIVLVSMFFGWGVFHRTRKRSRSFRMKPFTDAAEGGQSHSLSRQKADNLPMQRLEDANQSSTGVQLSVVQGYMSDFYRKYGLWVARHPTLVLSLSVGMVLVLCLGLVRFKVETRPEKLWVGPGSKAAEEKRFFDSNLAPFYRIEQLILATIPDALNGKSPSIVTEENIKLLFEIQKKIDGIRANYSGSMISLTDICMKPMGEDCATQSVIQYFKMDPSYDADDRLEHVNYCFQHYTSAESCMSAFKAPVDPSTVLGGFSGSNYTEASAFIVTYPVNNALDKEGNETQKAVAWEKAFVQLAKDELLPMVRSRNLTFSFSSESSIEEELKRESTADAITILISYLVMFAYISLTLGDTPRLSSFYISSKVLLGLSGVLLVMLSVLGSVGFFSAIGVKSTLIIMEVIPFLVLAVGVDNMCILVHSVKRQPLDLPLEGRISNALVEVGPSITLASLSEVFVFAVGSFIPMPACRVFSMFAALAVLLDFLLQVTAFVSLIVFDFLRAEGRRVDCFPCIKASSTYAESEKGIGGRKPGLLARYMKEVHAPILNLWGVKIIVVAVFVAFALASIALSTRIEPGLEQKIVLPQDSYLQGYFNNVSEYLRIGPPLYFVVKNYNYSSESIDTNKLCSISQCNSDSLLNEIARASLTPESSYIAKPAASWLDDFLVWLSPEAFGCCRKFTNGSYCPPDDQPPCCSPNDTACGLSEVCKDCTTCFRHSDLHNDRPSTAQFRDKLPWFLDALPSADCSKGGHGAYTSSVELTGYESGIIKASSFRTYHTPLNKQIDYVNSMRAARKFASRVSDSLKMEIFPYSVFYMFFEQYLDIWKTALINLAIAIGAVFIVCLVITCSLWTSAIILLVLAMILVDLMGVMAILGIQLNAVSVVNLVMSVGIAVEFCVHITHAFSVSSGNRNERVKEALGTMGASVFSGITLTKLVGVLVLCFSKTEVFVVYYFRCT</v>
      </c>
    </row>
    <row r="283" spans="1:31" x14ac:dyDescent="0.25">
      <c r="A283" s="2" t="s">
        <v>2843</v>
      </c>
      <c r="B283" t="str">
        <f>VLOOKUP($A:$A,[0]!aq,2,FALSE)</f>
        <v>MSMs-VS-MMs</v>
      </c>
      <c r="C283">
        <f>VLOOKUP($A:$A,[0]!aq,3,FALSE)</f>
        <v>-2.4093580290201002</v>
      </c>
      <c r="D283">
        <f>VLOOKUP($A:$A,[0]!aq,4,FALSE)</f>
        <v>0.23368919567191901</v>
      </c>
      <c r="E283">
        <f>VLOOKUP($A:$A,[0]!aq,5,FALSE)</f>
        <v>1.7486848334691301E-5</v>
      </c>
      <c r="F283">
        <f>VLOOKUP($A:$A,[0]!aq,6,FALSE)</f>
        <v>2.99846173595567E-4</v>
      </c>
      <c r="G283" t="str">
        <f>VLOOKUP($A:$A,[0]!aq,7,FALSE)</f>
        <v>Down</v>
      </c>
      <c r="H283" t="str">
        <f>VLOOKUP($A:$A,[0]!aq,8,FALSE)</f>
        <v>Ghir_A04G009880.1;Ghir_D04G014110.1</v>
      </c>
      <c r="I283">
        <f>VLOOKUP($A:$A,[0]!aq,9,FALSE)</f>
        <v>0</v>
      </c>
      <c r="J283">
        <f>VLOOKUP($A:$A,[0]!aq,10,FALSE)</f>
        <v>0</v>
      </c>
      <c r="K283">
        <f>VLOOKUP($A:$A,[0]!aq,11,FALSE)</f>
        <v>0</v>
      </c>
      <c r="L283">
        <f>VLOOKUP($A:$A,[0]!aq,12,FALSE)</f>
        <v>100</v>
      </c>
      <c r="M283">
        <f>VLOOKUP($A:$A,[0]!aq,13,FALSE)</f>
        <v>0</v>
      </c>
      <c r="N283" t="str">
        <f>VLOOKUP($A:$A,[0]!aq,14,FALSE)</f>
        <v>XP_016738691.1</v>
      </c>
      <c r="O283" t="str">
        <f>VLOOKUP($A:$A,[0]!aq,15,FALSE)</f>
        <v xml:space="preserve">PREDICTED: uncharacterized protein LOC107948591 [Gossypium hirsutum] </v>
      </c>
      <c r="P283">
        <f>VLOOKUP($A:$A,[0]!aq,16,FALSE)</f>
        <v>72.64</v>
      </c>
      <c r="Q283">
        <f>VLOOKUP($A:$A,[0]!aq,17,FALSE)</f>
        <v>3.0000000000000002E-146</v>
      </c>
      <c r="R283" t="str">
        <f>VLOOKUP($A:$A,[0]!aq,18,FALSE)</f>
        <v>sp|Q94BS2|MET1_ARATH</v>
      </c>
      <c r="S283" t="str">
        <f>VLOOKUP($A:$A,[0]!aq,19,FALSE)</f>
        <v>Protein MET1, chloroplastic OS=Arabidopsis thaliana GN=MET1 PE=1 SV=1</v>
      </c>
      <c r="T283" t="str">
        <f>VLOOKUP($A:$A,[0]!aq,20,FALSE)</f>
        <v>-</v>
      </c>
      <c r="U283" t="str">
        <f>VLOOKUP($A:$A,[0]!aq,21,FALSE)</f>
        <v>-</v>
      </c>
      <c r="V283" t="str">
        <f>VLOOKUP($A:$A,[0]!aq,22,FALSE)</f>
        <v>-</v>
      </c>
      <c r="W283" t="str">
        <f>VLOOKUP($A:$A,[0]!aq,23,FALSE)</f>
        <v>-</v>
      </c>
      <c r="X283" t="str">
        <f>VLOOKUP($A:$A,[0]!aq,24,FALSE)</f>
        <v>-</v>
      </c>
      <c r="Y283" t="str">
        <f>VLOOKUP($A:$A,[0]!aq,25,FALSE)</f>
        <v>-</v>
      </c>
      <c r="Z283" t="str">
        <f>VLOOKUP($A:$A,[0]!aq,26,FALSE)</f>
        <v>-</v>
      </c>
      <c r="AA283" t="str">
        <f>VLOOKUP($A:$A,[0]!aq,27,FALSE)</f>
        <v>-</v>
      </c>
      <c r="AB283" t="str">
        <f>VLOOKUP($A:$A,[0]!aq,28,FALSE)</f>
        <v>-</v>
      </c>
      <c r="AC283" t="str">
        <f>VLOOKUP($A:$A,[0]!aq,29,FALSE)</f>
        <v>-</v>
      </c>
      <c r="AD283" t="str">
        <f>VLOOKUP($A:$A,[0]!aq,30,FALSE)</f>
        <v>-</v>
      </c>
      <c r="AE283" t="str">
        <f>VLOOKUP($A:$A,[0]!aq,31,FALSE)</f>
        <v>MALAPTTYPSYLCSNTCSPLHRATQPLLSSTRHVGVRFNSKCSASFCSGKEQLKPWILVAKASEGESQTTEQEEQQYEEYEVEIEQPYGLKFRKGRDGGTYIDAIQPGGAADKAGVFTVGDKVLATSAVFGTEIWPAAEYGRTMYTIRQRIGPLLMKMQKRYGKVDEGGELTEKEIIRAERNSGVISDRVREIQMQNYMRKKEQKERRETDLREGLQLYKSGNYEQALEKFESVLGSKPEPNEAAVASYNVACCYSKLNQIQAGLSALKDALEAGFEDFKRIRTDPDLANLKNSEQFEPLLKRFDESFINENAINAIKSLFGIFNQK</v>
      </c>
    </row>
    <row r="284" spans="1:31" x14ac:dyDescent="0.25">
      <c r="A284" s="2" t="s">
        <v>2862</v>
      </c>
      <c r="B284" t="str">
        <f>VLOOKUP($A:$A,[0]!aq,2,FALSE)</f>
        <v>MSMs-VS-MMs</v>
      </c>
      <c r="C284">
        <f>VLOOKUP($A:$A,[0]!aq,3,FALSE)</f>
        <v>2.0051450717277399</v>
      </c>
      <c r="D284">
        <f>VLOOKUP($A:$A,[0]!aq,4,FALSE)</f>
        <v>0.17221392880789699</v>
      </c>
      <c r="E284">
        <f>VLOOKUP($A:$A,[0]!aq,5,FALSE)</f>
        <v>6.7634128519955499E-8</v>
      </c>
      <c r="F284">
        <f>VLOOKUP($A:$A,[0]!aq,6,FALSE)</f>
        <v>1.1033974370813999E-5</v>
      </c>
      <c r="G284" t="str">
        <f>VLOOKUP($A:$A,[0]!aq,7,FALSE)</f>
        <v>Up</v>
      </c>
      <c r="H284" t="str">
        <f>VLOOKUP($A:$A,[0]!aq,8,FALSE)</f>
        <v>Ghir_A05G000230.1;Ghir_A05G000230.3;Ghir_A05G000230.4</v>
      </c>
      <c r="I284">
        <f>VLOOKUP($A:$A,[0]!aq,9,FALSE)</f>
        <v>0</v>
      </c>
      <c r="J284">
        <f>VLOOKUP($A:$A,[0]!aq,10,FALSE)</f>
        <v>0</v>
      </c>
      <c r="K284">
        <f>VLOOKUP($A:$A,[0]!aq,11,FALSE)</f>
        <v>0</v>
      </c>
      <c r="L284">
        <f>VLOOKUP($A:$A,[0]!aq,12,FALSE)</f>
        <v>97.718999999999994</v>
      </c>
      <c r="M284">
        <f>VLOOKUP($A:$A,[0]!aq,13,FALSE)</f>
        <v>0</v>
      </c>
      <c r="N284" t="str">
        <f>VLOOKUP($A:$A,[0]!aq,14,FALSE)</f>
        <v>XP_016690415.1</v>
      </c>
      <c r="O284" t="str">
        <f>VLOOKUP($A:$A,[0]!aq,15,FALSE)</f>
        <v>PREDICTED: RNA-binding KH domain-containing protein PEPPER-like isoform X2 [Gossypium hirsutum]</v>
      </c>
      <c r="P284">
        <f>VLOOKUP($A:$A,[0]!aq,16,FALSE)</f>
        <v>66.959999999999994</v>
      </c>
      <c r="Q284">
        <f>VLOOKUP($A:$A,[0]!aq,17,FALSE)</f>
        <v>3.0000000000000001E-100</v>
      </c>
      <c r="R284" t="str">
        <f>VLOOKUP($A:$A,[0]!aq,18,FALSE)</f>
        <v>sp|Q9SZH4|PEP_ARATH</v>
      </c>
      <c r="S284" t="str">
        <f>VLOOKUP($A:$A,[0]!aq,19,FALSE)</f>
        <v>RNA-binding KH domain-containing protein PEPPER OS=Arabidopsis thaliana GN=PEP PE=1 SV=1</v>
      </c>
      <c r="T284" t="str">
        <f>VLOOKUP($A:$A,[0]!aq,20,FALSE)</f>
        <v>At4g26000</v>
      </c>
      <c r="U284">
        <f>VLOOKUP($A:$A,[0]!aq,21,FALSE)</f>
        <v>303</v>
      </c>
      <c r="V284">
        <f>VLOOKUP($A:$A,[0]!aq,22,FALSE)</f>
        <v>5.0000000000000001E-100</v>
      </c>
      <c r="W284" t="str">
        <f>VLOOKUP($A:$A,[0]!aq,23,FALSE)</f>
        <v>KOG2190</v>
      </c>
      <c r="X284" t="str">
        <f>VLOOKUP($A:$A,[0]!aq,24,FALSE)</f>
        <v>PolyC-binding proteins alphaCP-1 and related KH domain proteins</v>
      </c>
      <c r="Y284" t="str">
        <f>VLOOKUP($A:$A,[0]!aq,25,FALSE)</f>
        <v>AR</v>
      </c>
      <c r="Z284" t="str">
        <f>VLOOKUP($A:$A,[0]!aq,26,FALSE)</f>
        <v>RNA processing and modification;General function prediction only</v>
      </c>
      <c r="AA284" t="str">
        <f>VLOOKUP($A:$A,[0]!aq,27,FALSE)</f>
        <v>K21444|1|0.0|511|ghi:107907515|poly(rC)-binding protein 3/4</v>
      </c>
      <c r="AB284">
        <f>VLOOKUP($A:$A,[0]!aq,28,FALSE)</f>
        <v>0</v>
      </c>
      <c r="AC284" t="str">
        <f>VLOOKUP($A:$A,[0]!aq,29,FALSE)</f>
        <v>GO:0003723//RNA binding</v>
      </c>
      <c r="AD284" t="str">
        <f>VLOOKUP($A:$A,[0]!aq,30,FALSE)</f>
        <v>-</v>
      </c>
      <c r="AE284" t="str">
        <f>VLOOKUP($A:$A,[0]!aq,31,FALSE)</f>
        <v>MEIANATENGSAQTQPPTTTAQNPSEAAPLNPAIEKWPGWPGHCVFRLIVPVLKVGSIIGRKGELIKKMCEETRARIRVLDGALGTADRIVLVSGKEEPEALLSPAMDAALRVFKRISGLPDNERDAKAAGAAFCSIRLLVAYAQAINLIGKQGSVIKSLQESTGASVRVLPADELPSYAAAYERIVELQGEALKVLKALEEVVGHLRKFLVDHSVLPLFEKMDLQAETQAEKSSLLTASQSGIGIDLPVTARGILCSLNMKHSWSHEFHLLEFLSIHRIPRFRQYILLLDLFDLLFLLSHRLLKQCKYHFLMPRTSLG</v>
      </c>
    </row>
    <row r="285" spans="1:31" x14ac:dyDescent="0.25">
      <c r="A285" s="2" t="s">
        <v>3124</v>
      </c>
      <c r="B285" t="str">
        <f>VLOOKUP($A:$A,[0]!aq,2,FALSE)</f>
        <v>MSMs-VS-MMs</v>
      </c>
      <c r="C285">
        <f>VLOOKUP($A:$A,[0]!aq,3,FALSE)</f>
        <v>2.30051747776321</v>
      </c>
      <c r="D285">
        <f>VLOOKUP($A:$A,[0]!aq,4,FALSE)</f>
        <v>0.44301609843609002</v>
      </c>
      <c r="E285">
        <f>VLOOKUP($A:$A,[0]!aq,5,FALSE)</f>
        <v>2.24527931369511E-4</v>
      </c>
      <c r="F285">
        <f>VLOOKUP($A:$A,[0]!aq,6,FALSE)</f>
        <v>1.8098426683601399E-3</v>
      </c>
      <c r="G285" t="str">
        <f>VLOOKUP($A:$A,[0]!aq,7,FALSE)</f>
        <v>Up</v>
      </c>
      <c r="H285" t="str">
        <f>VLOOKUP($A:$A,[0]!aq,8,FALSE)</f>
        <v>Ghir_A08G004050.1;Ghir_A08G004050.2</v>
      </c>
      <c r="I285">
        <f>VLOOKUP($A:$A,[0]!aq,9,FALSE)</f>
        <v>0</v>
      </c>
      <c r="J285">
        <f>VLOOKUP($A:$A,[0]!aq,10,FALSE)</f>
        <v>0</v>
      </c>
      <c r="K285">
        <f>VLOOKUP($A:$A,[0]!aq,11,FALSE)</f>
        <v>0</v>
      </c>
      <c r="L285">
        <f>VLOOKUP($A:$A,[0]!aq,12,FALSE)</f>
        <v>98.876000000000005</v>
      </c>
      <c r="M285">
        <f>VLOOKUP($A:$A,[0]!aq,13,FALSE)</f>
        <v>2.9999999999999998E-129</v>
      </c>
      <c r="N285" t="str">
        <f>VLOOKUP($A:$A,[0]!aq,14,FALSE)</f>
        <v>XP_017626209.1</v>
      </c>
      <c r="O285" t="str">
        <f>VLOOKUP($A:$A,[0]!aq,15,FALSE)</f>
        <v xml:space="preserve">PREDICTED: allene oxide cyclase 4, chloroplastic-like [Gossypium arboreum] </v>
      </c>
      <c r="P285">
        <f>VLOOKUP($A:$A,[0]!aq,16,FALSE)</f>
        <v>73.56</v>
      </c>
      <c r="Q285">
        <f>VLOOKUP($A:$A,[0]!aq,17,FALSE)</f>
        <v>9.9999999999999999E-96</v>
      </c>
      <c r="R285" t="str">
        <f>VLOOKUP($A:$A,[0]!aq,18,FALSE)</f>
        <v>sp|Q75KD7|AOC_ORYSJ</v>
      </c>
      <c r="S285" t="str">
        <f>VLOOKUP($A:$A,[0]!aq,19,FALSE)</f>
        <v>Allene oxide cyclase, chloroplastic OS=Oryza sativa subsp. japonica GN=AOC PE=1 SV=1</v>
      </c>
      <c r="T285" t="str">
        <f>VLOOKUP($A:$A,[0]!aq,20,FALSE)</f>
        <v>-</v>
      </c>
      <c r="U285" t="str">
        <f>VLOOKUP($A:$A,[0]!aq,21,FALSE)</f>
        <v>-</v>
      </c>
      <c r="V285" t="str">
        <f>VLOOKUP($A:$A,[0]!aq,22,FALSE)</f>
        <v>-</v>
      </c>
      <c r="W285" t="str">
        <f>VLOOKUP($A:$A,[0]!aq,23,FALSE)</f>
        <v>-</v>
      </c>
      <c r="X285" t="str">
        <f>VLOOKUP($A:$A,[0]!aq,24,FALSE)</f>
        <v>-</v>
      </c>
      <c r="Y285" t="str">
        <f>VLOOKUP($A:$A,[0]!aq,25,FALSE)</f>
        <v>-</v>
      </c>
      <c r="Z285" t="str">
        <f>VLOOKUP($A:$A,[0]!aq,26,FALSE)</f>
        <v>-</v>
      </c>
      <c r="AA285" t="str">
        <f>VLOOKUP($A:$A,[0]!aq,27,FALSE)</f>
        <v>K10525|1|6e-130|365|gab:108469717|allene oxide cyclase [EC:5.3.99.6]</v>
      </c>
      <c r="AB285">
        <f>VLOOKUP($A:$A,[0]!aq,28,FALSE)</f>
        <v>0</v>
      </c>
      <c r="AC285" t="str">
        <f>VLOOKUP($A:$A,[0]!aq,29,FALSE)</f>
        <v>GO:0016853//isomerase activity</v>
      </c>
      <c r="AD285" t="str">
        <f>VLOOKUP($A:$A,[0]!aq,30,FALSE)</f>
        <v>GO:0009507//chloroplast</v>
      </c>
      <c r="AE285" t="str">
        <f>VLOOKUP($A:$A,[0]!aq,31,FALSE)</f>
        <v>MAASDKVQELHVYEMNERDRGSPAYLRLSQKPVNSLGDIVPFSNKIYRGDMEKRIGITAGMCILIEHKPELKGDRYEAIFSFYFGDYGHIAVQGPYLTYQDSYLAITGGSGIFEGVSGQVKLHQIVFPFKLFYTFYLKGIGELPEELLCKPVDPHPAVEAVPAAKACEPHAAIANFTN</v>
      </c>
    </row>
    <row r="286" spans="1:31" x14ac:dyDescent="0.25">
      <c r="A286" s="2" t="s">
        <v>3066</v>
      </c>
      <c r="B286" t="str">
        <f>VLOOKUP($A:$A,[0]!aq,2,FALSE)</f>
        <v>MSMs-VS-MMs</v>
      </c>
      <c r="C286">
        <f>VLOOKUP($A:$A,[0]!aq,3,FALSE)</f>
        <v>-4.1837951886547096</v>
      </c>
      <c r="D286">
        <f>VLOOKUP($A:$A,[0]!aq,4,FALSE)</f>
        <v>0.521772379049114</v>
      </c>
      <c r="E286">
        <f>VLOOKUP($A:$A,[0]!aq,5,FALSE)</f>
        <v>8.9819492130605E-5</v>
      </c>
      <c r="F286">
        <f>VLOOKUP($A:$A,[0]!aq,6,FALSE)</f>
        <v>9.4646795231897497E-4</v>
      </c>
      <c r="G286" t="str">
        <f>VLOOKUP($A:$A,[0]!aq,7,FALSE)</f>
        <v>Down</v>
      </c>
      <c r="H286" t="str">
        <f>VLOOKUP($A:$A,[0]!aq,8,FALSE)</f>
        <v>Ghir_A07G014820.1</v>
      </c>
      <c r="I286">
        <f>VLOOKUP($A:$A,[0]!aq,9,FALSE)</f>
        <v>0</v>
      </c>
      <c r="J286">
        <f>VLOOKUP($A:$A,[0]!aq,10,FALSE)</f>
        <v>0</v>
      </c>
      <c r="K286">
        <f>VLOOKUP($A:$A,[0]!aq,11,FALSE)</f>
        <v>0</v>
      </c>
      <c r="L286">
        <f>VLOOKUP($A:$A,[0]!aq,12,FALSE)</f>
        <v>100</v>
      </c>
      <c r="M286">
        <f>VLOOKUP($A:$A,[0]!aq,13,FALSE)</f>
        <v>8.9999999999999991E-106</v>
      </c>
      <c r="N286" t="str">
        <f>VLOOKUP($A:$A,[0]!aq,14,FALSE)</f>
        <v>XP_017640396.1</v>
      </c>
      <c r="O286" t="str">
        <f>VLOOKUP($A:$A,[0]!aq,15,FALSE)</f>
        <v xml:space="preserve">PREDICTED: desiccation protectant protein Lea14 homolog [Gossypium arboreum] </v>
      </c>
      <c r="P286">
        <f>VLOOKUP($A:$A,[0]!aq,16,FALSE)</f>
        <v>72.849999999999994</v>
      </c>
      <c r="Q286">
        <f>VLOOKUP($A:$A,[0]!aq,17,FALSE)</f>
        <v>3.0000000000000001E-80</v>
      </c>
      <c r="R286" t="str">
        <f>VLOOKUP($A:$A,[0]!aq,18,FALSE)</f>
        <v>sp|P46518|LEA14_GOSHI</v>
      </c>
      <c r="S286" t="str">
        <f>VLOOKUP($A:$A,[0]!aq,19,FALSE)</f>
        <v>Late embryogenesis abundant protein Lea14-A OS=Gossypium hirsutum GN=LEA14-A PE=2 SV=1</v>
      </c>
      <c r="T286" t="str">
        <f>VLOOKUP($A:$A,[0]!aq,20,FALSE)</f>
        <v>-</v>
      </c>
      <c r="U286" t="str">
        <f>VLOOKUP($A:$A,[0]!aq,21,FALSE)</f>
        <v>-</v>
      </c>
      <c r="V286" t="str">
        <f>VLOOKUP($A:$A,[0]!aq,22,FALSE)</f>
        <v>-</v>
      </c>
      <c r="W286" t="str">
        <f>VLOOKUP($A:$A,[0]!aq,23,FALSE)</f>
        <v>-</v>
      </c>
      <c r="X286" t="str">
        <f>VLOOKUP($A:$A,[0]!aq,24,FALSE)</f>
        <v>-</v>
      </c>
      <c r="Y286" t="str">
        <f>VLOOKUP($A:$A,[0]!aq,25,FALSE)</f>
        <v>-</v>
      </c>
      <c r="Z286" t="str">
        <f>VLOOKUP($A:$A,[0]!aq,26,FALSE)</f>
        <v>-</v>
      </c>
      <c r="AA286" t="str">
        <f>VLOOKUP($A:$A,[0]!aq,27,FALSE)</f>
        <v>-</v>
      </c>
      <c r="AB286" t="str">
        <f>VLOOKUP($A:$A,[0]!aq,28,FALSE)</f>
        <v>GO:0009269//response to desiccation</v>
      </c>
      <c r="AC286" t="str">
        <f>VLOOKUP($A:$A,[0]!aq,29,FALSE)</f>
        <v>-</v>
      </c>
      <c r="AD286" t="str">
        <f>VLOOKUP($A:$A,[0]!aq,30,FALSE)</f>
        <v>-</v>
      </c>
      <c r="AE286" t="str">
        <f>VLOOKUP($A:$A,[0]!aq,31,FALSE)</f>
        <v>MAELLDKAKNFVADKVANMKKPEASITDVDLTHAGFDGIQYKAKVSVTNPYSAPIPICEISYTLKSAGRVIASGKVPDPGSLKASDSTMLDVEVKVPHSVLVSLIKDIGADWDIDYELEVGLTVDLPLFGDLTIPLSQKGEIKLPTFRDFF</v>
      </c>
    </row>
    <row r="287" spans="1:31" x14ac:dyDescent="0.25">
      <c r="A287" s="2" t="s">
        <v>2981</v>
      </c>
      <c r="B287" t="str">
        <f>VLOOKUP($A:$A,[0]!aq,2,FALSE)</f>
        <v>MSMs-VS-MMs</v>
      </c>
      <c r="C287">
        <f>VLOOKUP($A:$A,[0]!aq,3,FALSE)</f>
        <v>-2.1781069559987301</v>
      </c>
      <c r="D287">
        <f>VLOOKUP($A:$A,[0]!aq,4,FALSE)</f>
        <v>0.216794965009492</v>
      </c>
      <c r="E287">
        <f>VLOOKUP($A:$A,[0]!aq,5,FALSE)</f>
        <v>3.40486142835772E-7</v>
      </c>
      <c r="F287">
        <f>VLOOKUP($A:$A,[0]!aq,6,FALSE)</f>
        <v>2.4131640108538301E-5</v>
      </c>
      <c r="G287" t="str">
        <f>VLOOKUP($A:$A,[0]!aq,7,FALSE)</f>
        <v>Down</v>
      </c>
      <c r="H287" t="str">
        <f>VLOOKUP($A:$A,[0]!aq,8,FALSE)</f>
        <v>Ghir_A06G000260.1</v>
      </c>
      <c r="I287">
        <f>VLOOKUP($A:$A,[0]!aq,9,FALSE)</f>
        <v>0</v>
      </c>
      <c r="J287">
        <f>VLOOKUP($A:$A,[0]!aq,10,FALSE)</f>
        <v>0</v>
      </c>
      <c r="K287">
        <f>VLOOKUP($A:$A,[0]!aq,11,FALSE)</f>
        <v>0</v>
      </c>
      <c r="L287">
        <f>VLOOKUP($A:$A,[0]!aq,12,FALSE)</f>
        <v>99.254999999999995</v>
      </c>
      <c r="M287">
        <f>VLOOKUP($A:$A,[0]!aq,13,FALSE)</f>
        <v>0</v>
      </c>
      <c r="N287" t="str">
        <f>VLOOKUP($A:$A,[0]!aq,14,FALSE)</f>
        <v>XP_016726685.1</v>
      </c>
      <c r="O287" t="str">
        <f>VLOOKUP($A:$A,[0]!aq,15,FALSE)</f>
        <v>PREDICTED: endoplasmin homolog [Gossypium hirsutum]</v>
      </c>
      <c r="P287">
        <f>VLOOKUP($A:$A,[0]!aq,16,FALSE)</f>
        <v>81.91</v>
      </c>
      <c r="Q287">
        <f>VLOOKUP($A:$A,[0]!aq,17,FALSE)</f>
        <v>0</v>
      </c>
      <c r="R287" t="str">
        <f>VLOOKUP($A:$A,[0]!aq,18,FALSE)</f>
        <v>sp|P35016|ENPL_CATRO</v>
      </c>
      <c r="S287" t="str">
        <f>VLOOKUP($A:$A,[0]!aq,19,FALSE)</f>
        <v>Endoplasmin homolog OS=Catharanthus roseus GN=HSP90 PE=2 SV=1</v>
      </c>
      <c r="T287" t="str">
        <f>VLOOKUP($A:$A,[0]!aq,20,FALSE)</f>
        <v>At4g24190</v>
      </c>
      <c r="U287">
        <f>VLOOKUP($A:$A,[0]!aq,21,FALSE)</f>
        <v>1226</v>
      </c>
      <c r="V287">
        <f>VLOOKUP($A:$A,[0]!aq,22,FALSE)</f>
        <v>0</v>
      </c>
      <c r="W287" t="str">
        <f>VLOOKUP($A:$A,[0]!aq,23,FALSE)</f>
        <v>KOG0020</v>
      </c>
      <c r="X287" t="str">
        <f>VLOOKUP($A:$A,[0]!aq,24,FALSE)</f>
        <v>Endoplasmic reticulum glucose-regulated protein (GRP94/endoplasmin), HSP90 family</v>
      </c>
      <c r="Y287" t="str">
        <f>VLOOKUP($A:$A,[0]!aq,25,FALSE)</f>
        <v>O</v>
      </c>
      <c r="Z287" t="str">
        <f>VLOOKUP($A:$A,[0]!aq,26,FALSE)</f>
        <v>Posttranslational modification, protein turnover, chaperones</v>
      </c>
      <c r="AA287" t="str">
        <f>VLOOKUP($A:$A,[0]!aq,27,FALSE)</f>
        <v>K09487|1|0.0|1612|ghi:107938130|heat shock protein 90kDa beta</v>
      </c>
      <c r="AB287" t="str">
        <f>VLOOKUP($A:$A,[0]!aq,28,FALSE)</f>
        <v>GO:0006950//response to stress;GO:0006457//protein folding</v>
      </c>
      <c r="AC287" t="str">
        <f>VLOOKUP($A:$A,[0]!aq,29,FALSE)</f>
        <v>GO:0051082//unfolded protein binding;GO:0005524//ATP binding</v>
      </c>
      <c r="AD287" t="str">
        <f>VLOOKUP($A:$A,[0]!aq,30,FALSE)</f>
        <v>-</v>
      </c>
      <c r="AE287" t="str">
        <f>VLOOKUP($A:$A,[0]!aq,31,FALSE)</f>
        <v>MRKWAIPSALVLLCLLSLLSDHGRKVQANDEEGAVDPPKVEEKIGAVPHGLQTDSDVVKRESESISSRSLRNNAEKFEFQAEVSRLMDIIINSLYSNKDIFLRELISNASDALDKIRFLSLTDKEVLGEGDTSKLDIQIKLDKEKKILSLRDRGIGMTKEDLIKNLGTIAKSGTSAFVEKMQSSGDLNLIGQFGVGFYSVYLVADYVEVISKHNDDKQYVWESKADGAFAISEDTWNEPLGRGTEIRLHLRDEAQEYLEESKLKELVKKYSEFINFPIYIWASKEVDVEVPADEDESSDEEETSDSGSSEEGEDEDAEKSEDDDAEKKSKTKKVKETTYEWELLNDVKAIWLRSPKEVTDEEYAKLYHSLAKDFSDEKPLAWSHFTAEGDVEFKAVLFVPPKASQDLYESYYNTNKANLKLYVRRVFISDEFDELLPKYLSFLKGLVDSDTLPLNVSREMLQAHSSLKTIKKKLIRKALDMIRKIAEEDPDESSGKDEKEVETSGDDDEKKGQYTKFWNEFGKSIKLGIIEDATNRNRLAKLLRFESTKSDGKLTSLDQYISRMKSGQKDIFYITGTSKEQLEKSPFLERLKKKNYEVIFFTDPVDEYLMQYLMDYEGKQFQNVSKEGLKIGKEKNKELKESFKELTKWWKNALASDNVDEVKISNRLDNTPCVVVTSKYGWSANMEKIMQSQTLSDSSKQAYMRGKRILEINPRHPIVKELRERVAKDSEDEGVKQTAQLIYQTALMESGFNLPDPKDFASRIYSSVKSSLNISPDATIEDDDDDVEETETESDTKDSAVKDEL</v>
      </c>
    </row>
    <row r="288" spans="1:31" x14ac:dyDescent="0.25">
      <c r="A288" s="2" t="s">
        <v>3692</v>
      </c>
      <c r="B288" t="str">
        <f>VLOOKUP($A:$A,[0]!aq,2,FALSE)</f>
        <v>MSMs-VS-MMs</v>
      </c>
      <c r="C288">
        <f>VLOOKUP($A:$A,[0]!aq,3,FALSE)</f>
        <v>2.1573489034616502</v>
      </c>
      <c r="D288">
        <f>VLOOKUP($A:$A,[0]!aq,4,FALSE)</f>
        <v>0.456797697865924</v>
      </c>
      <c r="E288">
        <f>VLOOKUP($A:$A,[0]!aq,5,FALSE)</f>
        <v>8.1302776433367396E-4</v>
      </c>
      <c r="F288">
        <f>VLOOKUP($A:$A,[0]!aq,6,FALSE)</f>
        <v>4.6469830640051297E-3</v>
      </c>
      <c r="G288" t="str">
        <f>VLOOKUP($A:$A,[0]!aq,7,FALSE)</f>
        <v>Up</v>
      </c>
      <c r="H288" t="str">
        <f>VLOOKUP($A:$A,[0]!aq,8,FALSE)</f>
        <v>Ghir_D01G008140.1;Ghir_D01G008140.2</v>
      </c>
      <c r="I288">
        <f>VLOOKUP($A:$A,[0]!aq,9,FALSE)</f>
        <v>0</v>
      </c>
      <c r="J288">
        <f>VLOOKUP($A:$A,[0]!aq,10,FALSE)</f>
        <v>0</v>
      </c>
      <c r="K288">
        <f>VLOOKUP($A:$A,[0]!aq,11,FALSE)</f>
        <v>0</v>
      </c>
      <c r="L288">
        <f>VLOOKUP($A:$A,[0]!aq,12,FALSE)</f>
        <v>99.578999999999994</v>
      </c>
      <c r="M288">
        <f>VLOOKUP($A:$A,[0]!aq,13,FALSE)</f>
        <v>0</v>
      </c>
      <c r="N288" t="str">
        <f>VLOOKUP($A:$A,[0]!aq,14,FALSE)</f>
        <v>XP_016707293.1</v>
      </c>
      <c r="O288" t="str">
        <f>VLOOKUP($A:$A,[0]!aq,15,FALSE)</f>
        <v>PREDICTED: scarecrow-like transcription factor PAT1 [Gossypium hirsutum]</v>
      </c>
      <c r="P288">
        <f>VLOOKUP($A:$A,[0]!aq,16,FALSE)</f>
        <v>68.83</v>
      </c>
      <c r="Q288">
        <f>VLOOKUP($A:$A,[0]!aq,17,FALSE)</f>
        <v>0</v>
      </c>
      <c r="R288" t="str">
        <f>VLOOKUP($A:$A,[0]!aq,18,FALSE)</f>
        <v>sp|Q8H125|SCL5_ARATH</v>
      </c>
      <c r="S288" t="str">
        <f>VLOOKUP($A:$A,[0]!aq,19,FALSE)</f>
        <v>Scarecrow-like protein 5 OS=Arabidopsis thaliana GN=SCL5 PE=2 SV=1</v>
      </c>
      <c r="T288" t="str">
        <f>VLOOKUP($A:$A,[0]!aq,20,FALSE)</f>
        <v>-</v>
      </c>
      <c r="U288" t="str">
        <f>VLOOKUP($A:$A,[0]!aq,21,FALSE)</f>
        <v>-</v>
      </c>
      <c r="V288" t="str">
        <f>VLOOKUP($A:$A,[0]!aq,22,FALSE)</f>
        <v>-</v>
      </c>
      <c r="W288" t="str">
        <f>VLOOKUP($A:$A,[0]!aq,23,FALSE)</f>
        <v>-</v>
      </c>
      <c r="X288" t="str">
        <f>VLOOKUP($A:$A,[0]!aq,24,FALSE)</f>
        <v>-</v>
      </c>
      <c r="Y288" t="str">
        <f>VLOOKUP($A:$A,[0]!aq,25,FALSE)</f>
        <v>-</v>
      </c>
      <c r="Z288" t="str">
        <f>VLOOKUP($A:$A,[0]!aq,26,FALSE)</f>
        <v>-</v>
      </c>
      <c r="AA288" t="str">
        <f>VLOOKUP($A:$A,[0]!aq,27,FALSE)</f>
        <v>K14494|1|6e-73|246|pop:18099385|DELLA protein</v>
      </c>
      <c r="AB288" t="str">
        <f>VLOOKUP($A:$A,[0]!aq,28,FALSE)</f>
        <v>GO:0006355//regulation of transcription, DNA-templated;GO:0006351//transcription, DNA-templated</v>
      </c>
      <c r="AC288" t="str">
        <f>VLOOKUP($A:$A,[0]!aq,29,FALSE)</f>
        <v>-</v>
      </c>
      <c r="AD288" t="str">
        <f>VLOOKUP($A:$A,[0]!aq,30,FALSE)</f>
        <v>-</v>
      </c>
      <c r="AE288" t="str">
        <f>VLOOKUP($A:$A,[0]!aq,31,FALSE)</f>
        <v>MQNSSSTASFSPDGSPVSQQNYTYPLDLHHSPENTCASPISGSCVIDNENDLGLMIRQLETAMLGIDSGDLDLHAIAASGRATKVSVEAERWKYMKEMIARGDLKELLCTCAKAIESNDMYMTDCLIAQLRQMVSVSGEPMQRLGAYLLEGLVARLASSGSSIYKALRCKEPASPELLSYMHILYEICPYFKFGYISANGAIAEAMKEESRVHIIDFQIAQGSQWLTLINALAGRSGGPPSIRITGIDDPTSAFARGGGLEIVGQRLRKLAESCKVPFEFHAAAISGTEVQLENLGIQPGEAIAVNFAMMLHHMPDESVDTQNHRDRLLRLAKSLSPKVVTLVEHEANTNTAPFIPRFLETMGYFSSIFESIDVSLPREHKERINVEQHCLAREIVNIIACEGQERVERYELFGKWRSRFIMAGFTPSPLSPFVNATIKTLLQSYCDKYTLEERDGVLYLGWMDRAIIASCAWRC</v>
      </c>
    </row>
    <row r="289" spans="1:31" x14ac:dyDescent="0.25">
      <c r="A289" s="2" t="s">
        <v>3871</v>
      </c>
      <c r="B289" t="str">
        <f>VLOOKUP($A:$A,[0]!aq,2,FALSE)</f>
        <v>MSMs-VS-MMs</v>
      </c>
      <c r="C289">
        <f>VLOOKUP($A:$A,[0]!aq,3,FALSE)</f>
        <v>-2.3074891528000401</v>
      </c>
      <c r="D289">
        <f>VLOOKUP($A:$A,[0]!aq,4,FALSE)</f>
        <v>0.27358494478984402</v>
      </c>
      <c r="E289">
        <f>VLOOKUP($A:$A,[0]!aq,5,FALSE)</f>
        <v>2.1796227342996099E-6</v>
      </c>
      <c r="F289">
        <f>VLOOKUP($A:$A,[0]!aq,6,FALSE)</f>
        <v>7.4215766269675106E-5</v>
      </c>
      <c r="G289" t="str">
        <f>VLOOKUP($A:$A,[0]!aq,7,FALSE)</f>
        <v>Down</v>
      </c>
      <c r="H289" t="str">
        <f>VLOOKUP($A:$A,[0]!aq,8,FALSE)</f>
        <v>Ghir_D04G015200.1</v>
      </c>
      <c r="I289">
        <f>VLOOKUP($A:$A,[0]!aq,9,FALSE)</f>
        <v>0</v>
      </c>
      <c r="J289">
        <f>VLOOKUP($A:$A,[0]!aq,10,FALSE)</f>
        <v>0</v>
      </c>
      <c r="K289">
        <f>VLOOKUP($A:$A,[0]!aq,11,FALSE)</f>
        <v>0</v>
      </c>
      <c r="L289">
        <f>VLOOKUP($A:$A,[0]!aq,12,FALSE)</f>
        <v>100</v>
      </c>
      <c r="M289">
        <f>VLOOKUP($A:$A,[0]!aq,13,FALSE)</f>
        <v>0</v>
      </c>
      <c r="N289" t="str">
        <f>VLOOKUP($A:$A,[0]!aq,14,FALSE)</f>
        <v>XP_016680051.1</v>
      </c>
      <c r="O289" t="str">
        <f>VLOOKUP($A:$A,[0]!aq,15,FALSE)</f>
        <v>PREDICTED: peptidyl-prolyl cis-trans isomerase FKBP19, chloroplastic isoform X1 [Gossypium hirsutum]</v>
      </c>
      <c r="P289">
        <f>VLOOKUP($A:$A,[0]!aq,16,FALSE)</f>
        <v>67.430000000000007</v>
      </c>
      <c r="Q289">
        <f>VLOOKUP($A:$A,[0]!aq,17,FALSE)</f>
        <v>8.0000000000000002E-117</v>
      </c>
      <c r="R289" t="str">
        <f>VLOOKUP($A:$A,[0]!aq,18,FALSE)</f>
        <v>sp|Q9LYR5|FKB19_ARATH</v>
      </c>
      <c r="S289" t="str">
        <f>VLOOKUP($A:$A,[0]!aq,19,FALSE)</f>
        <v>Peptidyl-prolyl cis-trans isomerase FKBP19, chloroplastic OS=Arabidopsis thaliana GN=FKBP19 PE=1 SV=1</v>
      </c>
      <c r="T289" t="str">
        <f>VLOOKUP($A:$A,[0]!aq,20,FALSE)</f>
        <v>At5g13410</v>
      </c>
      <c r="U289">
        <f>VLOOKUP($A:$A,[0]!aq,21,FALSE)</f>
        <v>334</v>
      </c>
      <c r="V289">
        <f>VLOOKUP($A:$A,[0]!aq,22,FALSE)</f>
        <v>9.9999999999999999E-117</v>
      </c>
      <c r="W289" t="str">
        <f>VLOOKUP($A:$A,[0]!aq,23,FALSE)</f>
        <v>KOG0552</v>
      </c>
      <c r="X289" t="str">
        <f>VLOOKUP($A:$A,[0]!aq,24,FALSE)</f>
        <v>FKBP-type peptidyl-prolyl cis-trans isomerase</v>
      </c>
      <c r="Y289" t="str">
        <f>VLOOKUP($A:$A,[0]!aq,25,FALSE)</f>
        <v>O</v>
      </c>
      <c r="Z289" t="str">
        <f>VLOOKUP($A:$A,[0]!aq,26,FALSE)</f>
        <v>Posttranslational modification, protein turnover, chaperones</v>
      </c>
      <c r="AA289" t="str">
        <f>VLOOKUP($A:$A,[0]!aq,27,FALSE)</f>
        <v>K01802|1|1e-11|66.6|var:108340388|peptidylprolyl isomerase [EC:5.2.1.8]</v>
      </c>
      <c r="AB289">
        <f>VLOOKUP($A:$A,[0]!aq,28,FALSE)</f>
        <v>0</v>
      </c>
      <c r="AC289" t="str">
        <f>VLOOKUP($A:$A,[0]!aq,29,FALSE)</f>
        <v>GO:0003755//peptidyl-prolyl cis-trans isomerase activity</v>
      </c>
      <c r="AD289" t="str">
        <f>VLOOKUP($A:$A,[0]!aq,30,FALSE)</f>
        <v>-</v>
      </c>
      <c r="AE289" t="str">
        <f>VLOOKUP($A:$A,[0]!aq,31,FALSE)</f>
        <v>MASISATGFLPQSLTLSTATARASTRRPIACLSVQLQQQQPPSQRIERRKIMVIGAVGLVAPALYDSSNGEIEMAMAASSGFTDMPALRGKDYGKTKMRYPDYTETVSGLQYKDLRVGDGPTPKMGDTVVVDWDGYTIGYYGRIFEARNKTKGGSFVGDDKDFFKFRLGSQEVIPAFEEAITGMALGGVRRIIVPPELGYPDNDFNKSGPKPTTFSGQRALDFVLRNQGLIDKTLLFDIELLKIIPN</v>
      </c>
    </row>
    <row r="290" spans="1:31" x14ac:dyDescent="0.25">
      <c r="A290" s="2" t="s">
        <v>3217</v>
      </c>
      <c r="B290" t="str">
        <f>VLOOKUP($A:$A,[0]!aq,2,FALSE)</f>
        <v>MSMs-VS-MMs</v>
      </c>
      <c r="C290">
        <f>VLOOKUP($A:$A,[0]!aq,3,FALSE)</f>
        <v>-2.6299406811447001</v>
      </c>
      <c r="D290">
        <f>VLOOKUP($A:$A,[0]!aq,4,FALSE)</f>
        <v>0.345315139250783</v>
      </c>
      <c r="E290">
        <f>VLOOKUP($A:$A,[0]!aq,5,FALSE)</f>
        <v>1.8067250789677299E-5</v>
      </c>
      <c r="F290">
        <f>VLOOKUP($A:$A,[0]!aq,6,FALSE)</f>
        <v>3.0632096187618499E-4</v>
      </c>
      <c r="G290" t="str">
        <f>VLOOKUP($A:$A,[0]!aq,7,FALSE)</f>
        <v>Down</v>
      </c>
      <c r="H290" t="str">
        <f>VLOOKUP($A:$A,[0]!aq,8,FALSE)</f>
        <v>Ghir_A09G007580.1</v>
      </c>
      <c r="I290">
        <f>VLOOKUP($A:$A,[0]!aq,9,FALSE)</f>
        <v>0</v>
      </c>
      <c r="J290">
        <f>VLOOKUP($A:$A,[0]!aq,10,FALSE)</f>
        <v>0</v>
      </c>
      <c r="K290">
        <f>VLOOKUP($A:$A,[0]!aq,11,FALSE)</f>
        <v>0</v>
      </c>
      <c r="L290">
        <f>VLOOKUP($A:$A,[0]!aq,12,FALSE)</f>
        <v>80.102999999999994</v>
      </c>
      <c r="M290">
        <f>VLOOKUP($A:$A,[0]!aq,13,FALSE)</f>
        <v>0</v>
      </c>
      <c r="N290" t="str">
        <f>VLOOKUP($A:$A,[0]!aq,14,FALSE)</f>
        <v>XP_016672235.1</v>
      </c>
      <c r="O290" t="str">
        <f>VLOOKUP($A:$A,[0]!aq,15,FALSE)</f>
        <v>PREDICTED: plastid-lipid-associated protein, chloroplastic-like [Gossypium hirsutum]</v>
      </c>
      <c r="P290">
        <f>VLOOKUP($A:$A,[0]!aq,16,FALSE)</f>
        <v>56.51</v>
      </c>
      <c r="Q290">
        <f>VLOOKUP($A:$A,[0]!aq,17,FALSE)</f>
        <v>9.9999999999999999E-132</v>
      </c>
      <c r="R290" t="str">
        <f>VLOOKUP($A:$A,[0]!aq,18,FALSE)</f>
        <v>sp|Q9ZWQ8|PAP_CITUN</v>
      </c>
      <c r="S290" t="str">
        <f>VLOOKUP($A:$A,[0]!aq,19,FALSE)</f>
        <v>Plastid-lipid-associated protein, chloroplastic OS=Citrus unshiu GN=PAP PE=2 SV=1</v>
      </c>
      <c r="T290" t="str">
        <f>VLOOKUP($A:$A,[0]!aq,20,FALSE)</f>
        <v>-</v>
      </c>
      <c r="U290" t="str">
        <f>VLOOKUP($A:$A,[0]!aq,21,FALSE)</f>
        <v>-</v>
      </c>
      <c r="V290" t="str">
        <f>VLOOKUP($A:$A,[0]!aq,22,FALSE)</f>
        <v>-</v>
      </c>
      <c r="W290" t="str">
        <f>VLOOKUP($A:$A,[0]!aq,23,FALSE)</f>
        <v>-</v>
      </c>
      <c r="X290" t="str">
        <f>VLOOKUP($A:$A,[0]!aq,24,FALSE)</f>
        <v>-</v>
      </c>
      <c r="Y290" t="str">
        <f>VLOOKUP($A:$A,[0]!aq,25,FALSE)</f>
        <v>-</v>
      </c>
      <c r="Z290" t="str">
        <f>VLOOKUP($A:$A,[0]!aq,26,FALSE)</f>
        <v>-</v>
      </c>
      <c r="AA290" t="str">
        <f>VLOOKUP($A:$A,[0]!aq,27,FALSE)</f>
        <v>-</v>
      </c>
      <c r="AB290" t="str">
        <f>VLOOKUP($A:$A,[0]!aq,28,FALSE)</f>
        <v>-</v>
      </c>
      <c r="AC290" t="str">
        <f>VLOOKUP($A:$A,[0]!aq,29,FALSE)</f>
        <v>-</v>
      </c>
      <c r="AD290" t="str">
        <f>VLOOKUP($A:$A,[0]!aq,30,FALSE)</f>
        <v>-</v>
      </c>
      <c r="AE290" t="str">
        <f>VLOOKUP($A:$A,[0]!aq,31,FALSE)</f>
        <v>MATIFQLNNFPYKTFLTTPKHIQSTSKPSILLLNSIKRTQNSSSVSHFLTRKSIRSRPGFQVFAADDDEGSPDKEDEVMEEPETESGGVVVAEAEAEEEKPKEEVGEIESLKKALVDSFYGTDRGWKASSETRANPTPAPTDSLPLLNGKWILAIIQFRALKHRLLKAIASIEGRVLLGSNHEVHLGNMYIFFLQMISDASFITKYTSFTGLFPLLSRGQLRLVKVEEISQTIDAENLTVQNSVQFSGPLASSSISASAKFEVRSPRRVQIKFQEGIIGTPQLTDSIVLPENVEFMGQKIDLAPIKSLLNSVQDTASTVAKTISSRPPLKFSLSNSNSESWLLTTYLDEDLRISRDGGSVFVLIKEGSSLLTTLN</v>
      </c>
    </row>
    <row r="291" spans="1:31" x14ac:dyDescent="0.25">
      <c r="A291" s="2" t="s">
        <v>3361</v>
      </c>
      <c r="B291" t="str">
        <f>VLOOKUP($A:$A,[0]!aq,2,FALSE)</f>
        <v>MSMs-VS-MMs</v>
      </c>
      <c r="C291">
        <f>VLOOKUP($A:$A,[0]!aq,3,FALSE)</f>
        <v>4.2344126124113899</v>
      </c>
      <c r="D291">
        <f>VLOOKUP($A:$A,[0]!aq,4,FALSE)</f>
        <v>1.0411131582608899</v>
      </c>
      <c r="E291">
        <f>VLOOKUP($A:$A,[0]!aq,5,FALSE)</f>
        <v>1.56142911271351E-3</v>
      </c>
      <c r="F291">
        <f>VLOOKUP($A:$A,[0]!aq,6,FALSE)</f>
        <v>7.51874874204471E-3</v>
      </c>
      <c r="G291" t="str">
        <f>VLOOKUP($A:$A,[0]!aq,7,FALSE)</f>
        <v>Up</v>
      </c>
      <c r="H291" t="str">
        <f>VLOOKUP($A:$A,[0]!aq,8,FALSE)</f>
        <v>Ghir_A10G021880.1</v>
      </c>
      <c r="I291">
        <f>VLOOKUP($A:$A,[0]!aq,9,FALSE)</f>
        <v>0</v>
      </c>
      <c r="J291">
        <f>VLOOKUP($A:$A,[0]!aq,10,FALSE)</f>
        <v>0</v>
      </c>
      <c r="K291">
        <f>VLOOKUP($A:$A,[0]!aq,11,FALSE)</f>
        <v>0</v>
      </c>
      <c r="L291">
        <f>VLOOKUP($A:$A,[0]!aq,12,FALSE)</f>
        <v>100</v>
      </c>
      <c r="M291">
        <f>VLOOKUP($A:$A,[0]!aq,13,FALSE)</f>
        <v>4.0000000000000002E-166</v>
      </c>
      <c r="N291" t="str">
        <f>VLOOKUP($A:$A,[0]!aq,14,FALSE)</f>
        <v>XP_016678869.1</v>
      </c>
      <c r="O291" t="str">
        <f>VLOOKUP($A:$A,[0]!aq,15,FALSE)</f>
        <v>PREDICTED: 21 kDa seed protein-like [Gossypium hirsutum]</v>
      </c>
      <c r="P291">
        <f>VLOOKUP($A:$A,[0]!aq,16,FALSE)</f>
        <v>59.56</v>
      </c>
      <c r="Q291">
        <f>VLOOKUP($A:$A,[0]!aq,17,FALSE)</f>
        <v>3.9999999999999998E-81</v>
      </c>
      <c r="R291" t="str">
        <f>VLOOKUP($A:$A,[0]!aq,18,FALSE)</f>
        <v>sp|P32765|ASP_THECC</v>
      </c>
      <c r="S291" t="str">
        <f>VLOOKUP($A:$A,[0]!aq,19,FALSE)</f>
        <v>21 kDa seed protein OS=Theobroma cacao GN=ASP PE=2 SV=1</v>
      </c>
      <c r="T291" t="str">
        <f>VLOOKUP($A:$A,[0]!aq,20,FALSE)</f>
        <v>-</v>
      </c>
      <c r="U291" t="str">
        <f>VLOOKUP($A:$A,[0]!aq,21,FALSE)</f>
        <v>-</v>
      </c>
      <c r="V291" t="str">
        <f>VLOOKUP($A:$A,[0]!aq,22,FALSE)</f>
        <v>-</v>
      </c>
      <c r="W291" t="str">
        <f>VLOOKUP($A:$A,[0]!aq,23,FALSE)</f>
        <v>-</v>
      </c>
      <c r="X291" t="str">
        <f>VLOOKUP($A:$A,[0]!aq,24,FALSE)</f>
        <v>-</v>
      </c>
      <c r="Y291" t="str">
        <f>VLOOKUP($A:$A,[0]!aq,25,FALSE)</f>
        <v>-</v>
      </c>
      <c r="Z291" t="str">
        <f>VLOOKUP($A:$A,[0]!aq,26,FALSE)</f>
        <v>-</v>
      </c>
      <c r="AA291" t="str">
        <f>VLOOKUP($A:$A,[0]!aq,27,FALSE)</f>
        <v>-</v>
      </c>
      <c r="AB291">
        <f>VLOOKUP($A:$A,[0]!aq,28,FALSE)</f>
        <v>0</v>
      </c>
      <c r="AC291" t="str">
        <f>VLOOKUP($A:$A,[0]!aq,29,FALSE)</f>
        <v>GO:0004866//endopeptidase inhibitor activity</v>
      </c>
      <c r="AD291" t="str">
        <f>VLOOKUP($A:$A,[0]!aq,30,FALSE)</f>
        <v>-</v>
      </c>
      <c r="AE291" t="str">
        <f>VLOOKUP($A:$A,[0]!aq,31,FALSE)</f>
        <v>MFILSHLYKFAWRTKATHINTICITMKTTTVSVFLLFIIFSITPSSFLFGVANATNEPVLDIDGNEVQTGTPYYVVSSIWGAGGGGLSLGMPSRKKCPEVVAQRGSGDDGIPVIFSNSDSNDGVVRLSTDINIEFIPLRPRLCQTTTVWKVDDYDHSAGKWWVITDGVKGNPGANTLTSWFRIEKVNDLDYKFKYCPAVCGTCPALCNEIVRDSDGEMIRLALSTGHGWPFYFKKAKKLAREIQQVVHV</v>
      </c>
    </row>
    <row r="292" spans="1:31" x14ac:dyDescent="0.25">
      <c r="A292" s="2" t="s">
        <v>2667</v>
      </c>
      <c r="B292" t="str">
        <f>VLOOKUP($A:$A,[0]!aq,2,FALSE)</f>
        <v>MSMs-VS-MMs</v>
      </c>
      <c r="C292">
        <f>VLOOKUP($A:$A,[0]!aq,3,FALSE)</f>
        <v>3.2035245928992802</v>
      </c>
      <c r="D292">
        <f>VLOOKUP($A:$A,[0]!aq,4,FALSE)</f>
        <v>0.62699918182883096</v>
      </c>
      <c r="E292">
        <f>VLOOKUP($A:$A,[0]!aq,5,FALSE)</f>
        <v>2.5779423586014299E-4</v>
      </c>
      <c r="F292">
        <f>VLOOKUP($A:$A,[0]!aq,6,FALSE)</f>
        <v>2.01259426885424E-3</v>
      </c>
      <c r="G292" t="str">
        <f>VLOOKUP($A:$A,[0]!aq,7,FALSE)</f>
        <v>Up</v>
      </c>
      <c r="H292" t="str">
        <f>VLOOKUP($A:$A,[0]!aq,8,FALSE)</f>
        <v>Ghir_A02G002190.1</v>
      </c>
      <c r="I292">
        <f>VLOOKUP($A:$A,[0]!aq,9,FALSE)</f>
        <v>0</v>
      </c>
      <c r="J292">
        <f>VLOOKUP($A:$A,[0]!aq,10,FALSE)</f>
        <v>0</v>
      </c>
      <c r="K292">
        <f>VLOOKUP($A:$A,[0]!aq,11,FALSE)</f>
        <v>0</v>
      </c>
      <c r="L292">
        <f>VLOOKUP($A:$A,[0]!aq,12,FALSE)</f>
        <v>100</v>
      </c>
      <c r="M292">
        <f>VLOOKUP($A:$A,[0]!aq,13,FALSE)</f>
        <v>0</v>
      </c>
      <c r="N292" t="str">
        <f>VLOOKUP($A:$A,[0]!aq,14,FALSE)</f>
        <v>XP_016727909.1</v>
      </c>
      <c r="O292" t="str">
        <f>VLOOKUP($A:$A,[0]!aq,15,FALSE)</f>
        <v>PREDICTED: UDP-glucuronate 4-epimerase 6-like [Gossypium hirsutum]</v>
      </c>
      <c r="P292">
        <f>VLOOKUP($A:$A,[0]!aq,16,FALSE)</f>
        <v>83.66</v>
      </c>
      <c r="Q292">
        <f>VLOOKUP($A:$A,[0]!aq,17,FALSE)</f>
        <v>0</v>
      </c>
      <c r="R292" t="str">
        <f>VLOOKUP($A:$A,[0]!aq,18,FALSE)</f>
        <v>sp|Q9LIS3|GAE6_ARATH</v>
      </c>
      <c r="S292" t="str">
        <f>VLOOKUP($A:$A,[0]!aq,19,FALSE)</f>
        <v>UDP-glucuronate 4-epimerase 6 OS=Arabidopsis thaliana GN=GAE6 PE=1 SV=1</v>
      </c>
      <c r="T292" t="str">
        <f>VLOOKUP($A:$A,[0]!aq,20,FALSE)</f>
        <v>At3g23820</v>
      </c>
      <c r="U292">
        <f>VLOOKUP($A:$A,[0]!aq,21,FALSE)</f>
        <v>770</v>
      </c>
      <c r="V292">
        <f>VLOOKUP($A:$A,[0]!aq,22,FALSE)</f>
        <v>0</v>
      </c>
      <c r="W292" t="str">
        <f>VLOOKUP($A:$A,[0]!aq,23,FALSE)</f>
        <v>KOG1371</v>
      </c>
      <c r="X292" t="str">
        <f>VLOOKUP($A:$A,[0]!aq,24,FALSE)</f>
        <v>UDP-glucose 4-epimerase/UDP-sulfoquinovose synthase</v>
      </c>
      <c r="Y292" t="str">
        <f>VLOOKUP($A:$A,[0]!aq,25,FALSE)</f>
        <v>M</v>
      </c>
      <c r="Z292" t="str">
        <f>VLOOKUP($A:$A,[0]!aq,26,FALSE)</f>
        <v>Cell wall/membrane/envelope biogenesis</v>
      </c>
      <c r="AA292" t="str">
        <f>VLOOKUP($A:$A,[0]!aq,27,FALSE)</f>
        <v>K08679|1|0.0|934|ghi:107939142|UDP-glucuronate 4-epimerase [EC:5.1.3.6]</v>
      </c>
      <c r="AB292" t="str">
        <f>VLOOKUP($A:$A,[0]!aq,28,FALSE)</f>
        <v>GO:0005975//carbohydrate metabolic process</v>
      </c>
      <c r="AC292" t="str">
        <f>VLOOKUP($A:$A,[0]!aq,29,FALSE)</f>
        <v>GO:0016857//racemase and epimerase activity, acting on carbohydrates and derivatives;GO:0050662//coenzyme binding</v>
      </c>
      <c r="AD292" t="str">
        <f>VLOOKUP($A:$A,[0]!aq,30,FALSE)</f>
        <v>GO:0016021//integral component of membrane</v>
      </c>
      <c r="AE292" t="str">
        <f>VLOOKUP($A:$A,[0]!aq,31,FALSE)</f>
        <v>MPTDTSKPMKLERYNSYIRKVHSTKLLNASSKFLFRVTLLIALVLILFFTINYPPLSDNTHSAPHHHHRHSFLSTSLFSGSSLVGGAAWEKQVRHSSTPRRVNGFSVLVTGAAGFIGSHCSLALKKRGDGVLGLDNFNDYYDPSLKRARQNLLSKHQIFIVEGDLNDGPLLTKLFDVVPFTHVLHLAAQAGVRYAMQNPQSYVKSNIAGFVNLLEVAKAVNPQPAIVWASSSSVYGLNTENPFSEHDRTDRPASLYAATKKAGEEIAHTYNHIYGLSLTGLRFFTVYGPWGRPDMAYFFFTKDILQGKPIDIYRTQDQKAVARDFTYIDDVVKGCLGALDTAEKSTGSGGKKKGPAQLRVYNLGNTSPVPVGRLVSILEGLLNTKAKKHVISLPRNGDVPYTHANVTLAYKDFGYKPTTDLAAGLRKFVKWYVSYFGIESKRSKETQHFDESS</v>
      </c>
    </row>
    <row r="293" spans="1:31" x14ac:dyDescent="0.25">
      <c r="A293" s="2" t="s">
        <v>2640</v>
      </c>
      <c r="B293" t="str">
        <f>VLOOKUP($A:$A,[0]!aq,2,FALSE)</f>
        <v>MSMs-VS-MMs</v>
      </c>
      <c r="C293">
        <f>VLOOKUP($A:$A,[0]!aq,3,FALSE)</f>
        <v>-2.3212077790979699</v>
      </c>
      <c r="D293">
        <f>VLOOKUP($A:$A,[0]!aq,4,FALSE)</f>
        <v>0.220198715083393</v>
      </c>
      <c r="E293">
        <f>VLOOKUP($A:$A,[0]!aq,5,FALSE)</f>
        <v>2.0200651595914099E-7</v>
      </c>
      <c r="F293">
        <f>VLOOKUP($A:$A,[0]!aq,6,FALSE)</f>
        <v>1.8765032472786999E-5</v>
      </c>
      <c r="G293" t="str">
        <f>VLOOKUP($A:$A,[0]!aq,7,FALSE)</f>
        <v>Down</v>
      </c>
      <c r="H293" t="str">
        <f>VLOOKUP($A:$A,[0]!aq,8,FALSE)</f>
        <v>Ghir_A01G013820.1</v>
      </c>
      <c r="I293">
        <f>VLOOKUP($A:$A,[0]!aq,9,FALSE)</f>
        <v>0</v>
      </c>
      <c r="J293">
        <f>VLOOKUP($A:$A,[0]!aq,10,FALSE)</f>
        <v>0</v>
      </c>
      <c r="K293">
        <f>VLOOKUP($A:$A,[0]!aq,11,FALSE)</f>
        <v>0</v>
      </c>
      <c r="L293">
        <f>VLOOKUP($A:$A,[0]!aq,12,FALSE)</f>
        <v>100</v>
      </c>
      <c r="M293">
        <f>VLOOKUP($A:$A,[0]!aq,13,FALSE)</f>
        <v>0</v>
      </c>
      <c r="N293" t="str">
        <f>VLOOKUP($A:$A,[0]!aq,14,FALSE)</f>
        <v>XP_016730293.1</v>
      </c>
      <c r="O293" t="str">
        <f>VLOOKUP($A:$A,[0]!aq,15,FALSE)</f>
        <v>PREDICTED: protein SLOW GREEN 1, chloroplastic-like [Gossypium hirsutum]</v>
      </c>
      <c r="P293">
        <f>VLOOKUP($A:$A,[0]!aq,16,FALSE)</f>
        <v>63.85</v>
      </c>
      <c r="Q293">
        <f>VLOOKUP($A:$A,[0]!aq,17,FALSE)</f>
        <v>2.9999999999999998E-129</v>
      </c>
      <c r="R293" t="str">
        <f>VLOOKUP($A:$A,[0]!aq,18,FALSE)</f>
        <v>sp|Q9LS48|SG1_ARATH</v>
      </c>
      <c r="S293" t="str">
        <f>VLOOKUP($A:$A,[0]!aq,19,FALSE)</f>
        <v>protein SLOW GREEN 1, chloroplastic OS=Arabidopsis thaliana GN=SG1 PE=1 SV=1</v>
      </c>
      <c r="T293" t="str">
        <f>VLOOKUP($A:$A,[0]!aq,20,FALSE)</f>
        <v>-</v>
      </c>
      <c r="U293" t="str">
        <f>VLOOKUP($A:$A,[0]!aq,21,FALSE)</f>
        <v>-</v>
      </c>
      <c r="V293" t="str">
        <f>VLOOKUP($A:$A,[0]!aq,22,FALSE)</f>
        <v>-</v>
      </c>
      <c r="W293" t="str">
        <f>VLOOKUP($A:$A,[0]!aq,23,FALSE)</f>
        <v>-</v>
      </c>
      <c r="X293" t="str">
        <f>VLOOKUP($A:$A,[0]!aq,24,FALSE)</f>
        <v>-</v>
      </c>
      <c r="Y293" t="str">
        <f>VLOOKUP($A:$A,[0]!aq,25,FALSE)</f>
        <v>-</v>
      </c>
      <c r="Z293" t="str">
        <f>VLOOKUP($A:$A,[0]!aq,26,FALSE)</f>
        <v>-</v>
      </c>
      <c r="AA293" t="str">
        <f>VLOOKUP($A:$A,[0]!aq,27,FALSE)</f>
        <v>K15201|1|3e-07|56.6|pxb:103966259|general transcription factor 3C polypeptide 3 (transcription factor C subunit 4)</v>
      </c>
      <c r="AB293" t="str">
        <f>VLOOKUP($A:$A,[0]!aq,28,FALSE)</f>
        <v>-</v>
      </c>
      <c r="AC293" t="str">
        <f>VLOOKUP($A:$A,[0]!aq,29,FALSE)</f>
        <v>-</v>
      </c>
      <c r="AD293" t="str">
        <f>VLOOKUP($A:$A,[0]!aq,30,FALSE)</f>
        <v>-</v>
      </c>
      <c r="AE293" t="str">
        <f>VLOOKUP($A:$A,[0]!aq,31,FALSE)</f>
        <v>MNPTLATLSSPSLSFLPLKSLSSPSFLTFPFPKPLRLRASSANFDAIPVSKPNNNGQSLSQKLQSFAKTAVLVGATSLMIGKFSNFPAKADSLPATTEQEPAVLQENEQLKTQSPKETSPFSEFLGSNDEAIAALQSLLQQKLENGEDEEALSILNRLVSAQPDVIDWKFLLGRLLGEMGQTENARKVFEEILQSNPLSFEALFENALLMDRCGEGEAVIRRLEEALARAQEEKKVKEARDVRFIMAQIQFLQKNVDESLMSYQELAKEDPTDFRPYFCQGIIYSLLDRNAEAKEQFAKYKELSPKKFEVDGYLRTSLSRMKLFGTSEEN</v>
      </c>
    </row>
    <row r="294" spans="1:31" x14ac:dyDescent="0.25">
      <c r="A294" s="2" t="s">
        <v>3050</v>
      </c>
      <c r="B294" t="str">
        <f>VLOOKUP($A:$A,[0]!aq,2,FALSE)</f>
        <v>MSMs-VS-MMs</v>
      </c>
      <c r="C294">
        <f>VLOOKUP($A:$A,[0]!aq,3,FALSE)</f>
        <v>-3.9054045185995898</v>
      </c>
      <c r="D294">
        <f>VLOOKUP($A:$A,[0]!aq,4,FALSE)</f>
        <v>0.78161886257905899</v>
      </c>
      <c r="E294">
        <f>VLOOKUP($A:$A,[0]!aq,5,FALSE)</f>
        <v>5.4006651260252202E-4</v>
      </c>
      <c r="F294">
        <f>VLOOKUP($A:$A,[0]!aq,6,FALSE)</f>
        <v>3.43117954354643E-3</v>
      </c>
      <c r="G294" t="str">
        <f>VLOOKUP($A:$A,[0]!aq,7,FALSE)</f>
        <v>Down</v>
      </c>
      <c r="H294" t="str">
        <f>VLOOKUP($A:$A,[0]!aq,8,FALSE)</f>
        <v>Ghir_A07G012750.1</v>
      </c>
      <c r="I294">
        <f>VLOOKUP($A:$A,[0]!aq,9,FALSE)</f>
        <v>0</v>
      </c>
      <c r="J294">
        <f>VLOOKUP($A:$A,[0]!aq,10,FALSE)</f>
        <v>0</v>
      </c>
      <c r="K294">
        <f>VLOOKUP($A:$A,[0]!aq,11,FALSE)</f>
        <v>0</v>
      </c>
      <c r="L294">
        <f>VLOOKUP($A:$A,[0]!aq,12,FALSE)</f>
        <v>99.028999999999996</v>
      </c>
      <c r="M294">
        <f>VLOOKUP($A:$A,[0]!aq,13,FALSE)</f>
        <v>0</v>
      </c>
      <c r="N294" t="str">
        <f>VLOOKUP($A:$A,[0]!aq,14,FALSE)</f>
        <v>XP_016743898.1</v>
      </c>
      <c r="O294" t="str">
        <f>VLOOKUP($A:$A,[0]!aq,15,FALSE)</f>
        <v>PREDICTED: non-specific phospholipase C2-like [Gossypium hirsutum]</v>
      </c>
      <c r="P294">
        <f>VLOOKUP($A:$A,[0]!aq,16,FALSE)</f>
        <v>75.36</v>
      </c>
      <c r="Q294">
        <f>VLOOKUP($A:$A,[0]!aq,17,FALSE)</f>
        <v>0</v>
      </c>
      <c r="R294" t="str">
        <f>VLOOKUP($A:$A,[0]!aq,18,FALSE)</f>
        <v>sp|O81020|NPC2_ARATH</v>
      </c>
      <c r="S294" t="str">
        <f>VLOOKUP($A:$A,[0]!aq,19,FALSE)</f>
        <v>Non-specific phospholipase C2 OS=Arabidopsis thaliana GN=NPC2 PE=2 SV=1</v>
      </c>
      <c r="T294" t="str">
        <f>VLOOKUP($A:$A,[0]!aq,20,FALSE)</f>
        <v>-</v>
      </c>
      <c r="U294" t="str">
        <f>VLOOKUP($A:$A,[0]!aq,21,FALSE)</f>
        <v>-</v>
      </c>
      <c r="V294" t="str">
        <f>VLOOKUP($A:$A,[0]!aq,22,FALSE)</f>
        <v>-</v>
      </c>
      <c r="W294" t="str">
        <f>VLOOKUP($A:$A,[0]!aq,23,FALSE)</f>
        <v>-</v>
      </c>
      <c r="X294" t="str">
        <f>VLOOKUP($A:$A,[0]!aq,24,FALSE)</f>
        <v>-</v>
      </c>
      <c r="Y294" t="str">
        <f>VLOOKUP($A:$A,[0]!aq,25,FALSE)</f>
        <v>-</v>
      </c>
      <c r="Z294" t="str">
        <f>VLOOKUP($A:$A,[0]!aq,26,FALSE)</f>
        <v>-</v>
      </c>
      <c r="AA294" t="str">
        <f>VLOOKUP($A:$A,[0]!aq,27,FALSE)</f>
        <v>K01114|1|0.0|1061|ghi:107953170|phospholipase C [EC:3.1.4.3]</v>
      </c>
      <c r="AB294" t="str">
        <f>VLOOKUP($A:$A,[0]!aq,28,FALSE)</f>
        <v>GO:0008152//metabolic process</v>
      </c>
      <c r="AC294" t="str">
        <f>VLOOKUP($A:$A,[0]!aq,29,FALSE)</f>
        <v>GO:0016788//hydrolase activity, acting on ester bonds</v>
      </c>
      <c r="AD294" t="str">
        <f>VLOOKUP($A:$A,[0]!aq,30,FALSE)</f>
        <v>-</v>
      </c>
      <c r="AE294" t="str">
        <f>VLOOKUP($A:$A,[0]!aq,31,FALSE)</f>
        <v>MFKPASTAIFFFFFSCHGGPIKTIVVLVMENRSFDHMLGWMKKINPEINGVDGTEWNPLSTTDPNSKKLFFQNQAQFVDPDPGHSFQAIREQIFGSNDTSTNPPPMNGFAQQAYSMDPSTTMSQNVMNGFDPEMVPVYKSLVSEFAVFDRWFASVPSSTQPNRLYVHSATSAGATSNIPALLVKGYPQRTIFENLDAAGISWGIYYQNIPATLFYKNLRKLKYLFRFRPYGVTFKKHAQEGKLPGYVVVEQRYMDTKLEPANDDHPSHDVYQGQMFVKEVYETLRASPQWNQTLLIITYDEHGGFYDHVATPVTGVPSPDGIVGPEPFFFHFDRLGVRVPTIMVSSWIDKGTVVHGANGRPFPTSEFEHSSIPATVKLLFNLTSPFLTKRDEWAATFESILRTRSDPRTDCPETLPTPARIRRGEANEEAKPSEFQQELVQLAAVLKGDYILTSYPERIGKEMSVKEGKEYMEDAVKRFFEAGHFAKKMGVDGEHIVQMKPSLTTRSSKPSSQHP</v>
      </c>
    </row>
    <row r="295" spans="1:31" x14ac:dyDescent="0.25">
      <c r="A295" s="2" t="s">
        <v>3343</v>
      </c>
      <c r="B295" t="str">
        <f>VLOOKUP($A:$A,[0]!aq,2,FALSE)</f>
        <v>MSMs-VS-MMs</v>
      </c>
      <c r="C295">
        <f>VLOOKUP($A:$A,[0]!aq,3,FALSE)</f>
        <v>2.7148906435626299</v>
      </c>
      <c r="D295">
        <f>VLOOKUP($A:$A,[0]!aq,4,FALSE)</f>
        <v>0.20552158319556299</v>
      </c>
      <c r="E295">
        <f>VLOOKUP($A:$A,[0]!aq,5,FALSE)</f>
        <v>1.6469807517793801E-8</v>
      </c>
      <c r="F295">
        <f>VLOOKUP($A:$A,[0]!aq,6,FALSE)</f>
        <v>4.8065011522126201E-6</v>
      </c>
      <c r="G295" t="str">
        <f>VLOOKUP($A:$A,[0]!aq,7,FALSE)</f>
        <v>Up</v>
      </c>
      <c r="H295" t="str">
        <f>VLOOKUP($A:$A,[0]!aq,8,FALSE)</f>
        <v>Ghir_A10G014470.1;Ghir_D10G013060.1</v>
      </c>
      <c r="I295">
        <f>VLOOKUP($A:$A,[0]!aq,9,FALSE)</f>
        <v>0</v>
      </c>
      <c r="J295">
        <f>VLOOKUP($A:$A,[0]!aq,10,FALSE)</f>
        <v>0</v>
      </c>
      <c r="K295">
        <f>VLOOKUP($A:$A,[0]!aq,11,FALSE)</f>
        <v>0</v>
      </c>
      <c r="L295">
        <f>VLOOKUP($A:$A,[0]!aq,12,FALSE)</f>
        <v>100</v>
      </c>
      <c r="M295">
        <f>VLOOKUP($A:$A,[0]!aq,13,FALSE)</f>
        <v>0</v>
      </c>
      <c r="N295" t="str">
        <f>VLOOKUP($A:$A,[0]!aq,14,FALSE)</f>
        <v>XP_016677567.1</v>
      </c>
      <c r="O295" t="str">
        <f>VLOOKUP($A:$A,[0]!aq,15,FALSE)</f>
        <v>PREDICTED: endochitinase EP3-like [Gossypium hirsutum]</v>
      </c>
      <c r="P295">
        <f>VLOOKUP($A:$A,[0]!aq,16,FALSE)</f>
        <v>58.71</v>
      </c>
      <c r="Q295">
        <f>VLOOKUP($A:$A,[0]!aq,17,FALSE)</f>
        <v>9.0000000000000002E-110</v>
      </c>
      <c r="R295" t="str">
        <f>VLOOKUP($A:$A,[0]!aq,18,FALSE)</f>
        <v>sp|Q9M2U5|CHI5_ARATH</v>
      </c>
      <c r="S295" t="str">
        <f>VLOOKUP($A:$A,[0]!aq,19,FALSE)</f>
        <v>Endochitinase EP3 OS=Arabidopsis thaliana GN=EP3 PE=1 SV=1</v>
      </c>
      <c r="T295" t="str">
        <f>VLOOKUP($A:$A,[0]!aq,20,FALSE)</f>
        <v>At3g54420</v>
      </c>
      <c r="U295">
        <f>VLOOKUP($A:$A,[0]!aq,21,FALSE)</f>
        <v>318</v>
      </c>
      <c r="V295">
        <f>VLOOKUP($A:$A,[0]!aq,22,FALSE)</f>
        <v>2E-109</v>
      </c>
      <c r="W295" t="str">
        <f>VLOOKUP($A:$A,[0]!aq,23,FALSE)</f>
        <v>KOG4742</v>
      </c>
      <c r="X295" t="str">
        <f>VLOOKUP($A:$A,[0]!aq,24,FALSE)</f>
        <v>Predicted chitinase</v>
      </c>
      <c r="Y295" t="str">
        <f>VLOOKUP($A:$A,[0]!aq,25,FALSE)</f>
        <v>R</v>
      </c>
      <c r="Z295" t="str">
        <f>VLOOKUP($A:$A,[0]!aq,26,FALSE)</f>
        <v>General function prediction only</v>
      </c>
      <c r="AA295" t="str">
        <f>VLOOKUP($A:$A,[0]!aq,27,FALSE)</f>
        <v>K01183|1|0.0|567|ghi:107896799|chitinase [EC:3.2.1.14]</v>
      </c>
      <c r="AB295" t="str">
        <f>VLOOKUP($A:$A,[0]!aq,28,FALSE)</f>
        <v>GO:0006032//chitin catabolic process;GO:0005975//carbohydrate metabolic process;GO:0016998//cell wall macromolecule catabolic process</v>
      </c>
      <c r="AC295" t="str">
        <f>VLOOKUP($A:$A,[0]!aq,29,FALSE)</f>
        <v>GO:0004568//chitinase activity;GO:0008061//chitin binding</v>
      </c>
      <c r="AD295" t="str">
        <f>VLOOKUP($A:$A,[0]!aq,30,FALSE)</f>
        <v>-</v>
      </c>
      <c r="AE295" t="str">
        <f>VLOOKUP($A:$A,[0]!aq,31,FALSE)</f>
        <v>MESLAMGKKLLTSVLVGLVVASAITQTVLAQNCGCAPNLCCSQHGYCGQGNDYCGTGCKEGPCFSKSPTGASVASIVSPQFFNGIINQARADCAGKKFYTRQAFLTALDSFPDFGKLGSDVESKREIAAFFAHATHETEFFCYTEEQDKSNSYCEANPKFPCAPGKSYHGRGPLQLTGNTNYGNAGNALKLDLLKNPEMVANDPVVSFKGSLWYWMAAVRPFIGQGFGATIKAINGRLECGVPAAQDKVQRRIRFYTDYCKQLGVDPGPSLSC</v>
      </c>
    </row>
    <row r="296" spans="1:31" x14ac:dyDescent="0.25">
      <c r="A296" s="2" t="s">
        <v>3142</v>
      </c>
      <c r="B296" t="str">
        <f>VLOOKUP($A:$A,[0]!aq,2,FALSE)</f>
        <v>MSMs-VS-MMs</v>
      </c>
      <c r="C296">
        <f>VLOOKUP($A:$A,[0]!aq,3,FALSE)</f>
        <v>-4.1228225184108496</v>
      </c>
      <c r="D296">
        <f>VLOOKUP($A:$A,[0]!aq,4,FALSE)</f>
        <v>0.78881475197235895</v>
      </c>
      <c r="E296">
        <f>VLOOKUP($A:$A,[0]!aq,5,FALSE)</f>
        <v>1.9636174212436198E-3</v>
      </c>
      <c r="F296">
        <f>VLOOKUP($A:$A,[0]!aq,6,FALSE)</f>
        <v>8.9042139746251196E-3</v>
      </c>
      <c r="G296" t="str">
        <f>VLOOKUP($A:$A,[0]!aq,7,FALSE)</f>
        <v>Down</v>
      </c>
      <c r="H296" t="str">
        <f>VLOOKUP($A:$A,[0]!aq,8,FALSE)</f>
        <v>Ghir_A08G010210.1</v>
      </c>
      <c r="I296">
        <f>VLOOKUP($A:$A,[0]!aq,9,FALSE)</f>
        <v>0</v>
      </c>
      <c r="J296">
        <f>VLOOKUP($A:$A,[0]!aq,10,FALSE)</f>
        <v>0</v>
      </c>
      <c r="K296">
        <f>VLOOKUP($A:$A,[0]!aq,11,FALSE)</f>
        <v>0</v>
      </c>
      <c r="L296">
        <f>VLOOKUP($A:$A,[0]!aq,12,FALSE)</f>
        <v>100</v>
      </c>
      <c r="M296">
        <f>VLOOKUP($A:$A,[0]!aq,13,FALSE)</f>
        <v>9.0000000000000006E-75</v>
      </c>
      <c r="N296" t="str">
        <f>VLOOKUP($A:$A,[0]!aq,14,FALSE)</f>
        <v>XP_016709155.1</v>
      </c>
      <c r="O296" t="str">
        <f>VLOOKUP($A:$A,[0]!aq,15,FALSE)</f>
        <v>PREDICTED: protein YLS3-like [Gossypium hirsutum]</v>
      </c>
      <c r="P296">
        <f>VLOOKUP($A:$A,[0]!aq,16,FALSE)</f>
        <v>29.81</v>
      </c>
      <c r="Q296">
        <f>VLOOKUP($A:$A,[0]!aq,17,FALSE)</f>
        <v>3E-10</v>
      </c>
      <c r="R296" t="str">
        <f>VLOOKUP($A:$A,[0]!aq,18,FALSE)</f>
        <v>sp|O64864|YLS3_ARATH</v>
      </c>
      <c r="S296" t="str">
        <f>VLOOKUP($A:$A,[0]!aq,19,FALSE)</f>
        <v>Protein YLS3 OS=Arabidopsis thaliana GN=YLS3 PE=2 SV=1</v>
      </c>
      <c r="T296" t="str">
        <f>VLOOKUP($A:$A,[0]!aq,20,FALSE)</f>
        <v>-</v>
      </c>
      <c r="U296" t="str">
        <f>VLOOKUP($A:$A,[0]!aq,21,FALSE)</f>
        <v>-</v>
      </c>
      <c r="V296" t="str">
        <f>VLOOKUP($A:$A,[0]!aq,22,FALSE)</f>
        <v>-</v>
      </c>
      <c r="W296" t="str">
        <f>VLOOKUP($A:$A,[0]!aq,23,FALSE)</f>
        <v>-</v>
      </c>
      <c r="X296" t="str">
        <f>VLOOKUP($A:$A,[0]!aq,24,FALSE)</f>
        <v>-</v>
      </c>
      <c r="Y296" t="str">
        <f>VLOOKUP($A:$A,[0]!aq,25,FALSE)</f>
        <v>-</v>
      </c>
      <c r="Z296" t="str">
        <f>VLOOKUP($A:$A,[0]!aq,26,FALSE)</f>
        <v>-</v>
      </c>
      <c r="AA296" t="str">
        <f>VLOOKUP($A:$A,[0]!aq,27,FALSE)</f>
        <v>-</v>
      </c>
      <c r="AB296">
        <f>VLOOKUP($A:$A,[0]!aq,28,FALSE)</f>
        <v>0</v>
      </c>
      <c r="AC296" t="str">
        <f>VLOOKUP($A:$A,[0]!aq,29,FALSE)</f>
        <v>GO:0008233//peptidase activity</v>
      </c>
      <c r="AD296" t="str">
        <f>VLOOKUP($A:$A,[0]!aq,30,FALSE)</f>
        <v>-</v>
      </c>
      <c r="AE296" t="str">
        <f>VLOOKUP($A:$A,[0]!aq,31,FALSE)</f>
        <v>MTALAFTPILMLLLLVASLPTSLSQDPITPGPTVSDCSPRLVAFMPCAPFVQGNAPRPAQSCCDNLNQLYGLQPGCLCLLLKDTTLSAFPINRTLALQLPVLCRLQANSSSCSGTIQIFELIILHSRRYLTNWLDIFFKGCLTLRVHLVLKFL</v>
      </c>
    </row>
    <row r="297" spans="1:31" x14ac:dyDescent="0.25">
      <c r="A297" s="2" t="s">
        <v>3357</v>
      </c>
      <c r="B297" t="str">
        <f>VLOOKUP($A:$A,[0]!aq,2,FALSE)</f>
        <v>MSMs-VS-MMs</v>
      </c>
      <c r="C297">
        <f>VLOOKUP($A:$A,[0]!aq,3,FALSE)</f>
        <v>-5.1821133149604099</v>
      </c>
      <c r="D297">
        <f>VLOOKUP($A:$A,[0]!aq,4,FALSE)</f>
        <v>0.69490017029931495</v>
      </c>
      <c r="E297">
        <f>VLOOKUP($A:$A,[0]!aq,5,FALSE)</f>
        <v>2.9980718473154898E-4</v>
      </c>
      <c r="F297">
        <f>VLOOKUP($A:$A,[0]!aq,6,FALSE)</f>
        <v>2.2463235266338699E-3</v>
      </c>
      <c r="G297" t="str">
        <f>VLOOKUP($A:$A,[0]!aq,7,FALSE)</f>
        <v>Down</v>
      </c>
      <c r="H297" t="str">
        <f>VLOOKUP($A:$A,[0]!aq,8,FALSE)</f>
        <v>Ghir_A10G018940.1</v>
      </c>
      <c r="I297">
        <f>VLOOKUP($A:$A,[0]!aq,9,FALSE)</f>
        <v>0</v>
      </c>
      <c r="J297">
        <f>VLOOKUP($A:$A,[0]!aq,10,FALSE)</f>
        <v>0</v>
      </c>
      <c r="K297">
        <f>VLOOKUP($A:$A,[0]!aq,11,FALSE)</f>
        <v>0</v>
      </c>
      <c r="L297">
        <f>VLOOKUP($A:$A,[0]!aq,12,FALSE)</f>
        <v>99.760999999999996</v>
      </c>
      <c r="M297">
        <f>VLOOKUP($A:$A,[0]!aq,13,FALSE)</f>
        <v>0</v>
      </c>
      <c r="N297" t="str">
        <f>VLOOKUP($A:$A,[0]!aq,14,FALSE)</f>
        <v>XP_017647835.1</v>
      </c>
      <c r="O297" t="str">
        <f>VLOOKUP($A:$A,[0]!aq,15,FALSE)</f>
        <v>PREDICTED: uncharacterized protein LOC108488028 [Gossypium arboreum]</v>
      </c>
      <c r="P297" t="str">
        <f>VLOOKUP($A:$A,[0]!aq,16,FALSE)</f>
        <v>-</v>
      </c>
      <c r="Q297" t="str">
        <f>VLOOKUP($A:$A,[0]!aq,17,FALSE)</f>
        <v>-</v>
      </c>
      <c r="R297" t="str">
        <f>VLOOKUP($A:$A,[0]!aq,18,FALSE)</f>
        <v>-</v>
      </c>
      <c r="S297" t="str">
        <f>VLOOKUP($A:$A,[0]!aq,19,FALSE)</f>
        <v>-</v>
      </c>
      <c r="T297" t="str">
        <f>VLOOKUP($A:$A,[0]!aq,20,FALSE)</f>
        <v>-</v>
      </c>
      <c r="U297" t="str">
        <f>VLOOKUP($A:$A,[0]!aq,21,FALSE)</f>
        <v>-</v>
      </c>
      <c r="V297" t="str">
        <f>VLOOKUP($A:$A,[0]!aq,22,FALSE)</f>
        <v>-</v>
      </c>
      <c r="W297" t="str">
        <f>VLOOKUP($A:$A,[0]!aq,23,FALSE)</f>
        <v>-</v>
      </c>
      <c r="X297" t="str">
        <f>VLOOKUP($A:$A,[0]!aq,24,FALSE)</f>
        <v>-</v>
      </c>
      <c r="Y297" t="str">
        <f>VLOOKUP($A:$A,[0]!aq,25,FALSE)</f>
        <v>-</v>
      </c>
      <c r="Z297" t="str">
        <f>VLOOKUP($A:$A,[0]!aq,26,FALSE)</f>
        <v>-</v>
      </c>
      <c r="AA297" t="str">
        <f>VLOOKUP($A:$A,[0]!aq,27,FALSE)</f>
        <v>-</v>
      </c>
      <c r="AB297" t="str">
        <f>VLOOKUP($A:$A,[0]!aq,28,FALSE)</f>
        <v>GO:0005975//carbohydrate metabolic process</v>
      </c>
      <c r="AC297" t="str">
        <f>VLOOKUP($A:$A,[0]!aq,29,FALSE)</f>
        <v>GO:0004553//hydrolase activity, hydrolyzing O-glycosyl compounds</v>
      </c>
      <c r="AD297" t="str">
        <f>VLOOKUP($A:$A,[0]!aq,30,FALSE)</f>
        <v>GO:0016021//integral component of membrane</v>
      </c>
      <c r="AE297" t="str">
        <f>VLOOKUP($A:$A,[0]!aq,31,FALSE)</f>
        <v>MADGPQTPASRASATLSSGLWYRWSRVAMVGLLLMLQLYFVASHRNVHVPQPSGPPPLRHKHSPQAAIKPLIDEFLDENSPLRHLFFPDIKSAIHPANGSHYYRPGHIWLDTQGNPIQAHGGGVLYDETSHTYYWYGEYRQVGVIGVGCYSSKDLWTWLNQGIVLSAQQINNETHKSNMLERPKVIYNDKTGKYVMWMHVDDVHYRKAAVGIAISDRPTGPFQYLGSKRPHGFDSRDMTIFKDDNGVAYIIYSSKMNTELHIGPLTEDYLDVQPNMRRTLVGQRREAPAVFKYQGTYYMITSACTGWAPNEAKVDTAESIMGPWETIGDPCIGGKEMFRLTTFLSQSTFVLPLLGLPGSYIFMADRWNPAELNDSRYVWLPLAIGGRSLESNSSGSQSPWPRVSIHWHKKWRLPLSWRL</v>
      </c>
    </row>
    <row r="298" spans="1:31" x14ac:dyDescent="0.25">
      <c r="A298" s="2" t="s">
        <v>2730</v>
      </c>
      <c r="B298" t="str">
        <f>VLOOKUP($A:$A,[0]!aq,2,FALSE)</f>
        <v>MSMs-VS-MMs</v>
      </c>
      <c r="C298">
        <f>VLOOKUP($A:$A,[0]!aq,3,FALSE)</f>
        <v>-10.152920418300299</v>
      </c>
      <c r="D298">
        <f>VLOOKUP($A:$A,[0]!aq,4,FALSE)</f>
        <v>1.94286828121551</v>
      </c>
      <c r="E298">
        <f>VLOOKUP($A:$A,[0]!aq,5,FALSE)</f>
        <v>3.8666167943501899E-4</v>
      </c>
      <c r="F298">
        <f>VLOOKUP($A:$A,[0]!aq,6,FALSE)</f>
        <v>2.7004225903899701E-3</v>
      </c>
      <c r="G298" t="str">
        <f>VLOOKUP($A:$A,[0]!aq,7,FALSE)</f>
        <v>Down</v>
      </c>
      <c r="H298" t="str">
        <f>VLOOKUP($A:$A,[0]!aq,8,FALSE)</f>
        <v>Ghir_A03G000860.1</v>
      </c>
      <c r="I298">
        <f>VLOOKUP($A:$A,[0]!aq,9,FALSE)</f>
        <v>0</v>
      </c>
      <c r="J298">
        <f>VLOOKUP($A:$A,[0]!aq,10,FALSE)</f>
        <v>0</v>
      </c>
      <c r="K298">
        <f>VLOOKUP($A:$A,[0]!aq,11,FALSE)</f>
        <v>0</v>
      </c>
      <c r="L298">
        <f>VLOOKUP($A:$A,[0]!aq,12,FALSE)</f>
        <v>98.876000000000005</v>
      </c>
      <c r="M298">
        <f>VLOOKUP($A:$A,[0]!aq,13,FALSE)</f>
        <v>2.0000000000000001E-127</v>
      </c>
      <c r="N298" t="str">
        <f>VLOOKUP($A:$A,[0]!aq,14,FALSE)</f>
        <v>XP_017638497.1</v>
      </c>
      <c r="O298" t="str">
        <f>VLOOKUP($A:$A,[0]!aq,15,FALSE)</f>
        <v>PREDICTED: putative invertase inhibitor [Gossypium arboreum]</v>
      </c>
      <c r="P298">
        <f>VLOOKUP($A:$A,[0]!aq,16,FALSE)</f>
        <v>38.29</v>
      </c>
      <c r="Q298">
        <f>VLOOKUP($A:$A,[0]!aq,17,FALSE)</f>
        <v>1.9999999999999999E-34</v>
      </c>
      <c r="R298" t="str">
        <f>VLOOKUP($A:$A,[0]!aq,18,FALSE)</f>
        <v>sp|Q8GT41|PLA1_PLAAC</v>
      </c>
      <c r="S298" t="str">
        <f>VLOOKUP($A:$A,[0]!aq,19,FALSE)</f>
        <v>Putative invertase inhibitor OS=Platanus acerifolia PE=1 SV=1</v>
      </c>
      <c r="T298" t="str">
        <f>VLOOKUP($A:$A,[0]!aq,20,FALSE)</f>
        <v>-</v>
      </c>
      <c r="U298" t="str">
        <f>VLOOKUP($A:$A,[0]!aq,21,FALSE)</f>
        <v>-</v>
      </c>
      <c r="V298" t="str">
        <f>VLOOKUP($A:$A,[0]!aq,22,FALSE)</f>
        <v>-</v>
      </c>
      <c r="W298" t="str">
        <f>VLOOKUP($A:$A,[0]!aq,23,FALSE)</f>
        <v>-</v>
      </c>
      <c r="X298" t="str">
        <f>VLOOKUP($A:$A,[0]!aq,24,FALSE)</f>
        <v>-</v>
      </c>
      <c r="Y298" t="str">
        <f>VLOOKUP($A:$A,[0]!aq,25,FALSE)</f>
        <v>-</v>
      </c>
      <c r="Z298" t="str">
        <f>VLOOKUP($A:$A,[0]!aq,26,FALSE)</f>
        <v>-</v>
      </c>
      <c r="AA298" t="str">
        <f>VLOOKUP($A:$A,[0]!aq,27,FALSE)</f>
        <v>K07575|1|1e-15|77.0|cit:102629490|PUA domain protein!K15334|2|5e-15|76.3|psom:113357906|multisite-specific tRNA:(cytosine-C5)-methyltransferase [EC:2.1.1.202]</v>
      </c>
      <c r="AB298">
        <f>VLOOKUP($A:$A,[0]!aq,28,FALSE)</f>
        <v>0</v>
      </c>
      <c r="AC298" t="str">
        <f>VLOOKUP($A:$A,[0]!aq,29,FALSE)</f>
        <v>GO:0004857//enzyme inhibitor activity</v>
      </c>
      <c r="AD298" t="str">
        <f>VLOOKUP($A:$A,[0]!aq,30,FALSE)</f>
        <v>-</v>
      </c>
      <c r="AE298" t="str">
        <f>VLOOKUP($A:$A,[0]!aq,31,FALSE)</f>
        <v>MKKSHLFSLVFFYLLLVSVSCDVIHDSCDKAAKGDPNIKFDFCVSSFEGNPKAKTATGVADLVKVAIETAMANATSTGLIISKLLDNKTLDTYARNCLEDCSELYSGAGSSIQSGGKAFEGKDYGTANAEISSAMDAPDTCEEQFKEKKGYVSPLTKENNNFFQLLAIVLSFMNLVPK</v>
      </c>
    </row>
    <row r="299" spans="1:31" x14ac:dyDescent="0.25">
      <c r="A299" s="2" t="s">
        <v>3326</v>
      </c>
      <c r="B299" t="str">
        <f>VLOOKUP($A:$A,[0]!aq,2,FALSE)</f>
        <v>MSMs-VS-MMs</v>
      </c>
      <c r="C299">
        <f>VLOOKUP($A:$A,[0]!aq,3,FALSE)</f>
        <v>3.30448004594767</v>
      </c>
      <c r="D299">
        <f>VLOOKUP($A:$A,[0]!aq,4,FALSE)</f>
        <v>0.25225876677632297</v>
      </c>
      <c r="E299">
        <f>VLOOKUP($A:$A,[0]!aq,5,FALSE)</f>
        <v>1.0962125287505799E-6</v>
      </c>
      <c r="F299">
        <f>VLOOKUP($A:$A,[0]!aq,6,FALSE)</f>
        <v>4.7245772410295398E-5</v>
      </c>
      <c r="G299" t="str">
        <f>VLOOKUP($A:$A,[0]!aq,7,FALSE)</f>
        <v>Up</v>
      </c>
      <c r="H299" t="str">
        <f>VLOOKUP($A:$A,[0]!aq,8,FALSE)</f>
        <v>Ghir_A10G013730.1</v>
      </c>
      <c r="I299">
        <f>VLOOKUP($A:$A,[0]!aq,9,FALSE)</f>
        <v>0</v>
      </c>
      <c r="J299">
        <f>VLOOKUP($A:$A,[0]!aq,10,FALSE)</f>
        <v>0</v>
      </c>
      <c r="K299" t="str">
        <f>VLOOKUP($A:$A,[0]!aq,11,FALSE)</f>
        <v>&gt;Ghir_A10G013730.2</v>
      </c>
      <c r="L299">
        <f>VLOOKUP($A:$A,[0]!aq,12,FALSE)</f>
        <v>93.685000000000002</v>
      </c>
      <c r="M299">
        <f>VLOOKUP($A:$A,[0]!aq,13,FALSE)</f>
        <v>0</v>
      </c>
      <c r="N299" t="str">
        <f>VLOOKUP($A:$A,[0]!aq,14,FALSE)</f>
        <v>XP_016685399.1</v>
      </c>
      <c r="O299" t="str">
        <f>VLOOKUP($A:$A,[0]!aq,15,FALSE)</f>
        <v>PREDICTED: clathrin interactor EPSIN 3-like isoform X2 [Gossypium hirsutum]</v>
      </c>
      <c r="P299">
        <f>VLOOKUP($A:$A,[0]!aq,16,FALSE)</f>
        <v>53.6</v>
      </c>
      <c r="Q299">
        <f>VLOOKUP($A:$A,[0]!aq,17,FALSE)</f>
        <v>0</v>
      </c>
      <c r="R299" t="str">
        <f>VLOOKUP($A:$A,[0]!aq,18,FALSE)</f>
        <v>sp|Q67YI9|EPN2_ARATH</v>
      </c>
      <c r="S299" t="str">
        <f>VLOOKUP($A:$A,[0]!aq,19,FALSE)</f>
        <v>Clathrin interactor EPSIN 2 OS=Arabidopsis thaliana GN=EPSIN2 PE=1 SV=1</v>
      </c>
      <c r="T299" t="str">
        <f>VLOOKUP($A:$A,[0]!aq,20,FALSE)</f>
        <v>At3g59290_1</v>
      </c>
      <c r="U299">
        <f>VLOOKUP($A:$A,[0]!aq,21,FALSE)</f>
        <v>464</v>
      </c>
      <c r="V299">
        <f>VLOOKUP($A:$A,[0]!aq,22,FALSE)</f>
        <v>3.9999999999999999E-154</v>
      </c>
      <c r="W299" t="str">
        <f>VLOOKUP($A:$A,[0]!aq,23,FALSE)</f>
        <v>KOG2056</v>
      </c>
      <c r="X299" t="str">
        <f>VLOOKUP($A:$A,[0]!aq,24,FALSE)</f>
        <v>Equilibrative nucleoside transporter protein</v>
      </c>
      <c r="Y299" t="str">
        <f>VLOOKUP($A:$A,[0]!aq,25,FALSE)</f>
        <v>F</v>
      </c>
      <c r="Z299" t="str">
        <f>VLOOKUP($A:$A,[0]!aq,26,FALSE)</f>
        <v>Nucleotide transport and metabolism</v>
      </c>
      <c r="AA299" t="str">
        <f>VLOOKUP($A:$A,[0]!aq,27,FALSE)</f>
        <v>K12471|1|0.0|1967|ghi:107903761|epsin</v>
      </c>
      <c r="AB299" t="str">
        <f>VLOOKUP($A:$A,[0]!aq,28,FALSE)</f>
        <v>-</v>
      </c>
      <c r="AC299" t="str">
        <f>VLOOKUP($A:$A,[0]!aq,29,FALSE)</f>
        <v>-</v>
      </c>
      <c r="AD299" t="str">
        <f>VLOOKUP($A:$A,[0]!aq,30,FALSE)</f>
        <v>-</v>
      </c>
      <c r="AE299" t="str">
        <f>VLOOKUP($A:$A,[0]!aq,31,FALSE)</f>
        <v>MKKALGQTVRDLKRGVNKKVLKVPGIEQKVLDATSNEPWGPHGSLLADIAMATRNYHEYQIIMAVIWKRMSDTRKNWRHVYKGLTVLEYLVAHGSERVIDDIREHAYQISSLSDFQYIDSSGRDQGSNIRKKSQSLVVLVNDKERIIEVRQKAAANKDKFRSTSTGGMNRAGSGGQGDRYDYDYQYGYRDDDRYGRYSDSNSRDGDRYSRDNEDRYVRDGYRDDDYKGRSTSVDGDQYGTRSRSSDRDHAFDDDGDSSRGSNARADDYSQDGRRHEQKFSEQNNGAPPSYEAVNESHSPVHSERDGEISVAAAPRSSSPPASSNPNLATSDFGNLASPSNKNVEAFNAFDPRVSVSAASAGAPVSTPAPAPPTASTSSEMDLLGALSDSWAVVPTLSETPAAEADAHAKGSMPSFAANPSASNSGNQGFDDPFGDGPFKAFPSGDAASAQQQILTPATTFQATMSQNMEAAQPPSVKSEIVTGFDFGESFSAYSTLNASNSQPSSGNFQFLPQELSDPNQEDDILGEILPPSGPANDAALHTVFSAPSSQSALPVATYGQHAQSGANMYQPAQPSANPYGQLAQPSANPYGQNGQPSANPYGQPEQPNANPYGQNGQPSANPYGQPVQPSTNPYGQNGHSSANPYGQPVQPSANPYSQNGQPSANLYGLPVPPSANPYGQSSANPYGQPTQPNADPYGQSAQPNANPYSQPAQTNANPYSQPVQVHANPYGQPAQPSANPYNQPAQPNANPYSQPTQPNANPYGQPVQPSANPYAQPTQSVSAAPQIPGSAAQSSNGSLMIGSNGPVSSQMAAQPPTPAAPATQFNTGNFISKQGSAVPVESQSAPQTTNDSGAHNNSDVLGGFFSQLGSNASVAPQTVPPSLTGALAIVPQPSKDKFEPKSAVWADTLSRGLVNLNISGPKTNPLSDIGVDFDAINRKEKRLEKPAPTAITSTVTMGKAMGSGSGIGRAGASVLRAPANPMVGSGMGMGMGGGPVGGVGMGGYVGMNQQPMGMGMGMNMGMNPGMGMNNMGMNPGMEMNNMGMSAGMGMNMGMGQATHMQSQSGMPGGYNPMMGSSGYSQQQHGGGGGYR</v>
      </c>
    </row>
    <row r="300" spans="1:31" x14ac:dyDescent="0.25">
      <c r="A300" s="2" t="s">
        <v>4123</v>
      </c>
      <c r="B300" t="str">
        <f>VLOOKUP($A:$A,[0]!aq,2,FALSE)</f>
        <v>MSMs-VS-MMs</v>
      </c>
      <c r="C300">
        <f>VLOOKUP($A:$A,[0]!aq,3,FALSE)</f>
        <v>-3.3850517277573799</v>
      </c>
      <c r="D300">
        <f>VLOOKUP($A:$A,[0]!aq,4,FALSE)</f>
        <v>0.56995800920681405</v>
      </c>
      <c r="E300">
        <f>VLOOKUP($A:$A,[0]!aq,5,FALSE)</f>
        <v>1.0174822245943001E-3</v>
      </c>
      <c r="F300">
        <f>VLOOKUP($A:$A,[0]!aq,6,FALSE)</f>
        <v>5.4754049071531396E-3</v>
      </c>
      <c r="G300" t="str">
        <f>VLOOKUP($A:$A,[0]!aq,7,FALSE)</f>
        <v>Down</v>
      </c>
      <c r="H300" t="str">
        <f>VLOOKUP($A:$A,[0]!aq,8,FALSE)</f>
        <v>Ghir_D09G013360.1</v>
      </c>
      <c r="I300">
        <f>VLOOKUP($A:$A,[0]!aq,9,FALSE)</f>
        <v>0</v>
      </c>
      <c r="J300">
        <f>VLOOKUP($A:$A,[0]!aq,10,FALSE)</f>
        <v>0</v>
      </c>
      <c r="K300">
        <f>VLOOKUP($A:$A,[0]!aq,11,FALSE)</f>
        <v>0</v>
      </c>
      <c r="L300">
        <f>VLOOKUP($A:$A,[0]!aq,12,FALSE)</f>
        <v>100</v>
      </c>
      <c r="M300">
        <f>VLOOKUP($A:$A,[0]!aq,13,FALSE)</f>
        <v>0</v>
      </c>
      <c r="N300" t="str">
        <f>VLOOKUP($A:$A,[0]!aq,14,FALSE)</f>
        <v>XP_016671454.1</v>
      </c>
      <c r="O300" t="str">
        <f>VLOOKUP($A:$A,[0]!aq,15,FALSE)</f>
        <v>PREDICTED: fatty acyl-CoA reductase 2-like [Gossypium hirsutum]</v>
      </c>
      <c r="P300">
        <f>VLOOKUP($A:$A,[0]!aq,16,FALSE)</f>
        <v>65.95</v>
      </c>
      <c r="Q300">
        <f>VLOOKUP($A:$A,[0]!aq,17,FALSE)</f>
        <v>0</v>
      </c>
      <c r="R300" t="str">
        <f>VLOOKUP($A:$A,[0]!aq,18,FALSE)</f>
        <v>sp|Q08891|FACR2_ARATH</v>
      </c>
      <c r="S300" t="str">
        <f>VLOOKUP($A:$A,[0]!aq,19,FALSE)</f>
        <v>Fatty acyl-CoA reductase 2 OS=Arabidopsis thaliana GN=FAR2 PE=1 SV=2</v>
      </c>
      <c r="T300" t="str">
        <f>VLOOKUP($A:$A,[0]!aq,20,FALSE)</f>
        <v>At3g11980</v>
      </c>
      <c r="U300">
        <f>VLOOKUP($A:$A,[0]!aq,21,FALSE)</f>
        <v>739</v>
      </c>
      <c r="V300">
        <f>VLOOKUP($A:$A,[0]!aq,22,FALSE)</f>
        <v>0</v>
      </c>
      <c r="W300" t="str">
        <f>VLOOKUP($A:$A,[0]!aq,23,FALSE)</f>
        <v>KOG1221</v>
      </c>
      <c r="X300" t="str">
        <f>VLOOKUP($A:$A,[0]!aq,24,FALSE)</f>
        <v>Acyl-CoA reductase</v>
      </c>
      <c r="Y300" t="str">
        <f>VLOOKUP($A:$A,[0]!aq,25,FALSE)</f>
        <v>I</v>
      </c>
      <c r="Z300" t="str">
        <f>VLOOKUP($A:$A,[0]!aq,26,FALSE)</f>
        <v>Lipid transport and metabolism</v>
      </c>
      <c r="AA300" t="str">
        <f>VLOOKUP($A:$A,[0]!aq,27,FALSE)</f>
        <v>K13356|1|0.0|1259|ghi:107891237|alcohol-forming fatty acyl-CoA reductase [EC:1.2.1.84]</v>
      </c>
      <c r="AB300" t="str">
        <f>VLOOKUP($A:$A,[0]!aq,28,FALSE)</f>
        <v>GO:0006629//lipid metabolic process</v>
      </c>
      <c r="AC300" t="str">
        <f>VLOOKUP($A:$A,[0]!aq,29,FALSE)</f>
        <v>GO:0102965//alcohol-forming fatty acyl-CoA reductase activity;GO:0080019//fatty-acyl-CoA reductase (alcohol-forming) activity</v>
      </c>
      <c r="AD300" t="str">
        <f>VLOOKUP($A:$A,[0]!aq,30,FALSE)</f>
        <v>-</v>
      </c>
      <c r="AE300" t="str">
        <f>VLOOKUP($A:$A,[0]!aq,31,FALSE)</f>
        <v>MGALFLNCFSVSPTAFNKGGSWRKKRSNCSSFVHCQGSSGKAIKTAGVSSVVKERSKMVNGGDRSAALMDAGGLIVSPNQADIAVKDLVPYGGSTTSLVELQDGIGIVKFLRGKEFFITGSTGFLAKVLIEKILRTVPDVGKIFVLVKAKSKEAAMERLKTEIINAELFNCLQQTYGNSYQSFMLSKLVPVVGNVCESDLGLDDELADLISKEVDIIVNSAANTTFDERYDVAIDINTKGASHLMGFAKKCKKLKLFLQVSTAYVNGQRQGRVMEKPFDIGDCIARENLIAETTPRSIPELDIEEEFVLARDTKEGCHESELAQKMKELGLQRARKYGWQDTYVFTKAMGEMMINNMRGEIPVVIIRPSVIESTCKEPFPGWMEGNRMMDPIVLCYGKGQLTGFLVDPNGVLDVVPADMVVNATLAAIARHGMTPKQDINIYHIASSVVNPLVFQDLARMLHEHYNSRPFLDSKGTPIHVPSMKLFSSMEDFSAHLWRDAVHRTGLPALASWSGKLSLKLQAVCRKSVEQAKYLANIYEPYTFYGGRFDNSNTKRLLETMSEEEKVSFGFDVETIDWKDYIKNVHIPGLRRHVMKGRGMCSSPIS</v>
      </c>
    </row>
    <row r="301" spans="1:31" x14ac:dyDescent="0.25">
      <c r="A301" s="2" t="s">
        <v>2993</v>
      </c>
      <c r="B301" t="str">
        <f>VLOOKUP($A:$A,[0]!aq,2,FALSE)</f>
        <v>MSMs-VS-MMs</v>
      </c>
      <c r="C301">
        <f>VLOOKUP($A:$A,[0]!aq,3,FALSE)</f>
        <v>-2.1510472816703801</v>
      </c>
      <c r="D301">
        <f>VLOOKUP($A:$A,[0]!aq,4,FALSE)</f>
        <v>0.40076462916235001</v>
      </c>
      <c r="E301">
        <f>VLOOKUP($A:$A,[0]!aq,5,FALSE)</f>
        <v>1.7160915579177401E-3</v>
      </c>
      <c r="F301">
        <f>VLOOKUP($A:$A,[0]!aq,6,FALSE)</f>
        <v>8.0606598066553601E-3</v>
      </c>
      <c r="G301" t="str">
        <f>VLOOKUP($A:$A,[0]!aq,7,FALSE)</f>
        <v>Down</v>
      </c>
      <c r="H301" t="str">
        <f>VLOOKUP($A:$A,[0]!aq,8,FALSE)</f>
        <v>Ghir_A06G019710.1;Ghir_D06G020830.1</v>
      </c>
      <c r="I301">
        <f>VLOOKUP($A:$A,[0]!aq,9,FALSE)</f>
        <v>0</v>
      </c>
      <c r="J301">
        <f>VLOOKUP($A:$A,[0]!aq,10,FALSE)</f>
        <v>0</v>
      </c>
      <c r="K301">
        <f>VLOOKUP($A:$A,[0]!aq,11,FALSE)</f>
        <v>0</v>
      </c>
      <c r="L301">
        <f>VLOOKUP($A:$A,[0]!aq,12,FALSE)</f>
        <v>100</v>
      </c>
      <c r="M301">
        <f>VLOOKUP($A:$A,[0]!aq,13,FALSE)</f>
        <v>0</v>
      </c>
      <c r="N301" t="str">
        <f>VLOOKUP($A:$A,[0]!aq,14,FALSE)</f>
        <v>XP_016722592.1</v>
      </c>
      <c r="O301" t="str">
        <f>VLOOKUP($A:$A,[0]!aq,15,FALSE)</f>
        <v>PREDICTED: ALA-interacting subunit 1-like [Gossypium hirsutum]</v>
      </c>
      <c r="P301">
        <f>VLOOKUP($A:$A,[0]!aq,16,FALSE)</f>
        <v>68.69</v>
      </c>
      <c r="Q301">
        <f>VLOOKUP($A:$A,[0]!aq,17,FALSE)</f>
        <v>4.0000000000000002E-173</v>
      </c>
      <c r="R301" t="str">
        <f>VLOOKUP($A:$A,[0]!aq,18,FALSE)</f>
        <v>sp|Q9LTW0|ALIS1_ARATH</v>
      </c>
      <c r="S301" t="str">
        <f>VLOOKUP($A:$A,[0]!aq,19,FALSE)</f>
        <v>ALA-interacting subunit 1 OS=Arabidopsis thaliana GN=ALIS1 PE=1 SV=1</v>
      </c>
      <c r="T301" t="str">
        <f>VLOOKUP($A:$A,[0]!aq,20,FALSE)</f>
        <v>At3g12740</v>
      </c>
      <c r="U301">
        <f>VLOOKUP($A:$A,[0]!aq,21,FALSE)</f>
        <v>485</v>
      </c>
      <c r="V301">
        <f>VLOOKUP($A:$A,[0]!aq,22,FALSE)</f>
        <v>7.0000000000000003E-173</v>
      </c>
      <c r="W301" t="str">
        <f>VLOOKUP($A:$A,[0]!aq,23,FALSE)</f>
        <v>KOG2952</v>
      </c>
      <c r="X301" t="str">
        <f>VLOOKUP($A:$A,[0]!aq,24,FALSE)</f>
        <v>Cell cycle control protein</v>
      </c>
      <c r="Y301" t="str">
        <f>VLOOKUP($A:$A,[0]!aq,25,FALSE)</f>
        <v>DKT</v>
      </c>
      <c r="Z301" t="str">
        <f>VLOOKUP($A:$A,[0]!aq,26,FALSE)</f>
        <v>Cell cycle control, cell division, chromosome partitioning;Transcription;Signal transduction mechanisms</v>
      </c>
      <c r="AA301" t="str">
        <f>VLOOKUP($A:$A,[0]!aq,27,FALSE)</f>
        <v>-</v>
      </c>
      <c r="AB301">
        <f>VLOOKUP($A:$A,[0]!aq,28,FALSE)</f>
        <v>0</v>
      </c>
      <c r="AC301">
        <f>VLOOKUP($A:$A,[0]!aq,29,FALSE)</f>
        <v>0</v>
      </c>
      <c r="AD301" t="str">
        <f>VLOOKUP($A:$A,[0]!aq,30,FALSE)</f>
        <v>GO:0016021//integral component of membrane</v>
      </c>
      <c r="AE301" t="str">
        <f>VLOOKUP($A:$A,[0]!aq,31,FALSE)</f>
        <v>MDTNGATTSSAAGGGSTSKSSSKKHSRKPVYSRFTQQELPACKPILTPGLVIATFTIIGIIFIPLGLVSLSASEKVVEIVDRYDESCVPSDYSNDKLKFIQNPSINKSCVRTLTVPKLMKSPVFIYYQLDNYYQNHRRYVKSRSDKQLRSVSDEKSTKDCSPEDKTVDGPIVPCGLVAWSLFNDTYGFSVNSKTIEVNKHDIAWKSDKEHKFGSNVYPKNFQSGGLIGGAKLNSSVPLSKQEDLMVWMRTAALPTFRKLYGKIEQDLQANEKIQVVIQNNYNTYSFSGKKKLVLSTTSWIGGKNDFLGIAYIIVGGLCLFLAVCFILLYVIKPRPLGDPSYLSWNRSPAGHPN</v>
      </c>
    </row>
    <row r="302" spans="1:31" x14ac:dyDescent="0.25">
      <c r="A302" s="2" t="s">
        <v>2889</v>
      </c>
      <c r="B302" t="str">
        <f>VLOOKUP($A:$A,[0]!aq,2,FALSE)</f>
        <v>MSMs-VS-MMs</v>
      </c>
      <c r="C302">
        <f>VLOOKUP($A:$A,[0]!aq,3,FALSE)</f>
        <v>2.2393242261213402</v>
      </c>
      <c r="D302">
        <f>VLOOKUP($A:$A,[0]!aq,4,FALSE)</f>
        <v>0.26149241591615102</v>
      </c>
      <c r="E302">
        <f>VLOOKUP($A:$A,[0]!aq,5,FALSE)</f>
        <v>1.8602264926226299E-6</v>
      </c>
      <c r="F302">
        <f>VLOOKUP($A:$A,[0]!aq,6,FALSE)</f>
        <v>6.5436202505196004E-5</v>
      </c>
      <c r="G302" t="str">
        <f>VLOOKUP($A:$A,[0]!aq,7,FALSE)</f>
        <v>Up</v>
      </c>
      <c r="H302" t="str">
        <f>VLOOKUP($A:$A,[0]!aq,8,FALSE)</f>
        <v>Ghir_A05G003850.1</v>
      </c>
      <c r="I302">
        <f>VLOOKUP($A:$A,[0]!aq,9,FALSE)</f>
        <v>0</v>
      </c>
      <c r="J302">
        <f>VLOOKUP($A:$A,[0]!aq,10,FALSE)</f>
        <v>0</v>
      </c>
      <c r="K302">
        <f>VLOOKUP($A:$A,[0]!aq,11,FALSE)</f>
        <v>0</v>
      </c>
      <c r="L302">
        <f>VLOOKUP($A:$A,[0]!aq,12,FALSE)</f>
        <v>100</v>
      </c>
      <c r="M302">
        <f>VLOOKUP($A:$A,[0]!aq,13,FALSE)</f>
        <v>0</v>
      </c>
      <c r="N302" t="str">
        <f>VLOOKUP($A:$A,[0]!aq,14,FALSE)</f>
        <v>NP_001314608.1</v>
      </c>
      <c r="O302" t="str">
        <f>VLOOKUP($A:$A,[0]!aq,15,FALSE)</f>
        <v xml:space="preserve">pectinesterase-like [Gossypium hirsutum] </v>
      </c>
      <c r="P302">
        <f>VLOOKUP($A:$A,[0]!aq,16,FALSE)</f>
        <v>67.08</v>
      </c>
      <c r="Q302">
        <f>VLOOKUP($A:$A,[0]!aq,17,FALSE)</f>
        <v>0</v>
      </c>
      <c r="R302" t="str">
        <f>VLOOKUP($A:$A,[0]!aq,18,FALSE)</f>
        <v>sp|Q43143|PMEU1_SOLLC</v>
      </c>
      <c r="S302" t="str">
        <f>VLOOKUP($A:$A,[0]!aq,19,FALSE)</f>
        <v>Pectinesterase/pectinesterase inhibitor U1 OS=Solanum lycopersicum GN=PMEU1 PE=2 SV=1</v>
      </c>
      <c r="T302" t="str">
        <f>VLOOKUP($A:$A,[0]!aq,20,FALSE)</f>
        <v>-</v>
      </c>
      <c r="U302" t="str">
        <f>VLOOKUP($A:$A,[0]!aq,21,FALSE)</f>
        <v>-</v>
      </c>
      <c r="V302" t="str">
        <f>VLOOKUP($A:$A,[0]!aq,22,FALSE)</f>
        <v>-</v>
      </c>
      <c r="W302" t="str">
        <f>VLOOKUP($A:$A,[0]!aq,23,FALSE)</f>
        <v>-</v>
      </c>
      <c r="X302" t="str">
        <f>VLOOKUP($A:$A,[0]!aq,24,FALSE)</f>
        <v>-</v>
      </c>
      <c r="Y302" t="str">
        <f>VLOOKUP($A:$A,[0]!aq,25,FALSE)</f>
        <v>-</v>
      </c>
      <c r="Z302" t="str">
        <f>VLOOKUP($A:$A,[0]!aq,26,FALSE)</f>
        <v>-</v>
      </c>
      <c r="AA302" t="str">
        <f>VLOOKUP($A:$A,[0]!aq,27,FALSE)</f>
        <v>K01051|1|0.0|1181|ghi:107958814|pectinesterase [EC:3.1.1.11]</v>
      </c>
      <c r="AB302" t="str">
        <f>VLOOKUP($A:$A,[0]!aq,28,FALSE)</f>
        <v>GO:0042545//cell wall modification;GO:0045490//pectin catabolic process</v>
      </c>
      <c r="AC302" t="str">
        <f>VLOOKUP($A:$A,[0]!aq,29,FALSE)</f>
        <v>GO:0030599//pectinesterase activity;GO:0045330//aspartyl esterase activity;GO:0004857//enzyme inhibitor activity</v>
      </c>
      <c r="AD302" t="str">
        <f>VLOOKUP($A:$A,[0]!aq,30,FALSE)</f>
        <v>GO:0005618//cell wall</v>
      </c>
      <c r="AE302" t="str">
        <f>VLOOKUP($A:$A,[0]!aq,31,FALSE)</f>
        <v>MAFSGERKKKLFLALFASILLVTAIVTIATTVSISKKKSSNTVAAHSIIKSSCSSTLYPELCYSTISSAPDAETKVKNPKDVIELSLNLTVTAVQSNYLSIKKLISTQRKSLTEREKAALNDCLELVDETLDELFVAEHDLSDYPSFNKSISQHADDLKSLLSAAMTNQETCLDGFSHDKADKKVRQALLDGQMHVFHMCSNALAMIKNLTDTDMASQGYHPSSGRQLEEQDQTEWPKWLSEGDRRLLQATTVIPNVTVAADGSGDFLTVSEAVAAAPERSTTRYIIKIKAGVYRENVDVPSKKTNLMFVGDGRVNTIITASRNVVDGSTTFHSATVAAVGDGFLARDITFQNTAGPSKHQAVALRVGSDLSAFYRCGILAYQDTLYVHSLRQFYSQCLVAGSVDFIFGNAAAVLQDCDIHARRPNPNQRNMVTAQGRSDPNENTGIVIQKCRIGATSDLEAVKSDFETYLGRPWKTHSRTVIMQSVISDIIHPAGWFPWDKDFALDTLTYREYQNTGPGANTSSRVTWKGYSVITNISEAQTYTARNFIGGANWLSATGFPFSLDL</v>
      </c>
    </row>
    <row r="303" spans="1:31" x14ac:dyDescent="0.25">
      <c r="A303" s="2" t="s">
        <v>3444</v>
      </c>
      <c r="B303" t="str">
        <f>VLOOKUP($A:$A,[0]!aq,2,FALSE)</f>
        <v>MSMs-VS-MMs</v>
      </c>
      <c r="C303">
        <f>VLOOKUP($A:$A,[0]!aq,3,FALSE)</f>
        <v>2.2611498703883699</v>
      </c>
      <c r="D303">
        <f>VLOOKUP($A:$A,[0]!aq,4,FALSE)</f>
        <v>0.36603152345824702</v>
      </c>
      <c r="E303">
        <f>VLOOKUP($A:$A,[0]!aq,5,FALSE)</f>
        <v>1.04488315410656E-4</v>
      </c>
      <c r="F303">
        <f>VLOOKUP($A:$A,[0]!aq,6,FALSE)</f>
        <v>1.05569609487767E-3</v>
      </c>
      <c r="G303" t="str">
        <f>VLOOKUP($A:$A,[0]!aq,7,FALSE)</f>
        <v>Up</v>
      </c>
      <c r="H303" t="str">
        <f>VLOOKUP($A:$A,[0]!aq,8,FALSE)</f>
        <v>Ghir_A11G035860.1;Ghir_D11G012320.1</v>
      </c>
      <c r="I303">
        <f>VLOOKUP($A:$A,[0]!aq,9,FALSE)</f>
        <v>0</v>
      </c>
      <c r="J303">
        <f>VLOOKUP($A:$A,[0]!aq,10,FALSE)</f>
        <v>0</v>
      </c>
      <c r="K303">
        <f>VLOOKUP($A:$A,[0]!aq,11,FALSE)</f>
        <v>0</v>
      </c>
      <c r="L303">
        <f>VLOOKUP($A:$A,[0]!aq,12,FALSE)</f>
        <v>99.543000000000006</v>
      </c>
      <c r="M303">
        <f>VLOOKUP($A:$A,[0]!aq,13,FALSE)</f>
        <v>3.0000000000000002E-163</v>
      </c>
      <c r="N303" t="str">
        <f>VLOOKUP($A:$A,[0]!aq,14,FALSE)</f>
        <v>XP_017629723.1</v>
      </c>
      <c r="O303" t="str">
        <f>VLOOKUP($A:$A,[0]!aq,15,FALSE)</f>
        <v>PREDICTED: glutathione S-transferase F13 [Gossypium arboreum]</v>
      </c>
      <c r="P303">
        <f>VLOOKUP($A:$A,[0]!aq,16,FALSE)</f>
        <v>59.36</v>
      </c>
      <c r="Q303">
        <f>VLOOKUP($A:$A,[0]!aq,17,FALSE)</f>
        <v>2E-99</v>
      </c>
      <c r="R303" t="str">
        <f>VLOOKUP($A:$A,[0]!aq,18,FALSE)</f>
        <v>sp|Q9LZI9|GSTFD_ARATH</v>
      </c>
      <c r="S303" t="str">
        <f>VLOOKUP($A:$A,[0]!aq,19,FALSE)</f>
        <v>Glutathione S-transferase F13 OS=Arabidopsis thaliana GN=GSTF13 PE=3 SV=1</v>
      </c>
      <c r="T303" t="str">
        <f>VLOOKUP($A:$A,[0]!aq,20,FALSE)</f>
        <v>At3g62760</v>
      </c>
      <c r="U303">
        <f>VLOOKUP($A:$A,[0]!aq,21,FALSE)</f>
        <v>287</v>
      </c>
      <c r="V303">
        <f>VLOOKUP($A:$A,[0]!aq,22,FALSE)</f>
        <v>4.0000000000000001E-99</v>
      </c>
      <c r="W303" t="str">
        <f>VLOOKUP($A:$A,[0]!aq,23,FALSE)</f>
        <v>KOG0867</v>
      </c>
      <c r="X303" t="str">
        <f>VLOOKUP($A:$A,[0]!aq,24,FALSE)</f>
        <v>Glutathione S-transferase</v>
      </c>
      <c r="Y303" t="str">
        <f>VLOOKUP($A:$A,[0]!aq,25,FALSE)</f>
        <v>O</v>
      </c>
      <c r="Z303" t="str">
        <f>VLOOKUP($A:$A,[0]!aq,26,FALSE)</f>
        <v>Posttranslational modification, protein turnover, chaperones</v>
      </c>
      <c r="AA303" t="str">
        <f>VLOOKUP($A:$A,[0]!aq,27,FALSE)</f>
        <v>K00799|1|5e-164|454|gab:108472684|glutathione S-transferase [EC:2.5.1.18]</v>
      </c>
      <c r="AB303">
        <f>VLOOKUP($A:$A,[0]!aq,28,FALSE)</f>
        <v>0</v>
      </c>
      <c r="AC303" t="str">
        <f>VLOOKUP($A:$A,[0]!aq,29,FALSE)</f>
        <v>GO:0016740//transferase activity</v>
      </c>
      <c r="AD303" t="str">
        <f>VLOOKUP($A:$A,[0]!aq,30,FALSE)</f>
        <v>-</v>
      </c>
      <c r="AE303" t="str">
        <f>VLOOKUP($A:$A,[0]!aq,31,FALSE)</f>
        <v>MALKLYGAAMSPCTSRVMTCLHEKEADFELIPIDLFAGEHKQLPFLAKNPFGQIPALEDGDLSLFESRAISAYVAEKYKEAGHDLIRYQSLKEAAEVKVWMEVESQQYHPAISPIIFQFFAAPLQGKVPDQAIIDENLEKLGNVLSVYEEKLSRTKYLAGDFYSLADLFHLSFTYYFMKTPCANLINERPHVKAWWEDISSRPAFQKVASAMTFGEKGN</v>
      </c>
    </row>
    <row r="304" spans="1:31" x14ac:dyDescent="0.25">
      <c r="A304" s="2" t="s">
        <v>3828</v>
      </c>
      <c r="B304" t="str">
        <f>VLOOKUP($A:$A,[0]!aq,2,FALSE)</f>
        <v>MSMs-VS-MMs</v>
      </c>
      <c r="C304">
        <f>VLOOKUP($A:$A,[0]!aq,3,FALSE)</f>
        <v>-2.14168243800491</v>
      </c>
      <c r="D304">
        <f>VLOOKUP($A:$A,[0]!aq,4,FALSE)</f>
        <v>0.33402756848516102</v>
      </c>
      <c r="E304">
        <f>VLOOKUP($A:$A,[0]!aq,5,FALSE)</f>
        <v>4.9991604884391798E-5</v>
      </c>
      <c r="F304">
        <f>VLOOKUP($A:$A,[0]!aq,6,FALSE)</f>
        <v>6.1718667810820699E-4</v>
      </c>
      <c r="G304" t="str">
        <f>VLOOKUP($A:$A,[0]!aq,7,FALSE)</f>
        <v>Down</v>
      </c>
      <c r="H304" t="str">
        <f>VLOOKUP($A:$A,[0]!aq,8,FALSE)</f>
        <v>Ghir_D03G014420.1</v>
      </c>
      <c r="I304">
        <f>VLOOKUP($A:$A,[0]!aq,9,FALSE)</f>
        <v>0</v>
      </c>
      <c r="J304">
        <f>VLOOKUP($A:$A,[0]!aq,10,FALSE)</f>
        <v>0</v>
      </c>
      <c r="K304">
        <f>VLOOKUP($A:$A,[0]!aq,11,FALSE)</f>
        <v>0</v>
      </c>
      <c r="L304">
        <f>VLOOKUP($A:$A,[0]!aq,12,FALSE)</f>
        <v>99.759</v>
      </c>
      <c r="M304">
        <f>VLOOKUP($A:$A,[0]!aq,13,FALSE)</f>
        <v>0</v>
      </c>
      <c r="N304" t="str">
        <f>VLOOKUP($A:$A,[0]!aq,14,FALSE)</f>
        <v>XP_016740597.1</v>
      </c>
      <c r="O304" t="str">
        <f>VLOOKUP($A:$A,[0]!aq,15,FALSE)</f>
        <v>PREDICTED: receptor-like protein kinase HERK 1 [Gossypium hirsutum]</v>
      </c>
      <c r="P304">
        <f>VLOOKUP($A:$A,[0]!aq,16,FALSE)</f>
        <v>68.77</v>
      </c>
      <c r="Q304">
        <f>VLOOKUP($A:$A,[0]!aq,17,FALSE)</f>
        <v>0</v>
      </c>
      <c r="R304" t="str">
        <f>VLOOKUP($A:$A,[0]!aq,18,FALSE)</f>
        <v>sp|Q9LX66|HERK_ARATH</v>
      </c>
      <c r="S304" t="str">
        <f>VLOOKUP($A:$A,[0]!aq,19,FALSE)</f>
        <v>Receptor-like protein kinase HERK 1 OS=Arabidopsis thaliana GN=HERK1 PE=1 SV=1</v>
      </c>
      <c r="T304" t="str">
        <f>VLOOKUP($A:$A,[0]!aq,20,FALSE)</f>
        <v>At3g46290</v>
      </c>
      <c r="U304">
        <f>VLOOKUP($A:$A,[0]!aq,21,FALSE)</f>
        <v>1148</v>
      </c>
      <c r="V304">
        <f>VLOOKUP($A:$A,[0]!aq,22,FALSE)</f>
        <v>0</v>
      </c>
      <c r="W304" t="str">
        <f>VLOOKUP($A:$A,[0]!aq,23,FALSE)</f>
        <v>KOG1187</v>
      </c>
      <c r="X304" t="str">
        <f>VLOOKUP($A:$A,[0]!aq,24,FALSE)</f>
        <v>Serine/threonine protein kinase</v>
      </c>
      <c r="Y304" t="str">
        <f>VLOOKUP($A:$A,[0]!aq,25,FALSE)</f>
        <v>T</v>
      </c>
      <c r="Z304" t="str">
        <f>VLOOKUP($A:$A,[0]!aq,26,FALSE)</f>
        <v>Signal transduction mechanisms</v>
      </c>
      <c r="AA304" t="str">
        <f>VLOOKUP($A:$A,[0]!aq,27,FALSE)</f>
        <v>K04733|1|0.0|943|vvi:100265586|interleukin-1 receptor-associated kinase 4 [EC:2.7.11.1]</v>
      </c>
      <c r="AB304">
        <f>VLOOKUP($A:$A,[0]!aq,28,FALSE)</f>
        <v>0</v>
      </c>
      <c r="AC304" t="str">
        <f>VLOOKUP($A:$A,[0]!aq,29,FALSE)</f>
        <v>GO:0004674//protein serine/threonine kinase activity;GO:0005524//ATP binding</v>
      </c>
      <c r="AD304" t="str">
        <f>VLOOKUP($A:$A,[0]!aq,30,FALSE)</f>
        <v>GO:0016021//integral component of membrane</v>
      </c>
      <c r="AE304" t="str">
        <f>VLOOKUP($A:$A,[0]!aq,31,FALSE)</f>
        <v>MGCKVFGFLFWVSSILCLPLFARGFTPADNYLIDCGSLTNTTLGDRVFMADNLASKLLSASGNIVGNTSKAVTSSDDSPLYQTVRIFTGVSKYTFPISQRGRHWIRLYFYPFVHASYNMSMAKFDVSTENHVLLSSFSVQSLVVKEFSVNVTTNSLAITFSPSENSFAFINALEVVSVPDQLIPDSAGLVESSTGFQGLTWQALETVARVNMGGPTVSSENDTLSRTWVPDQPFLLGKNLATSVSKIKAVKYVDGGSTREIAPNTIYGTCTRMNSMNDSNSNFNVTWEFNVDPGFQYLVRFHFCDIVSEALNLLYFNVFIDSSVIERDFDLSTYLVNVLAAAYYKDYVTGPTTSNKIRVSIGPSNIHGTYPDAILNGLEIMKMNNSDGSLSGLGTVNTSSSSSKKRVGAIVGVTAGVACGVLLAGVLFMYCRKQRQLSRQRLSRTWIPFSINGGTSHTMGSKYSKGTTISLISNTNYHVPFLAVQEATNNFDESWVIGIGGFGKVYKGELNDGTKVAVKRGNPQSQQGLAEFQTEIEMLSQFRHRHLVSLIGYCDEKNEMILIYEYMENGTLKSHLYGSGHPSLSWKQRLEICIGAARGLHYLHTGYAKAVIHRDVKSANILLDENLMAKVADFGLSKTGPELDQTHVSTAVKGSFGYLDPEYFRRQQLTEKSDVYSFGVVLFEVLCARPVIDPTLPREMVNLAEWAMKWQKKGQLEQIIDSSLKGNIRPNSLRKFGETAEKCLADFGVDRPSMGDVLWNLEYALQLQEAVVQGDPEENSTNMIGELSPQINNFSQLDPTGSAKFEVSSVDDLSGVSMSKVFSQLVKSEGR</v>
      </c>
    </row>
    <row r="305" spans="1:31" x14ac:dyDescent="0.25">
      <c r="A305" s="2" t="s">
        <v>4000</v>
      </c>
      <c r="B305" t="str">
        <f>VLOOKUP($A:$A,[0]!aq,2,FALSE)</f>
        <v>MSMs-VS-MMs</v>
      </c>
      <c r="C305">
        <f>VLOOKUP($A:$A,[0]!aq,3,FALSE)</f>
        <v>2.56955723133541</v>
      </c>
      <c r="D305">
        <f>VLOOKUP($A:$A,[0]!aq,4,FALSE)</f>
        <v>0.41946660852814599</v>
      </c>
      <c r="E305">
        <f>VLOOKUP($A:$A,[0]!aq,5,FALSE)</f>
        <v>5.1312579537832199E-5</v>
      </c>
      <c r="F305">
        <f>VLOOKUP($A:$A,[0]!aq,6,FALSE)</f>
        <v>6.2782450258053505E-4</v>
      </c>
      <c r="G305" t="str">
        <f>VLOOKUP($A:$A,[0]!aq,7,FALSE)</f>
        <v>Up</v>
      </c>
      <c r="H305" t="str">
        <f>VLOOKUP($A:$A,[0]!aq,8,FALSE)</f>
        <v>Ghir_D07G013300.1</v>
      </c>
      <c r="I305">
        <f>VLOOKUP($A:$A,[0]!aq,9,FALSE)</f>
        <v>0</v>
      </c>
      <c r="J305">
        <f>VLOOKUP($A:$A,[0]!aq,10,FALSE)</f>
        <v>0</v>
      </c>
      <c r="K305">
        <f>VLOOKUP($A:$A,[0]!aq,11,FALSE)</f>
        <v>0</v>
      </c>
      <c r="L305">
        <f>VLOOKUP($A:$A,[0]!aq,12,FALSE)</f>
        <v>99.855000000000004</v>
      </c>
      <c r="M305">
        <f>VLOOKUP($A:$A,[0]!aq,13,FALSE)</f>
        <v>0</v>
      </c>
      <c r="N305" t="str">
        <f>VLOOKUP($A:$A,[0]!aq,14,FALSE)</f>
        <v>XP_016745294.1</v>
      </c>
      <c r="O305" t="str">
        <f>VLOOKUP($A:$A,[0]!aq,15,FALSE)</f>
        <v xml:space="preserve">PREDICTED: sulfite reductase [ferredoxin], chloroplastic-like isoform X1 [Gossypium hirsutum] </v>
      </c>
      <c r="P305">
        <f>VLOOKUP($A:$A,[0]!aq,16,FALSE)</f>
        <v>81.12</v>
      </c>
      <c r="Q305">
        <f>VLOOKUP($A:$A,[0]!aq,17,FALSE)</f>
        <v>0</v>
      </c>
      <c r="R305" t="str">
        <f>VLOOKUP($A:$A,[0]!aq,18,FALSE)</f>
        <v>sp|O82802|SIR1_TOBAC</v>
      </c>
      <c r="S305" t="str">
        <f>VLOOKUP($A:$A,[0]!aq,19,FALSE)</f>
        <v>Sulfite reductase 1 [ferredoxin], chloroplastic OS=Nicotiana tabacum GN=SIR1 PE=1 SV=1</v>
      </c>
      <c r="T305" t="str">
        <f>VLOOKUP($A:$A,[0]!aq,20,FALSE)</f>
        <v>At5g04590</v>
      </c>
      <c r="U305">
        <f>VLOOKUP($A:$A,[0]!aq,21,FALSE)</f>
        <v>1084</v>
      </c>
      <c r="V305">
        <f>VLOOKUP($A:$A,[0]!aq,22,FALSE)</f>
        <v>0</v>
      </c>
      <c r="W305" t="str">
        <f>VLOOKUP($A:$A,[0]!aq,23,FALSE)</f>
        <v>KOG0560</v>
      </c>
      <c r="X305" t="str">
        <f>VLOOKUP($A:$A,[0]!aq,24,FALSE)</f>
        <v>Sulfite reductase (ferredoxin)</v>
      </c>
      <c r="Y305" t="str">
        <f>VLOOKUP($A:$A,[0]!aq,25,FALSE)</f>
        <v>P</v>
      </c>
      <c r="Z305" t="str">
        <f>VLOOKUP($A:$A,[0]!aq,26,FALSE)</f>
        <v>Inorganic ion transport and metabolism</v>
      </c>
      <c r="AA305" t="str">
        <f>VLOOKUP($A:$A,[0]!aq,27,FALSE)</f>
        <v>K00392|1|0.0|1436|ghi:107954292|sulfite reductase (ferredoxin) [EC:1.8.7.1]</v>
      </c>
      <c r="AB305" t="str">
        <f>VLOOKUP($A:$A,[0]!aq,28,FALSE)</f>
        <v>GO:0006790//sulfur compound metabolic process;GO:0009409//response to cold;GO:0009651//response to salt stress</v>
      </c>
      <c r="AC305" t="str">
        <f>VLOOKUP($A:$A,[0]!aq,29,FALSE)</f>
        <v>GO:0051539//4 iron, 4 sulfur cluster binding;GO:0020037//heme binding;GO:0050311//sulfite reductase (ferredoxin) activity;GO:0016002//sulfite reductase activity;GO:0005507//copper ion binding</v>
      </c>
      <c r="AD305" t="str">
        <f>VLOOKUP($A:$A,[0]!aq,30,FALSE)</f>
        <v>GO:0009941//chloroplast envelope;GO:0009570//chloroplast stroma;GO:0010319//stromule;GO:0016020//membrane;GO:0048046//apoplast</v>
      </c>
      <c r="AE305" t="str">
        <f>VLOOKUP($A:$A,[0]!aq,31,FALSE)</f>
        <v>MTTSFGSATSTVIPNDPKIRMQSFTGLKSLHSIALARNHRVFPLPFSTPSVIRAVSTPVKPETSTTEPKRSKVEIFKEQSNFIRYPLNEEILTDTPNINEAATQLIKFHGSYQQYNRDERGTRSYSFMLRTKNPGGKVPNQLYLTMDDLADQFGVGTLRLTTRQTFQLHGVLKKNLKTVMSTIIKNMGSTLGACGDLNRNVLAPAAPLKTKEYLFAQETADNIAALLTPQSGFYYDVWVDGERFMTSEPPEVVKARNDNSHKTNFPDSPEPIYGTQFLPRKFKIAVTVPTDNSVDILTNDIGVVVVSDDNGEPQGLNIYVGGGMGRTHRMEATFPRLGEPLGYVPKEDILYAIKAIVATQRDHGRRDDRRYSRMKYLISSWGIEKFKTVVEQYYGKKFEPFHELPEWEFKSYLGWHEQGDGALFCGLHVDNGRVGGKMKKTLREVIEKYNLNMRITPNQNIILCDIRSAWRRPITTVLAQAGLLHPKYVDPLNLTAMACPAFPLCPLAITEAERGIPDILKRVRSVFEKVGLKYNDSVVIRITGCPNGCARPYMAELGLVGDGPNSYQIWLGGTPNQTQLARSFMDKVKVQDLENVFEPLFYYWKQKRQPKESFGDFTARIGFEKLKELVDKWEGVVQTPPARYNLKLFADKETYEVMDELAKLQNKSAHQLAIEVIRNFVASQQNGKSE</v>
      </c>
    </row>
    <row r="306" spans="1:31" x14ac:dyDescent="0.25">
      <c r="A306" s="2" t="s">
        <v>2699</v>
      </c>
      <c r="B306" t="str">
        <f>VLOOKUP($A:$A,[0]!aq,2,FALSE)</f>
        <v>MSMs-VS-MMs</v>
      </c>
      <c r="C306">
        <f>VLOOKUP($A:$A,[0]!aq,3,FALSE)</f>
        <v>-2.5603187011317701</v>
      </c>
      <c r="D306">
        <f>VLOOKUP($A:$A,[0]!aq,4,FALSE)</f>
        <v>0.42859073355461003</v>
      </c>
      <c r="E306">
        <f>VLOOKUP($A:$A,[0]!aq,5,FALSE)</f>
        <v>6.4719885439767894E-5</v>
      </c>
      <c r="F306">
        <f>VLOOKUP($A:$A,[0]!aq,6,FALSE)</f>
        <v>7.4517432477460795E-4</v>
      </c>
      <c r="G306" t="str">
        <f>VLOOKUP($A:$A,[0]!aq,7,FALSE)</f>
        <v>Down</v>
      </c>
      <c r="H306" t="str">
        <f>VLOOKUP($A:$A,[0]!aq,8,FALSE)</f>
        <v>Ghir_A02G006250.1;Ghir_D02G006640.1</v>
      </c>
      <c r="I306">
        <f>VLOOKUP($A:$A,[0]!aq,9,FALSE)</f>
        <v>0</v>
      </c>
      <c r="J306">
        <f>VLOOKUP($A:$A,[0]!aq,10,FALSE)</f>
        <v>0</v>
      </c>
      <c r="K306">
        <f>VLOOKUP($A:$A,[0]!aq,11,FALSE)</f>
        <v>0</v>
      </c>
      <c r="L306">
        <f>VLOOKUP($A:$A,[0]!aq,12,FALSE)</f>
        <v>100</v>
      </c>
      <c r="M306">
        <f>VLOOKUP($A:$A,[0]!aq,13,FALSE)</f>
        <v>1.9999999999999999E-69</v>
      </c>
      <c r="N306" t="str">
        <f>VLOOKUP($A:$A,[0]!aq,14,FALSE)</f>
        <v>XP_016742149.1</v>
      </c>
      <c r="O306" t="str">
        <f>VLOOKUP($A:$A,[0]!aq,15,FALSE)</f>
        <v>PREDICTED: snakin-2-like [Gossypium hirsutum]</v>
      </c>
      <c r="P306">
        <f>VLOOKUP($A:$A,[0]!aq,16,FALSE)</f>
        <v>47.54</v>
      </c>
      <c r="Q306">
        <f>VLOOKUP($A:$A,[0]!aq,17,FALSE)</f>
        <v>6.0000000000000003E-12</v>
      </c>
      <c r="R306" t="str">
        <f>VLOOKUP($A:$A,[0]!aq,18,FALSE)</f>
        <v>sp|Q93X17|SNAK2_SOLTU</v>
      </c>
      <c r="S306" t="str">
        <f>VLOOKUP($A:$A,[0]!aq,19,FALSE)</f>
        <v>Snakin-2 OS=Solanum tuberosum GN=SN2 PE=1 SV=1</v>
      </c>
      <c r="T306" t="str">
        <f>VLOOKUP($A:$A,[0]!aq,20,FALSE)</f>
        <v>-</v>
      </c>
      <c r="U306" t="str">
        <f>VLOOKUP($A:$A,[0]!aq,21,FALSE)</f>
        <v>-</v>
      </c>
      <c r="V306" t="str">
        <f>VLOOKUP($A:$A,[0]!aq,22,FALSE)</f>
        <v>-</v>
      </c>
      <c r="W306" t="str">
        <f>VLOOKUP($A:$A,[0]!aq,23,FALSE)</f>
        <v>-</v>
      </c>
      <c r="X306" t="str">
        <f>VLOOKUP($A:$A,[0]!aq,24,FALSE)</f>
        <v>-</v>
      </c>
      <c r="Y306" t="str">
        <f>VLOOKUP($A:$A,[0]!aq,25,FALSE)</f>
        <v>-</v>
      </c>
      <c r="Z306" t="str">
        <f>VLOOKUP($A:$A,[0]!aq,26,FALSE)</f>
        <v>-</v>
      </c>
      <c r="AA306" t="str">
        <f>VLOOKUP($A:$A,[0]!aq,27,FALSE)</f>
        <v>-</v>
      </c>
      <c r="AB306" t="str">
        <f>VLOOKUP($A:$A,[0]!aq,28,FALSE)</f>
        <v>-</v>
      </c>
      <c r="AC306" t="str">
        <f>VLOOKUP($A:$A,[0]!aq,29,FALSE)</f>
        <v>-</v>
      </c>
      <c r="AD306" t="str">
        <f>VLOOKUP($A:$A,[0]!aq,30,FALSE)</f>
        <v>-</v>
      </c>
      <c r="AE306" t="str">
        <f>VLOOKUP($A:$A,[0]!aq,31,FALSE)</f>
        <v>MASSRTSTPLLSLLLCLVLLCEVGMLMAQLSAAQAPGPQVPDACPNKCAKRCNLSWKPKMCNKTCIACCHRCPDHCVPDGPRASRDSCHCYSQIKTHNKFKCP</v>
      </c>
    </row>
    <row r="307" spans="1:31" x14ac:dyDescent="0.25">
      <c r="A307" s="2" t="s">
        <v>3505</v>
      </c>
      <c r="B307" t="str">
        <f>VLOOKUP($A:$A,[0]!aq,2,FALSE)</f>
        <v>MSMs-VS-MMs</v>
      </c>
      <c r="C307">
        <f>VLOOKUP($A:$A,[0]!aq,3,FALSE)</f>
        <v>2.1667995985327102</v>
      </c>
      <c r="D307">
        <f>VLOOKUP($A:$A,[0]!aq,4,FALSE)</f>
        <v>0.32221473800990502</v>
      </c>
      <c r="E307">
        <f>VLOOKUP($A:$A,[0]!aq,5,FALSE)</f>
        <v>5.2025689550871898E-5</v>
      </c>
      <c r="F307">
        <f>VLOOKUP($A:$A,[0]!aq,6,FALSE)</f>
        <v>6.3331017509254798E-4</v>
      </c>
      <c r="G307" t="str">
        <f>VLOOKUP($A:$A,[0]!aq,7,FALSE)</f>
        <v>Up</v>
      </c>
      <c r="H307" t="str">
        <f>VLOOKUP($A:$A,[0]!aq,8,FALSE)</f>
        <v>Ghir_A12G011780.1</v>
      </c>
      <c r="I307">
        <f>VLOOKUP($A:$A,[0]!aq,9,FALSE)</f>
        <v>0</v>
      </c>
      <c r="J307">
        <f>VLOOKUP($A:$A,[0]!aq,10,FALSE)</f>
        <v>0</v>
      </c>
      <c r="K307" t="str">
        <f>VLOOKUP($A:$A,[0]!aq,11,FALSE)</f>
        <v>&gt;Ghir_A12G011780.2 &gt;Ghir_A12G011780.3 &gt;Ghir_A12G011780.4</v>
      </c>
      <c r="L307">
        <f>VLOOKUP($A:$A,[0]!aq,12,FALSE)</f>
        <v>100</v>
      </c>
      <c r="M307">
        <f>VLOOKUP($A:$A,[0]!aq,13,FALSE)</f>
        <v>0</v>
      </c>
      <c r="N307" t="str">
        <f>VLOOKUP($A:$A,[0]!aq,14,FALSE)</f>
        <v>XP_016709178.1</v>
      </c>
      <c r="O307" t="str">
        <f>VLOOKUP($A:$A,[0]!aq,15,FALSE)</f>
        <v xml:space="preserve">PREDICTED: AT-hook motif nuclear-localized protein 9-like [Gossypium hirsutum] </v>
      </c>
      <c r="P307">
        <f>VLOOKUP($A:$A,[0]!aq,16,FALSE)</f>
        <v>54.04</v>
      </c>
      <c r="Q307">
        <f>VLOOKUP($A:$A,[0]!aq,17,FALSE)</f>
        <v>7.0000000000000006E-104</v>
      </c>
      <c r="R307" t="str">
        <f>VLOOKUP($A:$A,[0]!aq,18,FALSE)</f>
        <v>sp|O80834|AHL9_ARATH</v>
      </c>
      <c r="S307" t="str">
        <f>VLOOKUP($A:$A,[0]!aq,19,FALSE)</f>
        <v>AT-hook motif nuclear-localized protein 9 OS=Arabidopsis thaliana GN=AHL9 PE=2 SV=1</v>
      </c>
      <c r="T307" t="str">
        <f>VLOOKUP($A:$A,[0]!aq,20,FALSE)</f>
        <v>-</v>
      </c>
      <c r="U307" t="str">
        <f>VLOOKUP($A:$A,[0]!aq,21,FALSE)</f>
        <v>-</v>
      </c>
      <c r="V307" t="str">
        <f>VLOOKUP($A:$A,[0]!aq,22,FALSE)</f>
        <v>-</v>
      </c>
      <c r="W307" t="str">
        <f>VLOOKUP($A:$A,[0]!aq,23,FALSE)</f>
        <v>-</v>
      </c>
      <c r="X307" t="str">
        <f>VLOOKUP($A:$A,[0]!aq,24,FALSE)</f>
        <v>-</v>
      </c>
      <c r="Y307" t="str">
        <f>VLOOKUP($A:$A,[0]!aq,25,FALSE)</f>
        <v>-</v>
      </c>
      <c r="Z307" t="str">
        <f>VLOOKUP($A:$A,[0]!aq,26,FALSE)</f>
        <v>-</v>
      </c>
      <c r="AA307" t="str">
        <f>VLOOKUP($A:$A,[0]!aq,27,FALSE)</f>
        <v>K23047|1|1e-28|121|bna:106447564|E3 ubiquitin-protein ligase UNKL [EC:2.3.2.27]</v>
      </c>
      <c r="AB307" t="str">
        <f>VLOOKUP($A:$A,[0]!aq,28,FALSE)</f>
        <v>GO:0043433//negative regulation of DNA binding transcription factor activity;GO:0090377//seed trichome initiation</v>
      </c>
      <c r="AC307" t="str">
        <f>VLOOKUP($A:$A,[0]!aq,29,FALSE)</f>
        <v>GO:0000976//transcription regulatory region sequence-specific DNA binding;GO:0003677//DNA binding</v>
      </c>
      <c r="AD307" t="str">
        <f>VLOOKUP($A:$A,[0]!aq,30,FALSE)</f>
        <v>GO:0016021//integral component of membrane;GO:0005634//nucleus</v>
      </c>
      <c r="AE307" t="str">
        <f>VLOOKUP($A:$A,[0]!aq,31,FALSE)</f>
        <v>MDRRDAMALTGSASYYIQQRGITGSGVHGSQDIHMLSSPNVQYQSSMSATTMGPVESSTPHSVNVGTPSAVPSSETMKRKRGRPRKYGPDGTVSLALTPPSVTNPGTLTPPSQKRGRGRPPGTGKKQQLASLGVWLSGSAGMGFTPHVITVAIGEDIATKLMSFSQQGPRAVCILSANGAVSTVTLHQPSSLGGTITYEGRFEILCLSGSYLLTSDNGSRNRTGGLSVSLASPDGRVIGGGVGGMLIAASPVQVIIGSFLWGGSKMKIKKGGDQDGLKGSDNQNVDDVVPPPGVSPSQNLTPTSSAGIWPGSRSMDMRNSHVDIDLMRG</v>
      </c>
    </row>
    <row r="308" spans="1:31" x14ac:dyDescent="0.25">
      <c r="A308" s="2" t="s">
        <v>3228</v>
      </c>
      <c r="B308" t="str">
        <f>VLOOKUP($A:$A,[0]!aq,2,FALSE)</f>
        <v>MSMs-VS-MMs</v>
      </c>
      <c r="C308">
        <f>VLOOKUP($A:$A,[0]!aq,3,FALSE)</f>
        <v>-3.2305037582349301</v>
      </c>
      <c r="D308">
        <f>VLOOKUP($A:$A,[0]!aq,4,FALSE)</f>
        <v>0.52123007591141102</v>
      </c>
      <c r="E308">
        <f>VLOOKUP($A:$A,[0]!aq,5,FALSE)</f>
        <v>8.1301365913199997E-4</v>
      </c>
      <c r="F308">
        <f>VLOOKUP($A:$A,[0]!aq,6,FALSE)</f>
        <v>4.6469830640051297E-3</v>
      </c>
      <c r="G308" t="str">
        <f>VLOOKUP($A:$A,[0]!aq,7,FALSE)</f>
        <v>Down</v>
      </c>
      <c r="H308" t="str">
        <f>VLOOKUP($A:$A,[0]!aq,8,FALSE)</f>
        <v>Ghir_A09G013860.1</v>
      </c>
      <c r="I308">
        <f>VLOOKUP($A:$A,[0]!aq,9,FALSE)</f>
        <v>0</v>
      </c>
      <c r="J308">
        <f>VLOOKUP($A:$A,[0]!aq,10,FALSE)</f>
        <v>0</v>
      </c>
      <c r="K308">
        <f>VLOOKUP($A:$A,[0]!aq,11,FALSE)</f>
        <v>0</v>
      </c>
      <c r="L308">
        <f>VLOOKUP($A:$A,[0]!aq,12,FALSE)</f>
        <v>100</v>
      </c>
      <c r="M308">
        <f>VLOOKUP($A:$A,[0]!aq,13,FALSE)</f>
        <v>0</v>
      </c>
      <c r="N308" t="str">
        <f>VLOOKUP($A:$A,[0]!aq,14,FALSE)</f>
        <v>XP_016669414.1</v>
      </c>
      <c r="O308" t="str">
        <f>VLOOKUP($A:$A,[0]!aq,15,FALSE)</f>
        <v>PREDICTED: fatty acyl-CoA reductase 2-like [Gossypium hirsutum]</v>
      </c>
      <c r="P308">
        <f>VLOOKUP($A:$A,[0]!aq,16,FALSE)</f>
        <v>65.78</v>
      </c>
      <c r="Q308">
        <f>VLOOKUP($A:$A,[0]!aq,17,FALSE)</f>
        <v>0</v>
      </c>
      <c r="R308" t="str">
        <f>VLOOKUP($A:$A,[0]!aq,18,FALSE)</f>
        <v>sp|Q08891|FACR2_ARATH</v>
      </c>
      <c r="S308" t="str">
        <f>VLOOKUP($A:$A,[0]!aq,19,FALSE)</f>
        <v>Fatty acyl-CoA reductase 2 OS=Arabidopsis thaliana GN=FAR2 PE=1 SV=2</v>
      </c>
      <c r="T308" t="str">
        <f>VLOOKUP($A:$A,[0]!aq,20,FALSE)</f>
        <v>At3g11980</v>
      </c>
      <c r="U308">
        <f>VLOOKUP($A:$A,[0]!aq,21,FALSE)</f>
        <v>739</v>
      </c>
      <c r="V308">
        <f>VLOOKUP($A:$A,[0]!aq,22,FALSE)</f>
        <v>0</v>
      </c>
      <c r="W308" t="str">
        <f>VLOOKUP($A:$A,[0]!aq,23,FALSE)</f>
        <v>KOG1221</v>
      </c>
      <c r="X308" t="str">
        <f>VLOOKUP($A:$A,[0]!aq,24,FALSE)</f>
        <v>Acyl-CoA reductase</v>
      </c>
      <c r="Y308" t="str">
        <f>VLOOKUP($A:$A,[0]!aq,25,FALSE)</f>
        <v>I</v>
      </c>
      <c r="Z308" t="str">
        <f>VLOOKUP($A:$A,[0]!aq,26,FALSE)</f>
        <v>Lipid transport and metabolism</v>
      </c>
      <c r="AA308" t="str">
        <f>VLOOKUP($A:$A,[0]!aq,27,FALSE)</f>
        <v>K13356|1|0.0|1262|ghi:107889483|alcohol-forming fatty acyl-CoA reductase [EC:1.2.1.84]</v>
      </c>
      <c r="AB308" t="str">
        <f>VLOOKUP($A:$A,[0]!aq,28,FALSE)</f>
        <v>GO:0006629//lipid metabolic process</v>
      </c>
      <c r="AC308" t="str">
        <f>VLOOKUP($A:$A,[0]!aq,29,FALSE)</f>
        <v>GO:0102965//alcohol-forming fatty acyl-CoA reductase activity;GO:0080019//fatty-acyl-CoA reductase (alcohol-forming) activity</v>
      </c>
      <c r="AD308" t="str">
        <f>VLOOKUP($A:$A,[0]!aq,30,FALSE)</f>
        <v>-</v>
      </c>
      <c r="AE308" t="str">
        <f>VLOOKUP($A:$A,[0]!aq,31,FALSE)</f>
        <v>MGALFLNCFSVPPTAFNKGGSGRKKRSNCSSFVHCQGSGGKAIKTAGVYSVVKERSKMVNGGDRSAALMDAGSLIVSPNQADIAVKDLVPYGGSTTSLVELQDGIGIVKFLRGKEFFITGSTGFLAKVLIEKILRTVPDVGKIFVLVKAKSKEAAMERLKTEIINAELFNCLQQTYGNSYQSFMLSKLVPVVGNVCESDLGLDDELANLISKEVDIIVNSAANTTFDERYDVAMDINTKGASHLMGFAKKCKKLKLFLQVSTAYVNGQRQGRVMEKPFDIGDCIARENLIAETTPRSIPELDIEEEFGLARDTKEGCHERELAQKMKELGLQRARKYGWQDTYVFTKAMGEMMINNMRGEIPVVIIRPSVIESTCKEPFPGWMEGNRMMDPIVLCYGKGQLTGFLVDPNGVLDVVPADMVVNATLAAIARHGMTPKSDINIYHIASSVVNPLVFQDLARMLHEHYNSRPFLDSKGTPIHVPSMKLFSSMEDFSAHLWRDAMHQTGLPALASWSGKLSQKLEAVCRKSVEQAKYLANIYEPYTFYGGRFDNSNTKRLLETMSEEEKVSFGFDVETIDWKDYIKNVHIPGLRRHVMKGRGMCSSPIS</v>
      </c>
    </row>
    <row r="309" spans="1:31" x14ac:dyDescent="0.25">
      <c r="A309" s="2" t="s">
        <v>3700</v>
      </c>
      <c r="B309" t="str">
        <f>VLOOKUP($A:$A,[0]!aq,2,FALSE)</f>
        <v>MSMs-VS-MMs</v>
      </c>
      <c r="C309">
        <f>VLOOKUP($A:$A,[0]!aq,3,FALSE)</f>
        <v>2.39669474834339</v>
      </c>
      <c r="D309">
        <f>VLOOKUP($A:$A,[0]!aq,4,FALSE)</f>
        <v>0.61597810261683605</v>
      </c>
      <c r="E309">
        <f>VLOOKUP($A:$A,[0]!aq,5,FALSE)</f>
        <v>2.1452081661492701E-3</v>
      </c>
      <c r="F309">
        <f>VLOOKUP($A:$A,[0]!aq,6,FALSE)</f>
        <v>9.5644695870066299E-3</v>
      </c>
      <c r="G309" t="str">
        <f>VLOOKUP($A:$A,[0]!aq,7,FALSE)</f>
        <v>Up</v>
      </c>
      <c r="H309" t="str">
        <f>VLOOKUP($A:$A,[0]!aq,8,FALSE)</f>
        <v>Ghir_D01G008600.1</v>
      </c>
      <c r="I309">
        <f>VLOOKUP($A:$A,[0]!aq,9,FALSE)</f>
        <v>0</v>
      </c>
      <c r="J309">
        <f>VLOOKUP($A:$A,[0]!aq,10,FALSE)</f>
        <v>0</v>
      </c>
      <c r="K309">
        <f>VLOOKUP($A:$A,[0]!aq,11,FALSE)</f>
        <v>0</v>
      </c>
      <c r="L309">
        <f>VLOOKUP($A:$A,[0]!aq,12,FALSE)</f>
        <v>98.352000000000004</v>
      </c>
      <c r="M309">
        <f>VLOOKUP($A:$A,[0]!aq,13,FALSE)</f>
        <v>0</v>
      </c>
      <c r="N309" t="str">
        <f>VLOOKUP($A:$A,[0]!aq,14,FALSE)</f>
        <v>XP_016707072.1</v>
      </c>
      <c r="O309" t="str">
        <f>VLOOKUP($A:$A,[0]!aq,15,FALSE)</f>
        <v xml:space="preserve">PREDICTED: E3 ubiquitin-protein ligase UPL1-like isoform X1 [Gossypium hirsutum] </v>
      </c>
      <c r="P309">
        <f>VLOOKUP($A:$A,[0]!aq,16,FALSE)</f>
        <v>64.959999999999994</v>
      </c>
      <c r="Q309">
        <f>VLOOKUP($A:$A,[0]!aq,17,FALSE)</f>
        <v>0</v>
      </c>
      <c r="R309" t="str">
        <f>VLOOKUP($A:$A,[0]!aq,18,FALSE)</f>
        <v>sp|Q8GY23|UPL1_ARATH</v>
      </c>
      <c r="S309" t="str">
        <f>VLOOKUP($A:$A,[0]!aq,19,FALSE)</f>
        <v>E3 ubiquitin-protein ligase UPL1 OS=Arabidopsis thaliana GN=UPL1 PE=1 SV=3</v>
      </c>
      <c r="T309" t="str">
        <f>VLOOKUP($A:$A,[0]!aq,20,FALSE)</f>
        <v>At1g70320</v>
      </c>
      <c r="U309">
        <f>VLOOKUP($A:$A,[0]!aq,21,FALSE)</f>
        <v>4552</v>
      </c>
      <c r="V309">
        <f>VLOOKUP($A:$A,[0]!aq,22,FALSE)</f>
        <v>0</v>
      </c>
      <c r="W309" t="str">
        <f>VLOOKUP($A:$A,[0]!aq,23,FALSE)</f>
        <v>KOG0939</v>
      </c>
      <c r="X309" t="str">
        <f>VLOOKUP($A:$A,[0]!aq,24,FALSE)</f>
        <v>E3 ubiquitin-protein ligase/Putative upstream regulatory element binding protein</v>
      </c>
      <c r="Y309" t="str">
        <f>VLOOKUP($A:$A,[0]!aq,25,FALSE)</f>
        <v>OK</v>
      </c>
      <c r="Z309" t="str">
        <f>VLOOKUP($A:$A,[0]!aq,26,FALSE)</f>
        <v>Posttranslational modification, protein turnover, chaperones;Transcription</v>
      </c>
      <c r="AA309" t="str">
        <f>VLOOKUP($A:$A,[0]!aq,27,FALSE)</f>
        <v>K10592|1|0.0|7257|ghi:107921765|E3 ubiquitin-protein ligase HUWE1 [EC:2.3.2.26]</v>
      </c>
      <c r="AB309">
        <f>VLOOKUP($A:$A,[0]!aq,28,FALSE)</f>
        <v>0</v>
      </c>
      <c r="AC309" t="str">
        <f>VLOOKUP($A:$A,[0]!aq,29,FALSE)</f>
        <v>GO:0016874//ligase activity;GO:0004842//ubiquitin-protein transferase activity</v>
      </c>
      <c r="AD309" t="str">
        <f>VLOOKUP($A:$A,[0]!aq,30,FALSE)</f>
        <v>-</v>
      </c>
      <c r="AE309" t="str">
        <f>VLOOKUP($A:$A,[0]!aq,31,FALSE)</f>
        <v>MKLKRRRYLEVPPKIRSFINSVTSAPLENIEEPLKDFVWEFDKGDFHHWVELFNHFDTFFEKHIKPRKDLQVEDKFFGSDPPFPREAVLQILRVIRLVLDNCTNKHFYSSYEQHLSSLLASTDADVVEACLQTLAAFLKKTIGKYSVRDASLSSKLFALAQGWGEKKRNGCDTVAYDLGCTLHFEFYASNEVSSSEQSTRGLQIIHLPNINTHPETDLELLNKLVGEYKVPANLRFSLLSRLRFARAFGSLTSRQQYTRIRLYAFIVLVQASSDTDDLVSFFNNEPEFVNELVTLLSYEDAVSEKIRILCLLSLVALCQDRSRQPAVLTAVTSGGHRGILSSLMQKAIDSVISNTSKWSVVFAEALLSLVTALVSSSSGCSAMREAGFIPTLLPLLKDTDPQHLHLVTTAINILEAFMDYSNPAAALFRDLGGLDDTISRLKLEVSYVENSPKQLVEDPDCSGRISQVVAGASTELDNMQPLYSEALVAYHRRLLMKALLRAISLGTYAPGNTARIYGSEESLLPQCLCIIFRRAKDFGGGVFALAATVMSDLIHKDPTCFPVLDAAGLPSAFLDAIMDGVLCSAEAITCIPQCLGAFCLNNNGLAAVKDRNALRCFVKIFTSRTYVRSLTGDTPTSLSSGLDELMRHASSLRAPGVDMVIEILNVILRIGTGADTSSFAAESSAPVPMETDAEERNLIQPDDRESSRSESSDQMSEVSPDTSLMNIELFLPDCISNVGRLLETILQNADTCRIFVEKKGIDAVLRLFTLPLLPLSASVGQSISVAFKSFSPQHSASLARAVCSFLREQLKLTNELLASIGGTQLATVETGNQTKVLRSLSSLEGILSLCNFLLKGTTSVVSELSTVDADVLKDLGRAYREIIWQISLSNDTMADEKRKADQESEGTDTGPSNAAVGRESDDDVSTPAVRYMNPVSIRSGSQFLGSADREFLSLVRSGESLHRRSRHGLSRLRGGRNGRHLNSLNIDSDSSHSLPETSSVQDLKTKSPGLLVIEILNKLAFTLRSFFTALVKGFTTPYRRRADVGSLSSASKTLGMALAKIFLEALGFSGYSSSSGLDTSLSVKCRYLGKVVDDMGALTFDSRRRTCYTGMVNNFYVHGTFKELLTTFEATSQLLWTLPYSVPTPAIEHEKAGDANKVSHGTWLLDTLQCYCRVLEYFVNSTSLLFGNSTSQTQLLVQPVAAGLSIGLFPVPRDPETFVRMLQSQVLDVILLIWNHPLFPNCSPGFVASVVSIVMHIYSGVGDVKRNRSNITGSTNQRFMAPAPDEGTIATIVEMGFSRARAEEALRRVETNSVEMAMEWLISHADDPVQEDDELARALALSLGNSSETSKVDSVDKPMDVMTEEGRPTAPPIDDILNASVKLFQSSDNMAFSLTDLLVTLCNRNKGEDRPKVLSFLIQQLRLCPLDFSKDSSALCMISHIVALLLSEDGNTREIAGQNGVVPAVLDILIDFKAKNDAGNEIMAPKCISALLLILDNMLQSRPRLFSETVEGTQTVSQPDSSGDHASLTVPEPVTEKKSASDANEKEPITSFEKILGKSTGYLTVDESQKLLLLACELIKQHVPAMVMQAVLQLCARLTKTHALALQFLENGGLAALFSLPRTCFFPGYDTVASAIIRHLLEDPQTLQTAMELEIRQTLSGSRHAGRVSPRTFLTSMAPVICRDPVVFMKAATAVCQLESSGGRPFVVLLKEKEREKDKLKASGAEVGLASNEPVRIPENRVNDGTGKCSKGHKKIPANLAQVIDQLLEIVLKYPSAKGQEDSATGLISMEIDEPTSKVKGKSKVEETRKMESENERSAGLAKVTFVLKLLSDILLMYVHAVGVILRRDSEMGQLRVSNQSDTSGSPGIVHHILHRLLPLSVDKSSGLDEWRDKLSEKASWFLVVLCGRSSEGRKRVINELVKALSSLSNVESNSMNSSLVPDKRVFAFADLAYSILSKNSSSSNLPGTGCSPDMAKSMIEGGVVQCLTNILEVVDLDHSDAPKTVSLMLKALESLTRAANANEQVFKFECFNKKKSLSSNERHTDQVTISAAEETEHNQNGGGQQAVVDAETTEQQHQVTLQIEDNHNANSNDPIEQDMRVEVEPVASNRPVELGMDFMREEMEGGVLHNVDQIEMTFRVENRADDDMADEDDDMADDGEDDEDDDEGEDEDEDIAEDGAGMMSLADTDVEDHDDTGLGDDYNDDMIDEEDDDFHERRVIEVRWREALDGLDHLQVLGQPGAPSGLIDVAAEPFEGVNVDDLFGLRRPVGFERRRSNGRSSFDRSVTEVNGFQHPLLLRPSQAGDLSLMWSSGGNSSRDLEAFSSGSFDVTHFYMFDAPGLPFDHAPNSLFGDRLGSAAPPPLTDYSVGMDSLHLQGRRGPGDGRWTDDGQPQASAQAAAIAQAVEEQFVSHLRSTAPANNLAERQSQNSGVQESQPSDAPPSNDGKAVVEGENTSSQQSEDQLQENNNGISQELNPTGESVTCQGQLNPQCGDMAESIQRHEGILTQTFSLNNAPDEHDNMEIGDGNCTTAADQVEQISEMVNLPEGGSVVPENLSPQSMGDDGLSGGDGQAGNRILTGTGLEMPNPGDSNGSSVHELIDVDMNTANAEENQTDQSIPHEIGAEEPDTLDSQDANQADQASANIEGPGSNAIDPTFLEALPEDLRAEVLASQQAQSVQPPTYVPPSADNIDPEFLAALPPDIQAEVLAQQRAQRVAQQAEGQPVDMDNASIIATFPADLREEVLLTSSEAVLSALPSPLLAEAQMLRDRAMSHYQARSLFGGSHRLSNRRNGLGLDRQTVMDRGVGITLGRRPGSTISDSLKVKEIEGEPLLNSNSLKALIRLLRLAQPLGKGLLQRLLLNLCAHSATRATLVKLLLDMIRSEVEGSSSGLSTINSQRLYGCHSKVVYGRSQVFDGLPPLVLRRVLEILTYLATNHSAVSNMLFHYDPSILSEPLSPQNPETKKDKGKEKIIDGDASKPLGNSQGDIPLILFLKLLNRPLFLLSTTHLEQVVGLLQVVVYTAASKLESWSLSHLAVDNSSSQNLLDEEASGDAHKDLPLTEQESNQEKRTKTESSGSKGNKNVDFHNIFLQLPESDLCNLCSLLGREGCCDHRKFFTSELSELAHGLSSSAVNELVTLRNTQMLGLSAGSMAGAAFYEEQATMWKLNVSLEPLWEELSNCIGLTEAQLAQSSLCPTVSNINVGEHLQGASSSSPLPPGTRRLLPFIEAFFVLCEKLHANHSIMQQDHVNVTAQEVKESAECSVSLPSKCGGDSQKKLDGSVTFARFAEKHRRLLNAFVRQNPGLLEKPLSMLLKAPRLIDFDNKRAYFRSRIRQQHEQHLAGPLRISVRRAYVLEDSYNQLRMRPTQDLKGRLNVQFQGEEGIDAGGLTREWYQLLSRVIFDKGALLFTTVGSNATFQPNSNSVYQTEHLSYFKFVGRVVAKALFDGQLLDVYFTRSFYKHILGVKVTYHDIEAVDPDYYKNLKWMLENDVSDIPDLTFSMDADEEKHILYEKTEVTDYELKPGGRNTRVTEETKHEYVDLVADHILTNAIRPQINSFLEGFNELVPRELISIFNDKELELLISGLPEIDLDDLKANTEYTGYTAASPVIQWFWEVVKAFSKEDMARLLQFVTGTSKVPLEGFKALQGISGPQKFQIHKAFGAPERLPSAHTCFNQLDLPEYSSKEQLQERLLLAIHEASEGFGFG</v>
      </c>
    </row>
    <row r="310" spans="1:31" x14ac:dyDescent="0.25">
      <c r="A310" s="2" t="s">
        <v>4362</v>
      </c>
      <c r="B310" t="str">
        <f>VLOOKUP($A:$A,[0]!aq,2,FALSE)</f>
        <v>MSMs-VS-MMs</v>
      </c>
      <c r="C310">
        <f>VLOOKUP($A:$A,[0]!aq,3,FALSE)</f>
        <v>-4.5559775967492104</v>
      </c>
      <c r="D310">
        <f>VLOOKUP($A:$A,[0]!aq,4,FALSE)</f>
        <v>0.74369065252591404</v>
      </c>
      <c r="E310">
        <f>VLOOKUP($A:$A,[0]!aq,5,FALSE)</f>
        <v>7.4549292892189798E-5</v>
      </c>
      <c r="F310">
        <f>VLOOKUP($A:$A,[0]!aq,6,FALSE)</f>
        <v>8.2270776746536599E-4</v>
      </c>
      <c r="G310" t="str">
        <f>VLOOKUP($A:$A,[0]!aq,7,FALSE)</f>
        <v>Down</v>
      </c>
      <c r="H310" t="str">
        <f>VLOOKUP($A:$A,[0]!aq,8,FALSE)</f>
        <v>Ghir_D11G032630.1</v>
      </c>
      <c r="I310">
        <f>VLOOKUP($A:$A,[0]!aq,9,FALSE)</f>
        <v>0</v>
      </c>
      <c r="J310">
        <f>VLOOKUP($A:$A,[0]!aq,10,FALSE)</f>
        <v>0</v>
      </c>
      <c r="K310">
        <f>VLOOKUP($A:$A,[0]!aq,11,FALSE)</f>
        <v>0</v>
      </c>
      <c r="L310">
        <f>VLOOKUP($A:$A,[0]!aq,12,FALSE)</f>
        <v>97.852000000000004</v>
      </c>
      <c r="M310">
        <f>VLOOKUP($A:$A,[0]!aq,13,FALSE)</f>
        <v>0</v>
      </c>
      <c r="N310" t="str">
        <f>VLOOKUP($A:$A,[0]!aq,14,FALSE)</f>
        <v>XP_012434689.1</v>
      </c>
      <c r="O310" t="str">
        <f>VLOOKUP($A:$A,[0]!aq,15,FALSE)</f>
        <v>PREDICTED: uncharacterized protein LOC105761434 [Gossypium raimondii]</v>
      </c>
      <c r="P310">
        <f>VLOOKUP($A:$A,[0]!aq,16,FALSE)</f>
        <v>41.94</v>
      </c>
      <c r="Q310">
        <f>VLOOKUP($A:$A,[0]!aq,17,FALSE)</f>
        <v>8.0000000000000007E-30</v>
      </c>
      <c r="R310" t="str">
        <f>VLOOKUP($A:$A,[0]!aq,18,FALSE)</f>
        <v>sp|Q9SW70|SRP_VITRI</v>
      </c>
      <c r="S310" t="str">
        <f>VLOOKUP($A:$A,[0]!aq,19,FALSE)</f>
        <v>Stress-related protein OS=Vitis riparia GN=SRP PE=2 SV=1</v>
      </c>
      <c r="T310" t="str">
        <f>VLOOKUP($A:$A,[0]!aq,20,FALSE)</f>
        <v>-</v>
      </c>
      <c r="U310" t="str">
        <f>VLOOKUP($A:$A,[0]!aq,21,FALSE)</f>
        <v>-</v>
      </c>
      <c r="V310" t="str">
        <f>VLOOKUP($A:$A,[0]!aq,22,FALSE)</f>
        <v>-</v>
      </c>
      <c r="W310" t="str">
        <f>VLOOKUP($A:$A,[0]!aq,23,FALSE)</f>
        <v>-</v>
      </c>
      <c r="X310" t="str">
        <f>VLOOKUP($A:$A,[0]!aq,24,FALSE)</f>
        <v>-</v>
      </c>
      <c r="Y310" t="str">
        <f>VLOOKUP($A:$A,[0]!aq,25,FALSE)</f>
        <v>-</v>
      </c>
      <c r="Z310" t="str">
        <f>VLOOKUP($A:$A,[0]!aq,26,FALSE)</f>
        <v>-</v>
      </c>
      <c r="AA310" t="str">
        <f>VLOOKUP($A:$A,[0]!aq,27,FALSE)</f>
        <v>K17616|1|1e-11|73.6|egr:104417750|CTD small phosphatase-like protein 2 [EC:3.1.3.-]</v>
      </c>
      <c r="AB310" t="str">
        <f>VLOOKUP($A:$A,[0]!aq,28,FALSE)</f>
        <v>-</v>
      </c>
      <c r="AC310" t="str">
        <f>VLOOKUP($A:$A,[0]!aq,29,FALSE)</f>
        <v>-</v>
      </c>
      <c r="AD310" t="str">
        <f>VLOOKUP($A:$A,[0]!aq,30,FALSE)</f>
        <v>-</v>
      </c>
      <c r="AE310" t="str">
        <f>VLOOKUP($A:$A,[0]!aq,31,FALSE)</f>
        <v>MSRFFSNLPHPGNSGDSNFLHDKVGDRLVPPVLNLKGATEAISTVHQTVHGVVGDVAAEIHSHGIIKPILSDAISAAHGVATELQHAGTDVSSEAISAAQMSSGAAGGGPPQVQHSGLSGTASGLIKQISSDAISAAQTPGGFEGGSPQAQPSELLGTVSGFIKQVSSDAISVAQMSPGGSGEGSPQAQNSGLLGTASGFIKQVSSDAISTAQSSPGVATKAQHSGLFGAASGLIKQVSSDAISAAHNVATDVQHAGLIGESLSNIDRLAPPVIKNVSSKAISAVQNVPGVVTEVGNGGLLNTATGFLKEVSSDAISAAQGVATEVHHVGAIGESLAKIDNLVPSVIKQVSSDAISANQKVAGVATGLGSLVQHGGILSTASGLVKDVSSQAISAAQGVVSELKHGGVVKEETEKLKYLAFLQLAVIHVILWFGNLYTKLKQMSGPLKPVIEIVERMVKALIGPIFETFFDSLYDLFKFADDWIGEFVTKIDGILPPVIKQAISKVTSAANNALGLTVDVPTMEVQSTGVKSTSSRFLQQISSGAILVVEGVASQAKNSGLIPEELQVLKYLKYLKYFVTVQAAVLRAVKFYFQVKKMLRPLRPVIDFIERVVVSVYQKIFAKMFKSLFRWVLVNLFGVPAGVFDIIDKVGGDLSKLGDLSNLGDLCTLGDFSTLGGLSKLGDLSKIDDLVPSGALSAVQSLPGVGGLATGLPGTGLLSSASGLLKQVSSNAIPGAQMVADVQHAGTVEATTKIDSLISPLFKRSSKVTSVAQKTLGMATGSATGFIKQISSGAISAAQKAPRVAQGLSNAGVKNTGSLTQLASKPIAAAQKPAEVQHSGVVKGASTLAKSVFTVVEPTVEKCAVSIWQTLNKIPLFPQVASVVVPTAAFFTEKYNQTVATGAEKGYKVASILPVVPTQKIAKVFSVGKSD</v>
      </c>
    </row>
    <row r="311" spans="1:31" x14ac:dyDescent="0.25">
      <c r="A311" s="2" t="s">
        <v>3033</v>
      </c>
      <c r="B311" t="str">
        <f>VLOOKUP($A:$A,[0]!aq,2,FALSE)</f>
        <v>MSMs-VS-MMs</v>
      </c>
      <c r="C311">
        <f>VLOOKUP($A:$A,[0]!aq,3,FALSE)</f>
        <v>2.0301388451477398</v>
      </c>
      <c r="D311">
        <f>VLOOKUP($A:$A,[0]!aq,4,FALSE)</f>
        <v>0.29703938235468302</v>
      </c>
      <c r="E311">
        <f>VLOOKUP($A:$A,[0]!aq,5,FALSE)</f>
        <v>1.81148232623052E-5</v>
      </c>
      <c r="F311">
        <f>VLOOKUP($A:$A,[0]!aq,6,FALSE)</f>
        <v>3.0632096187618499E-4</v>
      </c>
      <c r="G311" t="str">
        <f>VLOOKUP($A:$A,[0]!aq,7,FALSE)</f>
        <v>Up</v>
      </c>
      <c r="H311" t="str">
        <f>VLOOKUP($A:$A,[0]!aq,8,FALSE)</f>
        <v>Ghir_A07G003050.1</v>
      </c>
      <c r="I311">
        <f>VLOOKUP($A:$A,[0]!aq,9,FALSE)</f>
        <v>0</v>
      </c>
      <c r="J311">
        <f>VLOOKUP($A:$A,[0]!aq,10,FALSE)</f>
        <v>0</v>
      </c>
      <c r="K311">
        <f>VLOOKUP($A:$A,[0]!aq,11,FALSE)</f>
        <v>0</v>
      </c>
      <c r="L311">
        <f>VLOOKUP($A:$A,[0]!aq,12,FALSE)</f>
        <v>100</v>
      </c>
      <c r="M311">
        <f>VLOOKUP($A:$A,[0]!aq,13,FALSE)</f>
        <v>1.0000000000000001E-130</v>
      </c>
      <c r="N311" t="str">
        <f>VLOOKUP($A:$A,[0]!aq,14,FALSE)</f>
        <v>XP_016681584.1</v>
      </c>
      <c r="O311" t="str">
        <f>VLOOKUP($A:$A,[0]!aq,15,FALSE)</f>
        <v xml:space="preserve">PREDICTED: temperature-induced lipocalin-1-like [Gossypium hirsutum] </v>
      </c>
      <c r="P311">
        <f>VLOOKUP($A:$A,[0]!aq,16,FALSE)</f>
        <v>70.56</v>
      </c>
      <c r="Q311">
        <f>VLOOKUP($A:$A,[0]!aq,17,FALSE)</f>
        <v>9.9999999999999999E-93</v>
      </c>
      <c r="R311" t="str">
        <f>VLOOKUP($A:$A,[0]!aq,18,FALSE)</f>
        <v>sp|Q9FGT8|TIL_ARATH</v>
      </c>
      <c r="S311" t="str">
        <f>VLOOKUP($A:$A,[0]!aq,19,FALSE)</f>
        <v>Temperature-induced lipocalin-1 OS=Arabidopsis thaliana GN=TIL PE=1 SV=1</v>
      </c>
      <c r="T311" t="str">
        <f>VLOOKUP($A:$A,[0]!aq,20,FALSE)</f>
        <v>At5g58070</v>
      </c>
      <c r="U311">
        <f>VLOOKUP($A:$A,[0]!aq,21,FALSE)</f>
        <v>267</v>
      </c>
      <c r="V311">
        <f>VLOOKUP($A:$A,[0]!aq,22,FALSE)</f>
        <v>3.0000000000000001E-92</v>
      </c>
      <c r="W311" t="str">
        <f>VLOOKUP($A:$A,[0]!aq,23,FALSE)</f>
        <v>KOG4824</v>
      </c>
      <c r="X311" t="str">
        <f>VLOOKUP($A:$A,[0]!aq,24,FALSE)</f>
        <v>Apolipoprotein D/Lipocalin</v>
      </c>
      <c r="Y311" t="str">
        <f>VLOOKUP($A:$A,[0]!aq,25,FALSE)</f>
        <v>M</v>
      </c>
      <c r="Z311" t="str">
        <f>VLOOKUP($A:$A,[0]!aq,26,FALSE)</f>
        <v>Cell wall/membrane/envelope biogenesis</v>
      </c>
      <c r="AA311" t="str">
        <f>VLOOKUP($A:$A,[0]!aq,27,FALSE)</f>
        <v>K03098|1|2e-131|369|gab:108467191|apolipoprotein D and lipocalin family protein</v>
      </c>
      <c r="AB311">
        <f>VLOOKUP($A:$A,[0]!aq,28,FALSE)</f>
        <v>0</v>
      </c>
      <c r="AC311" t="str">
        <f>VLOOKUP($A:$A,[0]!aq,29,FALSE)</f>
        <v>GO:0005215//transporter activity</v>
      </c>
      <c r="AD311" t="str">
        <f>VLOOKUP($A:$A,[0]!aq,30,FALSE)</f>
        <v>-</v>
      </c>
      <c r="AE311" t="str">
        <f>VLOOKUP($A:$A,[0]!aq,31,FALSE)</f>
        <v>MEVVKNLDIQRYMGKWYEIASFPSFFQPKKGENTSAFYTLKEDGTVHVLNETFVNGKKDSIEGTAYKADPKSDEAKLKVKFYVPPFLPIIPVTGDYWVLYIDEDYQYVLVGGPTKKYLWILCRQKHMDEEIYNMLEQKAKDLGYDVSKLHKTPQSDSTPEGEHVPQEKGFWWIKSLFGK</v>
      </c>
    </row>
    <row r="312" spans="1:31" x14ac:dyDescent="0.25">
      <c r="A312" s="2" t="s">
        <v>3527</v>
      </c>
      <c r="B312" t="str">
        <f>VLOOKUP($A:$A,[0]!aq,2,FALSE)</f>
        <v>MSMs-VS-MMs</v>
      </c>
      <c r="C312">
        <f>VLOOKUP($A:$A,[0]!aq,3,FALSE)</f>
        <v>-3.2382126881671902</v>
      </c>
      <c r="D312">
        <f>VLOOKUP($A:$A,[0]!aq,4,FALSE)</f>
        <v>0.43001386373857697</v>
      </c>
      <c r="E312">
        <f>VLOOKUP($A:$A,[0]!aq,5,FALSE)</f>
        <v>6.9448847486164303E-6</v>
      </c>
      <c r="F312">
        <f>VLOOKUP($A:$A,[0]!aq,6,FALSE)</f>
        <v>1.5420193987951099E-4</v>
      </c>
      <c r="G312" t="str">
        <f>VLOOKUP($A:$A,[0]!aq,7,FALSE)</f>
        <v>Down</v>
      </c>
      <c r="H312" t="str">
        <f>VLOOKUP($A:$A,[0]!aq,8,FALSE)</f>
        <v>Ghir_A12G012930.1</v>
      </c>
      <c r="I312">
        <f>VLOOKUP($A:$A,[0]!aq,9,FALSE)</f>
        <v>0</v>
      </c>
      <c r="J312">
        <f>VLOOKUP($A:$A,[0]!aq,10,FALSE)</f>
        <v>0</v>
      </c>
      <c r="K312">
        <f>VLOOKUP($A:$A,[0]!aq,11,FALSE)</f>
        <v>0</v>
      </c>
      <c r="L312">
        <f>VLOOKUP($A:$A,[0]!aq,12,FALSE)</f>
        <v>100</v>
      </c>
      <c r="M312">
        <f>VLOOKUP($A:$A,[0]!aq,13,FALSE)</f>
        <v>0</v>
      </c>
      <c r="N312" t="str">
        <f>VLOOKUP($A:$A,[0]!aq,14,FALSE)</f>
        <v>XP_016708616.1</v>
      </c>
      <c r="O312" t="str">
        <f>VLOOKUP($A:$A,[0]!aq,15,FALSE)</f>
        <v xml:space="preserve">PREDICTED: probable polygalacturonase [Gossypium hirsutum] </v>
      </c>
      <c r="P312">
        <f>VLOOKUP($A:$A,[0]!aq,16,FALSE)</f>
        <v>50.23</v>
      </c>
      <c r="Q312">
        <f>VLOOKUP($A:$A,[0]!aq,17,FALSE)</f>
        <v>4.0000000000000003E-158</v>
      </c>
      <c r="R312" t="str">
        <f>VLOOKUP($A:$A,[0]!aq,18,FALSE)</f>
        <v>sp|A7PZL3|PGLR_VITVI</v>
      </c>
      <c r="S312" t="str">
        <f>VLOOKUP($A:$A,[0]!aq,19,FALSE)</f>
        <v>Probable polygalacturonase OS=Vitis vinifera GN=GSVIVT00026920001 PE=1 SV=1</v>
      </c>
      <c r="T312" t="str">
        <f>VLOOKUP($A:$A,[0]!aq,20,FALSE)</f>
        <v>-</v>
      </c>
      <c r="U312" t="str">
        <f>VLOOKUP($A:$A,[0]!aq,21,FALSE)</f>
        <v>-</v>
      </c>
      <c r="V312" t="str">
        <f>VLOOKUP($A:$A,[0]!aq,22,FALSE)</f>
        <v>-</v>
      </c>
      <c r="W312" t="str">
        <f>VLOOKUP($A:$A,[0]!aq,23,FALSE)</f>
        <v>-</v>
      </c>
      <c r="X312" t="str">
        <f>VLOOKUP($A:$A,[0]!aq,24,FALSE)</f>
        <v>-</v>
      </c>
      <c r="Y312" t="str">
        <f>VLOOKUP($A:$A,[0]!aq,25,FALSE)</f>
        <v>-</v>
      </c>
      <c r="Z312" t="str">
        <f>VLOOKUP($A:$A,[0]!aq,26,FALSE)</f>
        <v>-</v>
      </c>
      <c r="AA312" t="str">
        <f>VLOOKUP($A:$A,[0]!aq,27,FALSE)</f>
        <v>K01184|1|3e-31|129|csat:104772314|polygalacturonase [EC:3.2.1.15]</v>
      </c>
      <c r="AB312" t="str">
        <f>VLOOKUP($A:$A,[0]!aq,28,FALSE)</f>
        <v>GO:0071555//cell wall organization;GO:0005975//carbohydrate metabolic process</v>
      </c>
      <c r="AC312" t="str">
        <f>VLOOKUP($A:$A,[0]!aq,29,FALSE)</f>
        <v>GO:0004650//polygalacturonase activity</v>
      </c>
      <c r="AD312" t="str">
        <f>VLOOKUP($A:$A,[0]!aq,30,FALSE)</f>
        <v>GO:0005576//extracellular region</v>
      </c>
      <c r="AE312" t="str">
        <f>VLOOKUP($A:$A,[0]!aq,31,FALSE)</f>
        <v>MKSSFSLVYLLLVLVFFSHITWAVKGNLLCKQTDIGEIRPHSVTITEFGAVGDGVTLNTKAFQNAIFYLNSFADKGGAKLFVPAGRWLTGSFDLISHLTLWLDKHAVILGSMNSDDWPVVDPLPSYGRGRELPGGRHRSLIYGRNLTDVIITGDNGTIDGQGSVWWNWFRRKTLNYTRPHLVELMNSTGVVISNLTFLNSPFWTIHPVYCSHVIVQNVTILAPLDSPNTDGIDPDSSDDVCIEDCYISTGDDLISIKSGWDEYGISFARPSRNIIIRRLTGHNRKSSGIAIGSEMSGGVSEVYAENIYFFNSSTGIILKTARGRGGYVRNIYISNVTLVGVDTAIFFNSNFSQHPDEFYDPNALPVIERITFKDVIGDNIKVAGLLKGIEGDSFRHICLLNITLDVTTKSPWNCSNIQGYSTLVSPETCEPLKESIYPKHYSDCYLLPNHLRSSARHLAKETFPDIRS</v>
      </c>
    </row>
    <row r="313" spans="1:31" x14ac:dyDescent="0.25">
      <c r="A313" s="2" t="s">
        <v>4112</v>
      </c>
      <c r="B313" t="str">
        <f>VLOOKUP($A:$A,[0]!aq,2,FALSE)</f>
        <v>MSMs-VS-MMs</v>
      </c>
      <c r="C313">
        <f>VLOOKUP($A:$A,[0]!aq,3,FALSE)</f>
        <v>-3.6857708697573801</v>
      </c>
      <c r="D313">
        <f>VLOOKUP($A:$A,[0]!aq,4,FALSE)</f>
        <v>0.43749008693863201</v>
      </c>
      <c r="E313">
        <f>VLOOKUP($A:$A,[0]!aq,5,FALSE)</f>
        <v>2.2051791557231598E-6</v>
      </c>
      <c r="F313">
        <f>VLOOKUP($A:$A,[0]!aq,6,FALSE)</f>
        <v>7.4819695609784295E-5</v>
      </c>
      <c r="G313" t="str">
        <f>VLOOKUP($A:$A,[0]!aq,7,FALSE)</f>
        <v>Down</v>
      </c>
      <c r="H313" t="str">
        <f>VLOOKUP($A:$A,[0]!aq,8,FALSE)</f>
        <v>Ghir_D09G007370.1</v>
      </c>
      <c r="I313">
        <f>VLOOKUP($A:$A,[0]!aq,9,FALSE)</f>
        <v>0</v>
      </c>
      <c r="J313">
        <f>VLOOKUP($A:$A,[0]!aq,10,FALSE)</f>
        <v>0</v>
      </c>
      <c r="K313">
        <f>VLOOKUP($A:$A,[0]!aq,11,FALSE)</f>
        <v>0</v>
      </c>
      <c r="L313">
        <f>VLOOKUP($A:$A,[0]!aq,12,FALSE)</f>
        <v>100</v>
      </c>
      <c r="M313">
        <f>VLOOKUP($A:$A,[0]!aq,13,FALSE)</f>
        <v>0</v>
      </c>
      <c r="N313" t="str">
        <f>VLOOKUP($A:$A,[0]!aq,14,FALSE)</f>
        <v>XP_016672235.1</v>
      </c>
      <c r="O313" t="str">
        <f>VLOOKUP($A:$A,[0]!aq,15,FALSE)</f>
        <v>PREDICTED: plastid-lipid-associated protein, chloroplastic-like [Gossypium hirsutum]</v>
      </c>
      <c r="P313">
        <f>VLOOKUP($A:$A,[0]!aq,16,FALSE)</f>
        <v>68.77</v>
      </c>
      <c r="Q313">
        <f>VLOOKUP($A:$A,[0]!aq,17,FALSE)</f>
        <v>4.0000000000000002E-156</v>
      </c>
      <c r="R313" t="str">
        <f>VLOOKUP($A:$A,[0]!aq,18,FALSE)</f>
        <v>sp|Q9ZWQ8|PAP_CITUN</v>
      </c>
      <c r="S313" t="str">
        <f>VLOOKUP($A:$A,[0]!aq,19,FALSE)</f>
        <v>Plastid-lipid-associated protein, chloroplastic OS=Citrus unshiu GN=PAP PE=2 SV=1</v>
      </c>
      <c r="T313" t="str">
        <f>VLOOKUP($A:$A,[0]!aq,20,FALSE)</f>
        <v>-</v>
      </c>
      <c r="U313" t="str">
        <f>VLOOKUP($A:$A,[0]!aq,21,FALSE)</f>
        <v>-</v>
      </c>
      <c r="V313" t="str">
        <f>VLOOKUP($A:$A,[0]!aq,22,FALSE)</f>
        <v>-</v>
      </c>
      <c r="W313" t="str">
        <f>VLOOKUP($A:$A,[0]!aq,23,FALSE)</f>
        <v>-</v>
      </c>
      <c r="X313" t="str">
        <f>VLOOKUP($A:$A,[0]!aq,24,FALSE)</f>
        <v>-</v>
      </c>
      <c r="Y313" t="str">
        <f>VLOOKUP($A:$A,[0]!aq,25,FALSE)</f>
        <v>-</v>
      </c>
      <c r="Z313" t="str">
        <f>VLOOKUP($A:$A,[0]!aq,26,FALSE)</f>
        <v>-</v>
      </c>
      <c r="AA313" t="str">
        <f>VLOOKUP($A:$A,[0]!aq,27,FALSE)</f>
        <v>K17637|1|2e-12|73.2|obr:102713820|exocyst complex component 2</v>
      </c>
      <c r="AB313" t="str">
        <f>VLOOKUP($A:$A,[0]!aq,28,FALSE)</f>
        <v>-</v>
      </c>
      <c r="AC313" t="str">
        <f>VLOOKUP($A:$A,[0]!aq,29,FALSE)</f>
        <v>-</v>
      </c>
      <c r="AD313" t="str">
        <f>VLOOKUP($A:$A,[0]!aq,30,FALSE)</f>
        <v>-</v>
      </c>
      <c r="AE313" t="str">
        <f>VLOOKUP($A:$A,[0]!aq,31,FALSE)</f>
        <v>MATIFQLNNFPCKTFLTTPKHLQSTSKPSILLLNSIKRTQNSSSVSHFLTRKSIRSRPGFQIFAADDDEGSPDKEEEVMEDPETESGGVIVAEAEAEEEKPKEEVGEIESLKKALVDSFYGTDRGWKASSETRAEIVELITLLEAKNPTPAPTDSLPLLNGKWILAYTSFTGLFPLLSRGQLRLVKVEEISQTIDAESLTVQNSVQFSGPLASSSISASAKFEVRSPRRVQIKFQEGIIGTPQLTDSIVLPENVEFMGQNIDLAPIKGLLNSVQDTASTVAKTISSRPPLKFSLSNSNSESWLLTTYLDEDLRISRDGGSVFVLIKEGSSFLTTMN</v>
      </c>
    </row>
    <row r="314" spans="1:31" x14ac:dyDescent="0.25">
      <c r="A314" s="2" t="s">
        <v>3779</v>
      </c>
      <c r="B314" t="str">
        <f>VLOOKUP($A:$A,[0]!aq,2,FALSE)</f>
        <v>MSMs-VS-MMs</v>
      </c>
      <c r="C314">
        <f>VLOOKUP($A:$A,[0]!aq,3,FALSE)</f>
        <v>-3.4909418001907602</v>
      </c>
      <c r="D314">
        <f>VLOOKUP($A:$A,[0]!aq,4,FALSE)</f>
        <v>0.31260308522358199</v>
      </c>
      <c r="E314">
        <f>VLOOKUP($A:$A,[0]!aq,5,FALSE)</f>
        <v>3.6600497299366103E-4</v>
      </c>
      <c r="F314">
        <f>VLOOKUP($A:$A,[0]!aq,6,FALSE)</f>
        <v>2.5940263567432202E-3</v>
      </c>
      <c r="G314" t="str">
        <f>VLOOKUP($A:$A,[0]!aq,7,FALSE)</f>
        <v>Down</v>
      </c>
      <c r="H314" t="str">
        <f>VLOOKUP($A:$A,[0]!aq,8,FALSE)</f>
        <v>Ghir_D02G009890.1</v>
      </c>
      <c r="I314">
        <f>VLOOKUP($A:$A,[0]!aq,9,FALSE)</f>
        <v>0</v>
      </c>
      <c r="J314">
        <f>VLOOKUP($A:$A,[0]!aq,10,FALSE)</f>
        <v>0</v>
      </c>
      <c r="K314">
        <f>VLOOKUP($A:$A,[0]!aq,11,FALSE)</f>
        <v>0</v>
      </c>
      <c r="L314">
        <f>VLOOKUP($A:$A,[0]!aq,12,FALSE)</f>
        <v>100</v>
      </c>
      <c r="M314">
        <f>VLOOKUP($A:$A,[0]!aq,13,FALSE)</f>
        <v>0</v>
      </c>
      <c r="N314" t="str">
        <f>VLOOKUP($A:$A,[0]!aq,14,FALSE)</f>
        <v>XP_016693479.1</v>
      </c>
      <c r="O314" t="str">
        <f>VLOOKUP($A:$A,[0]!aq,15,FALSE)</f>
        <v>PREDICTED: cysteine proteinase 15A-like [Gossypium hirsutum]</v>
      </c>
      <c r="P314">
        <f>VLOOKUP($A:$A,[0]!aq,16,FALSE)</f>
        <v>73.02</v>
      </c>
      <c r="Q314">
        <f>VLOOKUP($A:$A,[0]!aq,17,FALSE)</f>
        <v>0</v>
      </c>
      <c r="R314" t="str">
        <f>VLOOKUP($A:$A,[0]!aq,18,FALSE)</f>
        <v>sp|P43296|RD19A_ARATH</v>
      </c>
      <c r="S314" t="str">
        <f>VLOOKUP($A:$A,[0]!aq,19,FALSE)</f>
        <v>Cysteine protease RD19A OS=Arabidopsis thaliana GN=RD19A PE=1 SV=1</v>
      </c>
      <c r="T314" t="str">
        <f>VLOOKUP($A:$A,[0]!aq,20,FALSE)</f>
        <v>At4g39090</v>
      </c>
      <c r="U314">
        <f>VLOOKUP($A:$A,[0]!aq,21,FALSE)</f>
        <v>554</v>
      </c>
      <c r="V314">
        <f>VLOOKUP($A:$A,[0]!aq,22,FALSE)</f>
        <v>0</v>
      </c>
      <c r="W314" t="str">
        <f>VLOOKUP($A:$A,[0]!aq,23,FALSE)</f>
        <v>KOG1542</v>
      </c>
      <c r="X314" t="str">
        <f>VLOOKUP($A:$A,[0]!aq,24,FALSE)</f>
        <v>Cysteine proteinase Cathepsin F</v>
      </c>
      <c r="Y314" t="str">
        <f>VLOOKUP($A:$A,[0]!aq,25,FALSE)</f>
        <v>O</v>
      </c>
      <c r="Z314" t="str">
        <f>VLOOKUP($A:$A,[0]!aq,26,FALSE)</f>
        <v>Posttranslational modification, protein turnover, chaperones</v>
      </c>
      <c r="AA314" t="str">
        <f>VLOOKUP($A:$A,[0]!aq,27,FALSE)</f>
        <v>K01373|1|0.0|768|ghi:107910208|cathepsin F [EC:3.4.22.41]</v>
      </c>
      <c r="AB314">
        <f>VLOOKUP($A:$A,[0]!aq,28,FALSE)</f>
        <v>0</v>
      </c>
      <c r="AC314" t="str">
        <f>VLOOKUP($A:$A,[0]!aq,29,FALSE)</f>
        <v>GO:0008234//cysteine-type peptidase activity</v>
      </c>
      <c r="AD314" t="str">
        <f>VLOOKUP($A:$A,[0]!aq,30,FALSE)</f>
        <v>-</v>
      </c>
      <c r="AE314" t="str">
        <f>VLOOKUP($A:$A,[0]!aq,31,FALSE)</f>
        <v>MDRFSLLFLLLSSVVASAVVSDVNSDGDPLIRQVVSDGGVEEDSDDHLLNAEHHFTLFKSKYGKTYASQEEHDYRLGVFKANLRRAKRHQLLDPSAVHGVTKFSDLTPSEFRRQYLGLKPLKLPADAQKAPILPTDNLPDDFDWRDHGAVTGVKDQGSCGSCWSFSATGALEGAHYLATGELVSLSEQQLVDCDHECDPQQYGACDSGCNGGLMTSAFEYTLKVGGLEREKDYPYTGNDRGPCKFDKTKIAASVSNFSVISVDEDQIAANLVKHGPLAVGINAVFMQTYMGGVSCPYICFRTLDHGVLLVGYGAAGYSPIRFKDKPFWIIKNSWGANWGEDGYYKICRGRNVCGVDSMVSSVAALHTKSQ</v>
      </c>
    </row>
    <row r="315" spans="1:31" x14ac:dyDescent="0.25">
      <c r="A315" s="2" t="s">
        <v>3368</v>
      </c>
      <c r="B315" t="str">
        <f>VLOOKUP($A:$A,[0]!aq,2,FALSE)</f>
        <v>MSMs-VS-MMs</v>
      </c>
      <c r="C315">
        <f>VLOOKUP($A:$A,[0]!aq,3,FALSE)</f>
        <v>-4.5988481389262796</v>
      </c>
      <c r="D315">
        <f>VLOOKUP($A:$A,[0]!aq,4,FALSE)</f>
        <v>0.75607213198484302</v>
      </c>
      <c r="E315">
        <f>VLOOKUP($A:$A,[0]!aq,5,FALSE)</f>
        <v>8.9769074805201598E-4</v>
      </c>
      <c r="F315">
        <f>VLOOKUP($A:$A,[0]!aq,6,FALSE)</f>
        <v>4.9734250592713899E-3</v>
      </c>
      <c r="G315" t="str">
        <f>VLOOKUP($A:$A,[0]!aq,7,FALSE)</f>
        <v>Down</v>
      </c>
      <c r="H315" t="str">
        <f>VLOOKUP($A:$A,[0]!aq,8,FALSE)</f>
        <v>Ghir_A11G000970.1</v>
      </c>
      <c r="I315">
        <f>VLOOKUP($A:$A,[0]!aq,9,FALSE)</f>
        <v>0</v>
      </c>
      <c r="J315">
        <f>VLOOKUP($A:$A,[0]!aq,10,FALSE)</f>
        <v>0</v>
      </c>
      <c r="K315" t="str">
        <f>VLOOKUP($A:$A,[0]!aq,11,FALSE)</f>
        <v>&gt;Ghir_D11G001020.1</v>
      </c>
      <c r="L315">
        <f>VLOOKUP($A:$A,[0]!aq,12,FALSE)</f>
        <v>100</v>
      </c>
      <c r="M315">
        <f>VLOOKUP($A:$A,[0]!aq,13,FALSE)</f>
        <v>3.0000000000000001E-62</v>
      </c>
      <c r="N315" t="str">
        <f>VLOOKUP($A:$A,[0]!aq,14,FALSE)</f>
        <v>XP_012488515.1</v>
      </c>
      <c r="O315" t="str">
        <f>VLOOKUP($A:$A,[0]!aq,15,FALSE)</f>
        <v xml:space="preserve">PREDICTED: protein 108-like [Gossypium raimondii] </v>
      </c>
      <c r="P315">
        <f>VLOOKUP($A:$A,[0]!aq,16,FALSE)</f>
        <v>56.57</v>
      </c>
      <c r="Q315">
        <f>VLOOKUP($A:$A,[0]!aq,17,FALSE)</f>
        <v>8.9999999999999996E-28</v>
      </c>
      <c r="R315" t="str">
        <f>VLOOKUP($A:$A,[0]!aq,18,FALSE)</f>
        <v>sp|Q38737|FIL1_ANTMA</v>
      </c>
      <c r="S315" t="str">
        <f>VLOOKUP($A:$A,[0]!aq,19,FALSE)</f>
        <v>Stamen-specific protein FIL1 OS=Antirrhinum majus GN=FIL1 PE=2 SV=1</v>
      </c>
      <c r="T315" t="str">
        <f>VLOOKUP($A:$A,[0]!aq,20,FALSE)</f>
        <v>-</v>
      </c>
      <c r="U315" t="str">
        <f>VLOOKUP($A:$A,[0]!aq,21,FALSE)</f>
        <v>-</v>
      </c>
      <c r="V315" t="str">
        <f>VLOOKUP($A:$A,[0]!aq,22,FALSE)</f>
        <v>-</v>
      </c>
      <c r="W315" t="str">
        <f>VLOOKUP($A:$A,[0]!aq,23,FALSE)</f>
        <v>-</v>
      </c>
      <c r="X315" t="str">
        <f>VLOOKUP($A:$A,[0]!aq,24,FALSE)</f>
        <v>-</v>
      </c>
      <c r="Y315" t="str">
        <f>VLOOKUP($A:$A,[0]!aq,25,FALSE)</f>
        <v>-</v>
      </c>
      <c r="Z315" t="str">
        <f>VLOOKUP($A:$A,[0]!aq,26,FALSE)</f>
        <v>-</v>
      </c>
      <c r="AA315" t="str">
        <f>VLOOKUP($A:$A,[0]!aq,27,FALSE)</f>
        <v>-</v>
      </c>
      <c r="AB315" t="str">
        <f>VLOOKUP($A:$A,[0]!aq,28,FALSE)</f>
        <v>-</v>
      </c>
      <c r="AC315" t="str">
        <f>VLOOKUP($A:$A,[0]!aq,29,FALSE)</f>
        <v>-</v>
      </c>
      <c r="AD315" t="str">
        <f>VLOOKUP($A:$A,[0]!aq,30,FALSE)</f>
        <v>-</v>
      </c>
      <c r="AE315" t="str">
        <f>VLOOKUP($A:$A,[0]!aq,31,FALSE)</f>
        <v>MVSLKSLVSLSSRSAAVALLVLVVSVAVQTHTTNAQSCPTELTSLNVCAPFVVPGAAVANPSIDCCNALQSVHHDCLCSTLRIASRLPSQCNLPPLTCA</v>
      </c>
    </row>
    <row r="316" spans="1:31" x14ac:dyDescent="0.25">
      <c r="A316" s="2" t="s">
        <v>2647</v>
      </c>
      <c r="B316" t="str">
        <f>VLOOKUP($A:$A,[0]!aq,2,FALSE)</f>
        <v>MSMs-VS-MMs</v>
      </c>
      <c r="C316">
        <f>VLOOKUP($A:$A,[0]!aq,3,FALSE)</f>
        <v>-2.29680973676084</v>
      </c>
      <c r="D316">
        <f>VLOOKUP($A:$A,[0]!aq,4,FALSE)</f>
        <v>0.40905312965312501</v>
      </c>
      <c r="E316">
        <f>VLOOKUP($A:$A,[0]!aq,5,FALSE)</f>
        <v>1.13413111737515E-4</v>
      </c>
      <c r="F316">
        <f>VLOOKUP($A:$A,[0]!aq,6,FALSE)</f>
        <v>1.11639573364665E-3</v>
      </c>
      <c r="G316" t="str">
        <f>VLOOKUP($A:$A,[0]!aq,7,FALSE)</f>
        <v>Down</v>
      </c>
      <c r="H316" t="str">
        <f>VLOOKUP($A:$A,[0]!aq,8,FALSE)</f>
        <v>Ghir_A01G020140.1;Ghir_D01G021670.1</v>
      </c>
      <c r="I316">
        <f>VLOOKUP($A:$A,[0]!aq,9,FALSE)</f>
        <v>0</v>
      </c>
      <c r="J316">
        <f>VLOOKUP($A:$A,[0]!aq,10,FALSE)</f>
        <v>0</v>
      </c>
      <c r="K316">
        <f>VLOOKUP($A:$A,[0]!aq,11,FALSE)</f>
        <v>0</v>
      </c>
      <c r="L316">
        <f>VLOOKUP($A:$A,[0]!aq,12,FALSE)</f>
        <v>100</v>
      </c>
      <c r="M316">
        <f>VLOOKUP($A:$A,[0]!aq,13,FALSE)</f>
        <v>0</v>
      </c>
      <c r="N316" t="str">
        <f>VLOOKUP($A:$A,[0]!aq,14,FALSE)</f>
        <v>XP_016687501.1</v>
      </c>
      <c r="O316" t="str">
        <f>VLOOKUP($A:$A,[0]!aq,15,FALSE)</f>
        <v xml:space="preserve">PREDICTED: fructose-bisphosphate aldolase cytoplasmic isozyme [Gossypium hirsutum] </v>
      </c>
      <c r="P316">
        <f>VLOOKUP($A:$A,[0]!aq,16,FALSE)</f>
        <v>85.47</v>
      </c>
      <c r="Q316">
        <f>VLOOKUP($A:$A,[0]!aq,17,FALSE)</f>
        <v>0</v>
      </c>
      <c r="R316" t="str">
        <f>VLOOKUP($A:$A,[0]!aq,18,FALSE)</f>
        <v>sp|Q9SJQ9|ALFC6_ARATH</v>
      </c>
      <c r="S316" t="str">
        <f>VLOOKUP($A:$A,[0]!aq,19,FALSE)</f>
        <v>Fructose-bisphosphate aldolase 6, cytosolic OS=Arabidopsis thaliana GN=FBA6 PE=1 SV=1</v>
      </c>
      <c r="T316" t="str">
        <f>VLOOKUP($A:$A,[0]!aq,20,FALSE)</f>
        <v>At2g36460</v>
      </c>
      <c r="U316">
        <f>VLOOKUP($A:$A,[0]!aq,21,FALSE)</f>
        <v>626</v>
      </c>
      <c r="V316">
        <f>VLOOKUP($A:$A,[0]!aq,22,FALSE)</f>
        <v>0</v>
      </c>
      <c r="W316" t="str">
        <f>VLOOKUP($A:$A,[0]!aq,23,FALSE)</f>
        <v>KOG1557</v>
      </c>
      <c r="X316" t="str">
        <f>VLOOKUP($A:$A,[0]!aq,24,FALSE)</f>
        <v>Fructose-biphosphate aldolase</v>
      </c>
      <c r="Y316" t="str">
        <f>VLOOKUP($A:$A,[0]!aq,25,FALSE)</f>
        <v>G</v>
      </c>
      <c r="Z316" t="str">
        <f>VLOOKUP($A:$A,[0]!aq,26,FALSE)</f>
        <v>Carbohydrate transport and metabolism</v>
      </c>
      <c r="AA316" t="str">
        <f>VLOOKUP($A:$A,[0]!aq,27,FALSE)</f>
        <v>K01623|1|0.0|737|gab:108466722|fructose-bisphosphate aldolase, class I [EC:4.1.2.13]</v>
      </c>
      <c r="AB316" t="str">
        <f>VLOOKUP($A:$A,[0]!aq,28,FALSE)</f>
        <v>GO:0006096//glycolytic process</v>
      </c>
      <c r="AC316" t="str">
        <f>VLOOKUP($A:$A,[0]!aq,29,FALSE)</f>
        <v>GO:0004332//fructose-bisphosphate aldolase activity</v>
      </c>
      <c r="AD316" t="str">
        <f>VLOOKUP($A:$A,[0]!aq,30,FALSE)</f>
        <v>-</v>
      </c>
      <c r="AE316" t="str">
        <f>VLOOKUP($A:$A,[0]!aq,31,FALSE)</f>
        <v>MSCFISKYADELAKNAAYIGTPGKGILAADESTGTIGKRLASINVENVEENRRALRELLFTAPGALQFISGVIFFEETLYQKTASGKLFVDVLKESGVLPGIKVDTGTVVLNGTNDETFTQGLDGLAQRCQKYYEAGARFAKWRAVLKIGTIEPTELAIQENANGLAMYSAICQQCGLVPIVEPEILVDGPHDINKCAAVTERVLAACYKALNDHHVMLEGTLLKPNMVTPGSDSPKVAPEVIAEHTVRALQRTVPPAVPAVVFLSGGQSEEEATVNLNAMNKLKTKKPWSLSFSFGRALQQSTLKAWGGKAENVAKAQEAFLVRCKANSEATLGTYKGDAKLGEGAAESLHVKDYKY</v>
      </c>
    </row>
    <row r="317" spans="1:31" x14ac:dyDescent="0.25">
      <c r="A317" s="2" t="s">
        <v>3135</v>
      </c>
      <c r="B317" t="str">
        <f>VLOOKUP($A:$A,[0]!aq,2,FALSE)</f>
        <v>MSMs-VS-MMs</v>
      </c>
      <c r="C317">
        <f>VLOOKUP($A:$A,[0]!aq,3,FALSE)</f>
        <v>2.3522401796972399</v>
      </c>
      <c r="D317">
        <f>VLOOKUP($A:$A,[0]!aq,4,FALSE)</f>
        <v>0.336276296578012</v>
      </c>
      <c r="E317">
        <f>VLOOKUP($A:$A,[0]!aq,5,FALSE)</f>
        <v>2.28456856674608E-5</v>
      </c>
      <c r="F317">
        <f>VLOOKUP($A:$A,[0]!aq,6,FALSE)</f>
        <v>3.6310219346555702E-4</v>
      </c>
      <c r="G317" t="str">
        <f>VLOOKUP($A:$A,[0]!aq,7,FALSE)</f>
        <v>Up</v>
      </c>
      <c r="H317" t="str">
        <f>VLOOKUP($A:$A,[0]!aq,8,FALSE)</f>
        <v>Ghir_A08G008240.1;Ghir_D08G008290.1</v>
      </c>
      <c r="I317">
        <f>VLOOKUP($A:$A,[0]!aq,9,FALSE)</f>
        <v>0</v>
      </c>
      <c r="J317">
        <f>VLOOKUP($A:$A,[0]!aq,10,FALSE)</f>
        <v>0</v>
      </c>
      <c r="K317">
        <f>VLOOKUP($A:$A,[0]!aq,11,FALSE)</f>
        <v>0</v>
      </c>
      <c r="L317">
        <f>VLOOKUP($A:$A,[0]!aq,12,FALSE)</f>
        <v>100</v>
      </c>
      <c r="M317">
        <f>VLOOKUP($A:$A,[0]!aq,13,FALSE)</f>
        <v>2E-113</v>
      </c>
      <c r="N317" t="str">
        <f>VLOOKUP($A:$A,[0]!aq,14,FALSE)</f>
        <v>XP_016712896.1</v>
      </c>
      <c r="O317" t="str">
        <f>VLOOKUP($A:$A,[0]!aq,15,FALSE)</f>
        <v xml:space="preserve">PREDICTED: uncharacterized protein At5g01610-like [Gossypium hirsutum] </v>
      </c>
      <c r="P317">
        <f>VLOOKUP($A:$A,[0]!aq,16,FALSE)</f>
        <v>24.24</v>
      </c>
      <c r="Q317">
        <f>VLOOKUP($A:$A,[0]!aq,17,FALSE)</f>
        <v>9.9999999999999994E-12</v>
      </c>
      <c r="R317" t="str">
        <f>VLOOKUP($A:$A,[0]!aq,18,FALSE)</f>
        <v>sp|Q9M015|Y5161_ARATH</v>
      </c>
      <c r="S317" t="str">
        <f>VLOOKUP($A:$A,[0]!aq,19,FALSE)</f>
        <v>Uncharacterized protein At5g01610 OS=Arabidopsis thaliana GN=At5g01610 PE=1 SV=1</v>
      </c>
      <c r="T317" t="str">
        <f>VLOOKUP($A:$A,[0]!aq,20,FALSE)</f>
        <v>-</v>
      </c>
      <c r="U317" t="str">
        <f>VLOOKUP($A:$A,[0]!aq,21,FALSE)</f>
        <v>-</v>
      </c>
      <c r="V317" t="str">
        <f>VLOOKUP($A:$A,[0]!aq,22,FALSE)</f>
        <v>-</v>
      </c>
      <c r="W317" t="str">
        <f>VLOOKUP($A:$A,[0]!aq,23,FALSE)</f>
        <v>-</v>
      </c>
      <c r="X317" t="str">
        <f>VLOOKUP($A:$A,[0]!aq,24,FALSE)</f>
        <v>-</v>
      </c>
      <c r="Y317" t="str">
        <f>VLOOKUP($A:$A,[0]!aq,25,FALSE)</f>
        <v>-</v>
      </c>
      <c r="Z317" t="str">
        <f>VLOOKUP($A:$A,[0]!aq,26,FALSE)</f>
        <v>-</v>
      </c>
      <c r="AA317" t="str">
        <f>VLOOKUP($A:$A,[0]!aq,27,FALSE)</f>
        <v>-</v>
      </c>
      <c r="AB317" t="str">
        <f>VLOOKUP($A:$A,[0]!aq,28,FALSE)</f>
        <v>-</v>
      </c>
      <c r="AC317" t="str">
        <f>VLOOKUP($A:$A,[0]!aq,29,FALSE)</f>
        <v>-</v>
      </c>
      <c r="AD317" t="str">
        <f>VLOOKUP($A:$A,[0]!aq,30,FALSE)</f>
        <v>-</v>
      </c>
      <c r="AE317" t="str">
        <f>VLOOKUP($A:$A,[0]!aq,31,FALSE)</f>
        <v>MPCPSRILHFLILISLPASSFAVADDDNLSAYQALQQYDFPVGILPNGVVGYELNRETGEFSAYLSGTCKFDIDSYQLSYESTIKGVISPGRITNLKGVSVKILFFWLNIVEVIHNGDQMEFSVGIASANFPIDNFYESPQCGCGFNCNGLNALASSI</v>
      </c>
    </row>
    <row r="318" spans="1:31" x14ac:dyDescent="0.25">
      <c r="A318" s="2" t="s">
        <v>2973</v>
      </c>
      <c r="B318" t="str">
        <f>VLOOKUP($A:$A,[0]!aq,2,FALSE)</f>
        <v>MSMs-VS-MMs</v>
      </c>
      <c r="C318">
        <f>VLOOKUP($A:$A,[0]!aq,3,FALSE)</f>
        <v>2.1328308442259098</v>
      </c>
      <c r="D318">
        <f>VLOOKUP($A:$A,[0]!aq,4,FALSE)</f>
        <v>0.24726007300334099</v>
      </c>
      <c r="E318">
        <f>VLOOKUP($A:$A,[0]!aq,5,FALSE)</f>
        <v>1.72478460003234E-6</v>
      </c>
      <c r="F318">
        <f>VLOOKUP($A:$A,[0]!aq,6,FALSE)</f>
        <v>6.15773845265276E-5</v>
      </c>
      <c r="G318" t="str">
        <f>VLOOKUP($A:$A,[0]!aq,7,FALSE)</f>
        <v>Up</v>
      </c>
      <c r="H318" t="str">
        <f>VLOOKUP($A:$A,[0]!aq,8,FALSE)</f>
        <v>Ghir_A06G000140.1;Ghir_A06G000140.2</v>
      </c>
      <c r="I318">
        <f>VLOOKUP($A:$A,[0]!aq,9,FALSE)</f>
        <v>0</v>
      </c>
      <c r="J318">
        <f>VLOOKUP($A:$A,[0]!aq,10,FALSE)</f>
        <v>0</v>
      </c>
      <c r="K318">
        <f>VLOOKUP($A:$A,[0]!aq,11,FALSE)</f>
        <v>0</v>
      </c>
      <c r="L318">
        <f>VLOOKUP($A:$A,[0]!aq,12,FALSE)</f>
        <v>100</v>
      </c>
      <c r="M318">
        <f>VLOOKUP($A:$A,[0]!aq,13,FALSE)</f>
        <v>2.0000000000000001E-135</v>
      </c>
      <c r="N318" t="str">
        <f>VLOOKUP($A:$A,[0]!aq,14,FALSE)</f>
        <v>XP_016726663.1</v>
      </c>
      <c r="O318" t="str">
        <f>VLOOKUP($A:$A,[0]!aq,15,FALSE)</f>
        <v>PREDICTED: uncharacterized protein LOC107938107 [Gossypium hirsutum]</v>
      </c>
      <c r="P318" t="str">
        <f>VLOOKUP($A:$A,[0]!aq,16,FALSE)</f>
        <v>-</v>
      </c>
      <c r="Q318" t="str">
        <f>VLOOKUP($A:$A,[0]!aq,17,FALSE)</f>
        <v>-</v>
      </c>
      <c r="R318" t="str">
        <f>VLOOKUP($A:$A,[0]!aq,18,FALSE)</f>
        <v>-</v>
      </c>
      <c r="S318" t="str">
        <f>VLOOKUP($A:$A,[0]!aq,19,FALSE)</f>
        <v>-</v>
      </c>
      <c r="T318" t="str">
        <f>VLOOKUP($A:$A,[0]!aq,20,FALSE)</f>
        <v>At1g20220</v>
      </c>
      <c r="U318">
        <f>VLOOKUP($A:$A,[0]!aq,21,FALSE)</f>
        <v>233</v>
      </c>
      <c r="V318">
        <f>VLOOKUP($A:$A,[0]!aq,22,FALSE)</f>
        <v>5E-74</v>
      </c>
      <c r="W318" t="str">
        <f>VLOOKUP($A:$A,[0]!aq,23,FALSE)</f>
        <v>KOG2567</v>
      </c>
      <c r="X318" t="str">
        <f>VLOOKUP($A:$A,[0]!aq,24,FALSE)</f>
        <v>Uncharacterized conserved protein</v>
      </c>
      <c r="Y318" t="str">
        <f>VLOOKUP($A:$A,[0]!aq,25,FALSE)</f>
        <v>S</v>
      </c>
      <c r="Z318" t="str">
        <f>VLOOKUP($A:$A,[0]!aq,26,FALSE)</f>
        <v>Function unknown</v>
      </c>
      <c r="AA318" t="str">
        <f>VLOOKUP($A:$A,[0]!aq,27,FALSE)</f>
        <v>-</v>
      </c>
      <c r="AB318">
        <f>VLOOKUP($A:$A,[0]!aq,28,FALSE)</f>
        <v>0</v>
      </c>
      <c r="AC318" t="str">
        <f>VLOOKUP($A:$A,[0]!aq,29,FALSE)</f>
        <v>GO:0016874//ligase activity</v>
      </c>
      <c r="AD318" t="str">
        <f>VLOOKUP($A:$A,[0]!aq,30,FALSE)</f>
        <v>-</v>
      </c>
      <c r="AE318" t="str">
        <f>VLOOKUP($A:$A,[0]!aq,31,FALSE)</f>
        <v>MIEAFFDPVCPDSRDAWPPLKQAIHHYGSRVSLIVHLLPLPYHDYAFSTSRAMHIVNLLNPSATFRLLESFFEYQGRFYNAQTSNKSRDAVVDEIIKLAAETFGNSYYSAIESGFNDRKTDLKTRISFKYSASRGVFGTPTFYINGFAVPDSGSAIDYKQWRSFIDPLLLAQSRKRDNLPHLSL</v>
      </c>
    </row>
    <row r="319" spans="1:31" x14ac:dyDescent="0.25">
      <c r="A319" s="2" t="s">
        <v>4037</v>
      </c>
      <c r="B319" t="str">
        <f>VLOOKUP($A:$A,[0]!aq,2,FALSE)</f>
        <v>MSMs-VS-MMs</v>
      </c>
      <c r="C319">
        <f>VLOOKUP($A:$A,[0]!aq,3,FALSE)</f>
        <v>2.4313000783261698</v>
      </c>
      <c r="D319">
        <f>VLOOKUP($A:$A,[0]!aq,4,FALSE)</f>
        <v>0.386601076715479</v>
      </c>
      <c r="E319">
        <f>VLOOKUP($A:$A,[0]!aq,5,FALSE)</f>
        <v>4.0136259489953501E-5</v>
      </c>
      <c r="F319">
        <f>VLOOKUP($A:$A,[0]!aq,6,FALSE)</f>
        <v>5.3115315463329795E-4</v>
      </c>
      <c r="G319" t="str">
        <f>VLOOKUP($A:$A,[0]!aq,7,FALSE)</f>
        <v>Up</v>
      </c>
      <c r="H319" t="str">
        <f>VLOOKUP($A:$A,[0]!aq,8,FALSE)</f>
        <v>Ghir_D08G009280.1</v>
      </c>
      <c r="I319">
        <f>VLOOKUP($A:$A,[0]!aq,9,FALSE)</f>
        <v>0</v>
      </c>
      <c r="J319">
        <f>VLOOKUP($A:$A,[0]!aq,10,FALSE)</f>
        <v>0</v>
      </c>
      <c r="K319">
        <f>VLOOKUP($A:$A,[0]!aq,11,FALSE)</f>
        <v>0</v>
      </c>
      <c r="L319">
        <f>VLOOKUP($A:$A,[0]!aq,12,FALSE)</f>
        <v>100</v>
      </c>
      <c r="M319">
        <f>VLOOKUP($A:$A,[0]!aq,13,FALSE)</f>
        <v>3.9999999999999998E-143</v>
      </c>
      <c r="N319" t="str">
        <f>VLOOKUP($A:$A,[0]!aq,14,FALSE)</f>
        <v>XP_016692205.1</v>
      </c>
      <c r="O319" t="str">
        <f>VLOOKUP($A:$A,[0]!aq,15,FALSE)</f>
        <v>PREDICTED: pathogenesis-related protein PR-1-like [Gossypium hirsutum]</v>
      </c>
      <c r="P319">
        <f>VLOOKUP($A:$A,[0]!aq,16,FALSE)</f>
        <v>55.07</v>
      </c>
      <c r="Q319">
        <f>VLOOKUP($A:$A,[0]!aq,17,FALSE)</f>
        <v>1E-50</v>
      </c>
      <c r="R319" t="str">
        <f>VLOOKUP($A:$A,[0]!aq,18,FALSE)</f>
        <v>sp|Q40374|PR1_MEDTR</v>
      </c>
      <c r="S319" t="str">
        <f>VLOOKUP($A:$A,[0]!aq,19,FALSE)</f>
        <v>Pathogenesis-related protein PR-1 OS=Medicago truncatula GN=PR-1 PE=2 SV=1</v>
      </c>
      <c r="T319" t="str">
        <f>VLOOKUP($A:$A,[0]!aq,20,FALSE)</f>
        <v>At4g25780</v>
      </c>
      <c r="U319">
        <f>VLOOKUP($A:$A,[0]!aq,21,FALSE)</f>
        <v>237</v>
      </c>
      <c r="V319">
        <f>VLOOKUP($A:$A,[0]!aq,22,FALSE)</f>
        <v>5E-80</v>
      </c>
      <c r="W319" t="str">
        <f>VLOOKUP($A:$A,[0]!aq,23,FALSE)</f>
        <v>KOG3017</v>
      </c>
      <c r="X319" t="str">
        <f>VLOOKUP($A:$A,[0]!aq,24,FALSE)</f>
        <v>Defense-related protein containing SCP domain</v>
      </c>
      <c r="Y319" t="str">
        <f>VLOOKUP($A:$A,[0]!aq,25,FALSE)</f>
        <v>S</v>
      </c>
      <c r="Z319" t="str">
        <f>VLOOKUP($A:$A,[0]!aq,26,FALSE)</f>
        <v>Function unknown</v>
      </c>
      <c r="AA319" t="str">
        <f>VLOOKUP($A:$A,[0]!aq,27,FALSE)</f>
        <v>K20412|1|5e-99|288|nnu:104599099|peptidase inhibitor 16</v>
      </c>
      <c r="AB319">
        <f>VLOOKUP($A:$A,[0]!aq,28,FALSE)</f>
        <v>0</v>
      </c>
      <c r="AC319">
        <f>VLOOKUP($A:$A,[0]!aq,29,FALSE)</f>
        <v>0</v>
      </c>
      <c r="AD319" t="str">
        <f>VLOOKUP($A:$A,[0]!aq,30,FALSE)</f>
        <v>GO:0005576//extracellular region</v>
      </c>
      <c r="AE319" t="str">
        <f>VLOOKUP($A:$A,[0]!aq,31,FALSE)</f>
        <v>MKPKFLFLFLVLCSLTIDNVLATSLGTHGKIPDNETIYRVSKQRCWGCIGESLEFLFTHNLVRATKWEPLLFWDFQLEKYARWWALQRKADCKLQHSFPEGDFKLGENIYWGSGSAWRPGDAVSAWSEEEKYYDYATNSCQEGQMCGHYTQIVWKNTRRIGCARVVCDTGDVFMTCNYDPPGNYIGERPY</v>
      </c>
    </row>
    <row r="320" spans="1:31" x14ac:dyDescent="0.25">
      <c r="A320" s="2" t="s">
        <v>3640</v>
      </c>
      <c r="B320" t="str">
        <f>VLOOKUP($A:$A,[0]!aq,2,FALSE)</f>
        <v>MSMs-VS-MMs</v>
      </c>
      <c r="C320">
        <f>VLOOKUP($A:$A,[0]!aq,3,FALSE)</f>
        <v>-2.4897579670882402</v>
      </c>
      <c r="D320">
        <f>VLOOKUP($A:$A,[0]!aq,4,FALSE)</f>
        <v>0.60430309956496098</v>
      </c>
      <c r="E320">
        <f>VLOOKUP($A:$A,[0]!aq,5,FALSE)</f>
        <v>1.70055808813951E-3</v>
      </c>
      <c r="F320">
        <f>VLOOKUP($A:$A,[0]!aq,6,FALSE)</f>
        <v>8.0152412745413196E-3</v>
      </c>
      <c r="G320" t="str">
        <f>VLOOKUP($A:$A,[0]!aq,7,FALSE)</f>
        <v>Down</v>
      </c>
      <c r="H320" t="str">
        <f>VLOOKUP($A:$A,[0]!aq,8,FALSE)</f>
        <v>Ghir_A13G022950.1</v>
      </c>
      <c r="I320">
        <f>VLOOKUP($A:$A,[0]!aq,9,FALSE)</f>
        <v>0</v>
      </c>
      <c r="J320">
        <f>VLOOKUP($A:$A,[0]!aq,10,FALSE)</f>
        <v>0</v>
      </c>
      <c r="K320">
        <f>VLOOKUP($A:$A,[0]!aq,11,FALSE)</f>
        <v>0</v>
      </c>
      <c r="L320">
        <f>VLOOKUP($A:$A,[0]!aq,12,FALSE)</f>
        <v>98.171999999999997</v>
      </c>
      <c r="M320">
        <f>VLOOKUP($A:$A,[0]!aq,13,FALSE)</f>
        <v>0</v>
      </c>
      <c r="N320" t="str">
        <f>VLOOKUP($A:$A,[0]!aq,14,FALSE)</f>
        <v>XP_017603902.1</v>
      </c>
      <c r="O320" t="str">
        <f>VLOOKUP($A:$A,[0]!aq,15,FALSE)</f>
        <v>PREDICTED: protein RETICULATA-RELATED 4, chloroplastic-like isoform X1 [Gossypium arboreum]</v>
      </c>
      <c r="P320">
        <f>VLOOKUP($A:$A,[0]!aq,16,FALSE)</f>
        <v>78.319999999999993</v>
      </c>
      <c r="Q320">
        <f>VLOOKUP($A:$A,[0]!aq,17,FALSE)</f>
        <v>2.9999999999999999E-168</v>
      </c>
      <c r="R320" t="str">
        <f>VLOOKUP($A:$A,[0]!aq,18,FALSE)</f>
        <v>sp|Q94CJ5|RER4_ARATH</v>
      </c>
      <c r="S320" t="str">
        <f>VLOOKUP($A:$A,[0]!aq,19,FALSE)</f>
        <v>Protein RETICULATA-RELATED 4, chloroplastic OS=Arabidopsis thaliana GN=RER4 PE=2 SV=1</v>
      </c>
      <c r="T320" t="str">
        <f>VLOOKUP($A:$A,[0]!aq,20,FALSE)</f>
        <v>-</v>
      </c>
      <c r="U320" t="str">
        <f>VLOOKUP($A:$A,[0]!aq,21,FALSE)</f>
        <v>-</v>
      </c>
      <c r="V320" t="str">
        <f>VLOOKUP($A:$A,[0]!aq,22,FALSE)</f>
        <v>-</v>
      </c>
      <c r="W320" t="str">
        <f>VLOOKUP($A:$A,[0]!aq,23,FALSE)</f>
        <v>-</v>
      </c>
      <c r="X320" t="str">
        <f>VLOOKUP($A:$A,[0]!aq,24,FALSE)</f>
        <v>-</v>
      </c>
      <c r="Y320" t="str">
        <f>VLOOKUP($A:$A,[0]!aq,25,FALSE)</f>
        <v>-</v>
      </c>
      <c r="Z320" t="str">
        <f>VLOOKUP($A:$A,[0]!aq,26,FALSE)</f>
        <v>-</v>
      </c>
      <c r="AA320" t="str">
        <f>VLOOKUP($A:$A,[0]!aq,27,FALSE)</f>
        <v>K02183|1|9e-21|93.2|bna:111212366|calmodulin!K00858|3|1e-18|92.4|egr:104421503|NAD+ kinase [EC:2.7.1.23]!K03234|4|5e-11|67.8|soe:110777699|elongation factor 2</v>
      </c>
      <c r="AB320">
        <f>VLOOKUP($A:$A,[0]!aq,28,FALSE)</f>
        <v>0</v>
      </c>
      <c r="AC320">
        <f>VLOOKUP($A:$A,[0]!aq,29,FALSE)</f>
        <v>0</v>
      </c>
      <c r="AD320" t="str">
        <f>VLOOKUP($A:$A,[0]!aq,30,FALSE)</f>
        <v>GO:0009706//chloroplast inner membrane;GO:0005739//mitochondrion</v>
      </c>
      <c r="AE320" t="str">
        <f>VLOOKUP($A:$A,[0]!aq,31,FALSE)</f>
        <v>MSAATSLFTPFPPFSPLPKTTSKFSTTFRLRLPSPITTIRHRKHSPFPTFSTLPGGGNNSAGGGGNNDNGKGKGGSGGGDENAGDENRKEAMIVLAEAGRSMETLPTDLADAIQAGKVPGSVIDRFLGLEKSDLMRWLMQFDGFKERLLADDLFFAKVFIECGVGIFTKTAAEYERRRENFFKELEIVFADVVMAIIADFMLVYLPAPTVSLQPSLAASAGVISKFFHGCPDNAFQVALHGTSYSLLQRLGAVMRNGAKLFAVGTTSSLVGTAATNALINAKKAVDKSSVDEIENVPILSTSVAYGVYMAISSNLRYQVLAGVIEQRVLEPLLHQHKFLLSTICFAIRTGNTYLGSLLWVDYARLVGIQKPQEEENPVLVS</v>
      </c>
    </row>
    <row r="321" spans="1:31" x14ac:dyDescent="0.25">
      <c r="A321" s="2" t="s">
        <v>3853</v>
      </c>
      <c r="B321" t="str">
        <f>VLOOKUP($A:$A,[0]!aq,2,FALSE)</f>
        <v>MSMs-VS-MMs</v>
      </c>
      <c r="C321">
        <f>VLOOKUP($A:$A,[0]!aq,3,FALSE)</f>
        <v>2.0192131950348098</v>
      </c>
      <c r="D321">
        <f>VLOOKUP($A:$A,[0]!aq,4,FALSE)</f>
        <v>0.47019951774098201</v>
      </c>
      <c r="E321">
        <f>VLOOKUP($A:$A,[0]!aq,5,FALSE)</f>
        <v>1.04219501616587E-3</v>
      </c>
      <c r="F321">
        <f>VLOOKUP($A:$A,[0]!aq,6,FALSE)</f>
        <v>5.5500999121402099E-3</v>
      </c>
      <c r="G321" t="str">
        <f>VLOOKUP($A:$A,[0]!aq,7,FALSE)</f>
        <v>Up</v>
      </c>
      <c r="H321" t="str">
        <f>VLOOKUP($A:$A,[0]!aq,8,FALSE)</f>
        <v>Ghir_D04G005790.1;Ghir_D04G005790.4;Ghir_D04G005790.9</v>
      </c>
      <c r="I321">
        <f>VLOOKUP($A:$A,[0]!aq,9,FALSE)</f>
        <v>0</v>
      </c>
      <c r="J321">
        <f>VLOOKUP($A:$A,[0]!aq,10,FALSE)</f>
        <v>0</v>
      </c>
      <c r="K321" t="str">
        <f>VLOOKUP($A:$A,[0]!aq,11,FALSE)</f>
        <v>&gt;Ghir_D04G005790.2 &gt;Ghir_D04G005790.3 &gt;Ghir_D04G005790.7</v>
      </c>
      <c r="L321">
        <f>VLOOKUP($A:$A,[0]!aq,12,FALSE)</f>
        <v>100</v>
      </c>
      <c r="M321">
        <f>VLOOKUP($A:$A,[0]!aq,13,FALSE)</f>
        <v>0</v>
      </c>
      <c r="N321" t="str">
        <f>VLOOKUP($A:$A,[0]!aq,14,FALSE)</f>
        <v>XP_016712237.1</v>
      </c>
      <c r="O321" t="str">
        <f>VLOOKUP($A:$A,[0]!aq,15,FALSE)</f>
        <v>PREDICTED: serine/threonine-protein kinase HT1-like [Gossypium hirsutum]</v>
      </c>
      <c r="P321">
        <f>VLOOKUP($A:$A,[0]!aq,16,FALSE)</f>
        <v>35.51</v>
      </c>
      <c r="Q321">
        <f>VLOOKUP($A:$A,[0]!aq,17,FALSE)</f>
        <v>2E-70</v>
      </c>
      <c r="R321" t="str">
        <f>VLOOKUP($A:$A,[0]!aq,18,FALSE)</f>
        <v>sp|Q2MHE4|HT1_ARATH</v>
      </c>
      <c r="S321" t="str">
        <f>VLOOKUP($A:$A,[0]!aq,19,FALSE)</f>
        <v>Serine/threonine-protein kinase HT1 OS=Arabidopsis thaliana GN=HT1 PE=1 SV=1</v>
      </c>
      <c r="T321" t="str">
        <f>VLOOKUP($A:$A,[0]!aq,20,FALSE)</f>
        <v>At3g01490</v>
      </c>
      <c r="U321">
        <f>VLOOKUP($A:$A,[0]!aq,21,FALSE)</f>
        <v>670</v>
      </c>
      <c r="V321">
        <f>VLOOKUP($A:$A,[0]!aq,22,FALSE)</f>
        <v>0</v>
      </c>
      <c r="W321" t="str">
        <f>VLOOKUP($A:$A,[0]!aq,23,FALSE)</f>
        <v>KOG0192</v>
      </c>
      <c r="X321" t="str">
        <f>VLOOKUP($A:$A,[0]!aq,24,FALSE)</f>
        <v>Tyrosine kinase specific for activated (GTP-bound) p21cdc42Hs</v>
      </c>
      <c r="Y321" t="str">
        <f>VLOOKUP($A:$A,[0]!aq,25,FALSE)</f>
        <v>T</v>
      </c>
      <c r="Z321" t="str">
        <f>VLOOKUP($A:$A,[0]!aq,26,FALSE)</f>
        <v>Signal transduction mechanisms</v>
      </c>
      <c r="AA321" t="str">
        <f>VLOOKUP($A:$A,[0]!aq,27,FALSE)</f>
        <v>K01968|1|0.0|543|psom:113350054|3-methylcrotonyl-CoA carboxylase alpha subunit [EC:6.4.1.4]!K17535|4|6e-69|230|soe:110784675|serine/threonine-protein kinase TNNI3K [EC:2.7.11.1]</v>
      </c>
      <c r="AB321">
        <f>VLOOKUP($A:$A,[0]!aq,28,FALSE)</f>
        <v>0</v>
      </c>
      <c r="AC321" t="str">
        <f>VLOOKUP($A:$A,[0]!aq,29,FALSE)</f>
        <v>GO:0005524//ATP binding;GO:0004672//protein kinase activity</v>
      </c>
      <c r="AD321" t="str">
        <f>VLOOKUP($A:$A,[0]!aq,30,FALSE)</f>
        <v>-</v>
      </c>
      <c r="AE321" t="str">
        <f>VLOOKUP($A:$A,[0]!aq,31,FALSE)</f>
        <v>MKEKSESGGGGYVRADQIDLKSLDEQLQRHLSRAWTMEKNKNNREDKGEEGGGQLRPSNTGRRQEWEIDPSQLIIKSVIARGTFGTVHRGMYDGQDVAVKLLDWGEEGHRSEAEIASLRAAFTQEVAVWHKLNHPNVTKFIGATMGSSDLNIQMENGQIGMPICCVIVEYCPGGALKSYLIKNRRRKLAFKVVIQLAVDLARGLSYLHSQKIVHRDVKTENMLLDKTRTVKIADFGVARLEASNPNDMTGETGTLGYMAPEVLNGNPYNRKCDVYSFGICLWEIYCCDMPYPDLSFSEVTSAVVRQNLRPEIPRCCPSSLANVMKRCWDANPDKRPEMDEVVSMLEAIDTSKGGGMIPHDQTQGCLCFRRYRGP</v>
      </c>
    </row>
    <row r="322" spans="1:31" x14ac:dyDescent="0.25">
      <c r="A322" s="2" t="s">
        <v>4167</v>
      </c>
      <c r="B322" t="str">
        <f>VLOOKUP($A:$A,[0]!aq,2,FALSE)</f>
        <v>MSMs-VS-MMs</v>
      </c>
      <c r="C322">
        <f>VLOOKUP($A:$A,[0]!aq,3,FALSE)</f>
        <v>-5.3036732513542697</v>
      </c>
      <c r="D322">
        <f>VLOOKUP($A:$A,[0]!aq,4,FALSE)</f>
        <v>1.0748836819113901</v>
      </c>
      <c r="E322">
        <f>VLOOKUP($A:$A,[0]!aq,5,FALSE)</f>
        <v>1.1434011967579301E-3</v>
      </c>
      <c r="F322">
        <f>VLOOKUP($A:$A,[0]!aq,6,FALSE)</f>
        <v>5.9392305377740998E-3</v>
      </c>
      <c r="G322" t="str">
        <f>VLOOKUP($A:$A,[0]!aq,7,FALSE)</f>
        <v>Down</v>
      </c>
      <c r="H322" t="str">
        <f>VLOOKUP($A:$A,[0]!aq,8,FALSE)</f>
        <v>Ghir_D09G020940.1</v>
      </c>
      <c r="I322">
        <f>VLOOKUP($A:$A,[0]!aq,9,FALSE)</f>
        <v>0</v>
      </c>
      <c r="J322">
        <f>VLOOKUP($A:$A,[0]!aq,10,FALSE)</f>
        <v>0</v>
      </c>
      <c r="K322">
        <f>VLOOKUP($A:$A,[0]!aq,11,FALSE)</f>
        <v>0</v>
      </c>
      <c r="L322">
        <f>VLOOKUP($A:$A,[0]!aq,12,FALSE)</f>
        <v>99.784000000000006</v>
      </c>
      <c r="M322">
        <f>VLOOKUP($A:$A,[0]!aq,13,FALSE)</f>
        <v>0</v>
      </c>
      <c r="N322" t="str">
        <f>VLOOKUP($A:$A,[0]!aq,14,FALSE)</f>
        <v>XP_012483129.1</v>
      </c>
      <c r="O322" t="str">
        <f>VLOOKUP($A:$A,[0]!aq,15,FALSE)</f>
        <v>PREDICTED: probable glucan endo-1,3-beta-glucosidase A6 [Gossypium raimondii]</v>
      </c>
      <c r="P322">
        <f>VLOOKUP($A:$A,[0]!aq,16,FALSE)</f>
        <v>56.92</v>
      </c>
      <c r="Q322">
        <f>VLOOKUP($A:$A,[0]!aq,17,FALSE)</f>
        <v>0</v>
      </c>
      <c r="R322" t="str">
        <f>VLOOKUP($A:$A,[0]!aq,18,FALSE)</f>
        <v>sp|Q06915|EA6_ARATH</v>
      </c>
      <c r="S322" t="str">
        <f>VLOOKUP($A:$A,[0]!aq,19,FALSE)</f>
        <v>Probable glucan endo-1,3-beta-glucosidase A6 OS=Arabidopsis thaliana GN=A6 PE=2 SV=1</v>
      </c>
      <c r="T322" t="str">
        <f>VLOOKUP($A:$A,[0]!aq,20,FALSE)</f>
        <v>-</v>
      </c>
      <c r="U322" t="str">
        <f>VLOOKUP($A:$A,[0]!aq,21,FALSE)</f>
        <v>-</v>
      </c>
      <c r="V322" t="str">
        <f>VLOOKUP($A:$A,[0]!aq,22,FALSE)</f>
        <v>-</v>
      </c>
      <c r="W322" t="str">
        <f>VLOOKUP($A:$A,[0]!aq,23,FALSE)</f>
        <v>-</v>
      </c>
      <c r="X322" t="str">
        <f>VLOOKUP($A:$A,[0]!aq,24,FALSE)</f>
        <v>-</v>
      </c>
      <c r="Y322" t="str">
        <f>VLOOKUP($A:$A,[0]!aq,25,FALSE)</f>
        <v>-</v>
      </c>
      <c r="Z322" t="str">
        <f>VLOOKUP($A:$A,[0]!aq,26,FALSE)</f>
        <v>-</v>
      </c>
      <c r="AA322" t="str">
        <f>VLOOKUP($A:$A,[0]!aq,27,FALSE)</f>
        <v>K19891|1|1e-94|298|ppp:112294008|glucan endo-1,3-beta-glucosidase 1/2/3 [EC:3.2.1.39]</v>
      </c>
      <c r="AB322" t="str">
        <f>VLOOKUP($A:$A,[0]!aq,28,FALSE)</f>
        <v>GO:0005975//carbohydrate metabolic process</v>
      </c>
      <c r="AC322" t="str">
        <f>VLOOKUP($A:$A,[0]!aq,29,FALSE)</f>
        <v>GO:0004553//hydrolase activity, hydrolyzing O-glycosyl compounds</v>
      </c>
      <c r="AD322" t="str">
        <f>VLOOKUP($A:$A,[0]!aq,30,FALSE)</f>
        <v>-</v>
      </c>
      <c r="AE322" t="str">
        <f>VLOOKUP($A:$A,[0]!aq,31,FALSE)</f>
        <v>MALLPLLFSSLLVVSLAEMSGKIGVNYGREGDNLPSPYESIQIMKSIKVGQIKLNDSNPEILTLLSGTKIHVAVTVPNDDIIQIGSNDSMAEQWVRNNILPHYPDTMIRFVLVGDRVVNSNMDVNGTMEQSLVPAMRGIKSALTAHGVKNVKVSTTLGMDVVQTRFPPSNSTFQSDISDSLMPKLLKFVNGTKSVVFVDVYPYFAWSANPTNISLDFALFGGNITHTDPGSGLVYTNLLDQMLDSVTFAIEKLGFRNIRLAISRTGWPTAGDIDQVGANIYNAATYNRNLIRKMTSKQPLGSPKSPGLIIPTFISSLYDENRKIGPETERHWGMLHTNGTPVYEIDLTGNRKISEYKPLPPAVNNVPYKGKLWCEVAPWVNEMSLPAALSNVCSIDNETCAALAPGKDCYEPVSVVWHASYAFSSYWAKFRSQGAICSFNGLARETTVDPSRGRCNFPSVTV</v>
      </c>
    </row>
    <row r="323" spans="1:31" x14ac:dyDescent="0.25">
      <c r="A323" s="2" t="s">
        <v>4218</v>
      </c>
      <c r="B323" t="str">
        <f>VLOOKUP($A:$A,[0]!aq,2,FALSE)</f>
        <v>MSMs-VS-MMs</v>
      </c>
      <c r="C323">
        <f>VLOOKUP($A:$A,[0]!aq,3,FALSE)</f>
        <v>-2.2301437040344601</v>
      </c>
      <c r="D323">
        <f>VLOOKUP($A:$A,[0]!aq,4,FALSE)</f>
        <v>0.26901679553697599</v>
      </c>
      <c r="E323">
        <f>VLOOKUP($A:$A,[0]!aq,5,FALSE)</f>
        <v>2.6065081693005301E-6</v>
      </c>
      <c r="F323">
        <f>VLOOKUP($A:$A,[0]!aq,6,FALSE)</f>
        <v>8.3688154912306794E-5</v>
      </c>
      <c r="G323" t="str">
        <f>VLOOKUP($A:$A,[0]!aq,7,FALSE)</f>
        <v>Down</v>
      </c>
      <c r="H323" t="str">
        <f>VLOOKUP($A:$A,[0]!aq,8,FALSE)</f>
        <v>Ghir_D10G014260.1</v>
      </c>
      <c r="I323">
        <f>VLOOKUP($A:$A,[0]!aq,9,FALSE)</f>
        <v>0</v>
      </c>
      <c r="J323">
        <f>VLOOKUP($A:$A,[0]!aq,10,FALSE)</f>
        <v>0</v>
      </c>
      <c r="K323" t="str">
        <f>VLOOKUP($A:$A,[0]!aq,11,FALSE)</f>
        <v>&gt;Ghir_D10G014260.2 &gt;Ghir_D10G014260.3 &gt;Ghir_D10G014260.4 &gt;Ghir_D10G014260.5</v>
      </c>
      <c r="L323">
        <f>VLOOKUP($A:$A,[0]!aq,12,FALSE)</f>
        <v>100</v>
      </c>
      <c r="M323">
        <f>VLOOKUP($A:$A,[0]!aq,13,FALSE)</f>
        <v>0</v>
      </c>
      <c r="N323" t="str">
        <f>VLOOKUP($A:$A,[0]!aq,14,FALSE)</f>
        <v>XP_016699294.1</v>
      </c>
      <c r="O323" t="str">
        <f>VLOOKUP($A:$A,[0]!aq,15,FALSE)</f>
        <v>PREDICTED: 15-cis-phytoene desaturase, chloroplastic/chromoplastic-like isoform X2 [Gossypium hirsutum]</v>
      </c>
      <c r="P323">
        <f>VLOOKUP($A:$A,[0]!aq,16,FALSE)</f>
        <v>82.57</v>
      </c>
      <c r="Q323">
        <f>VLOOKUP($A:$A,[0]!aq,17,FALSE)</f>
        <v>0</v>
      </c>
      <c r="R323" t="str">
        <f>VLOOKUP($A:$A,[0]!aq,18,FALSE)</f>
        <v>sp|Q07356|PDS_ARATH</v>
      </c>
      <c r="S323" t="str">
        <f>VLOOKUP($A:$A,[0]!aq,19,FALSE)</f>
        <v>15-cis-phytoene desaturase, chloroplastic/chromoplastic OS=Arabidopsis thaliana GN=PDS PE=1 SV=1</v>
      </c>
      <c r="T323" t="str">
        <f>VLOOKUP($A:$A,[0]!aq,20,FALSE)</f>
        <v>At4g14210</v>
      </c>
      <c r="U323">
        <f>VLOOKUP($A:$A,[0]!aq,21,FALSE)</f>
        <v>974</v>
      </c>
      <c r="V323">
        <f>VLOOKUP($A:$A,[0]!aq,22,FALSE)</f>
        <v>0</v>
      </c>
      <c r="W323" t="str">
        <f>VLOOKUP($A:$A,[0]!aq,23,FALSE)</f>
        <v>KOG0029</v>
      </c>
      <c r="X323" t="str">
        <f>VLOOKUP($A:$A,[0]!aq,24,FALSE)</f>
        <v>Amine oxidase</v>
      </c>
      <c r="Y323" t="str">
        <f>VLOOKUP($A:$A,[0]!aq,25,FALSE)</f>
        <v>Q</v>
      </c>
      <c r="Z323" t="str">
        <f>VLOOKUP($A:$A,[0]!aq,26,FALSE)</f>
        <v>Secondary metabolites biosynthesis, transport and catabolism</v>
      </c>
      <c r="AA323" t="str">
        <f>VLOOKUP($A:$A,[0]!aq,27,FALSE)</f>
        <v>K02293|1|0.0|1152|ghi:107914777|15-cis-phytoene desaturase [EC:1.3.5.5]</v>
      </c>
      <c r="AB323" t="str">
        <f>VLOOKUP($A:$A,[0]!aq,28,FALSE)</f>
        <v>GO:0016117//carotenoid biosynthetic process</v>
      </c>
      <c r="AC323" t="str">
        <f>VLOOKUP($A:$A,[0]!aq,29,FALSE)</f>
        <v>GO:0016705//oxidoreductase activity, acting on paired donors, with incorporation or reduction of molecular oxygen</v>
      </c>
      <c r="AD323" t="str">
        <f>VLOOKUP($A:$A,[0]!aq,30,FALSE)</f>
        <v>-</v>
      </c>
      <c r="AE323" t="str">
        <f>VLOOKUP($A:$A,[0]!aq,31,FALSE)</f>
        <v>MSLCGSVSALYLNLQSSKISMGNVLAFRSGESMGNTLRIPFKKRSRKGAGCPLQVVCIDYPRPELENTVNFLEAASLSASFRSASRPTKPLKVIIAGAGLAGLSTAKYLADAGHTPILLEARDVLGGKVAAWKDDDGDWYETGLHIFFGAYPNVQNLFGELGINDRLQWKEHSMIFAMPNKPGEFSRFDFPEVLPAPLNGIWAILKNNEMLTWPEKVKFAIGLLPAMLGGQPYVEAQDGLSVKDWMRKQGVPDRVTEEVFIAMSKALNFINPDELSMQCILIALNRFLQEKHGSKMAFLDGNPPERLCMPIVNHIESLGGEVRLNSRIKKIELNEDGTVKTFLLNNGNTIEGDAYVVATPVDIFKLLLPEDWREISYFKKLEKLVGVPVINVHIWFDRKLKNTYDHLLFSRSPLLSVYADMSVTCKEYYNPNQSMLELVFAPAEEWIACSDSEIIDATMKELAKLFPDEISADQSKAKVVKYHIVKTPRSVYKTVPNCEPCRPLQRSPIQGFYLAGDYTKQKYLASMEGAVLSGKLCAQSIVQDYELLCTLGQRKLTGASIH</v>
      </c>
    </row>
    <row r="324" spans="1:31" x14ac:dyDescent="0.25">
      <c r="A324" s="2" t="s">
        <v>3591</v>
      </c>
      <c r="B324" t="str">
        <f>VLOOKUP($A:$A,[0]!aq,2,FALSE)</f>
        <v>MSMs-VS-MMs</v>
      </c>
      <c r="C324">
        <f>VLOOKUP($A:$A,[0]!aq,3,FALSE)</f>
        <v>-2.3932503179786702</v>
      </c>
      <c r="D324">
        <f>VLOOKUP($A:$A,[0]!aq,4,FALSE)</f>
        <v>0.272470375677688</v>
      </c>
      <c r="E324">
        <f>VLOOKUP($A:$A,[0]!aq,5,FALSE)</f>
        <v>1.42672209535455E-6</v>
      </c>
      <c r="F324">
        <f>VLOOKUP($A:$A,[0]!aq,6,FALSE)</f>
        <v>5.5266708535839398E-5</v>
      </c>
      <c r="G324" t="str">
        <f>VLOOKUP($A:$A,[0]!aq,7,FALSE)</f>
        <v>Down</v>
      </c>
      <c r="H324" t="str">
        <f>VLOOKUP($A:$A,[0]!aq,8,FALSE)</f>
        <v>Ghir_A13G008760.1</v>
      </c>
      <c r="I324">
        <f>VLOOKUP($A:$A,[0]!aq,9,FALSE)</f>
        <v>0</v>
      </c>
      <c r="J324">
        <f>VLOOKUP($A:$A,[0]!aq,10,FALSE)</f>
        <v>0</v>
      </c>
      <c r="K324">
        <f>VLOOKUP($A:$A,[0]!aq,11,FALSE)</f>
        <v>0</v>
      </c>
      <c r="L324">
        <f>VLOOKUP($A:$A,[0]!aq,12,FALSE)</f>
        <v>100</v>
      </c>
      <c r="M324">
        <f>VLOOKUP($A:$A,[0]!aq,13,FALSE)</f>
        <v>0</v>
      </c>
      <c r="N324" t="str">
        <f>VLOOKUP($A:$A,[0]!aq,14,FALSE)</f>
        <v>XP_016674565.1</v>
      </c>
      <c r="O324" t="str">
        <f>VLOOKUP($A:$A,[0]!aq,15,FALSE)</f>
        <v>PREDICTED: LETM1 and EF-hand domain-containing protein 1, mitochondrial-like [Gossypium hirsutum]</v>
      </c>
      <c r="P324" t="str">
        <f>VLOOKUP($A:$A,[0]!aq,16,FALSE)</f>
        <v>-</v>
      </c>
      <c r="Q324" t="str">
        <f>VLOOKUP($A:$A,[0]!aq,17,FALSE)</f>
        <v>-</v>
      </c>
      <c r="R324" t="str">
        <f>VLOOKUP($A:$A,[0]!aq,18,FALSE)</f>
        <v>-</v>
      </c>
      <c r="S324" t="str">
        <f>VLOOKUP($A:$A,[0]!aq,19,FALSE)</f>
        <v>-</v>
      </c>
      <c r="T324" t="str">
        <f>VLOOKUP($A:$A,[0]!aq,20,FALSE)</f>
        <v>At3g59820</v>
      </c>
      <c r="U324">
        <f>VLOOKUP($A:$A,[0]!aq,21,FALSE)</f>
        <v>931</v>
      </c>
      <c r="V324">
        <f>VLOOKUP($A:$A,[0]!aq,22,FALSE)</f>
        <v>0</v>
      </c>
      <c r="W324" t="str">
        <f>VLOOKUP($A:$A,[0]!aq,23,FALSE)</f>
        <v>KOG1043</v>
      </c>
      <c r="X324" t="str">
        <f>VLOOKUP($A:$A,[0]!aq,24,FALSE)</f>
        <v>Ca2+-binding transmembrane protein LETM1/MRS7</v>
      </c>
      <c r="Y324" t="str">
        <f>VLOOKUP($A:$A,[0]!aq,25,FALSE)</f>
        <v>S</v>
      </c>
      <c r="Z324" t="str">
        <f>VLOOKUP($A:$A,[0]!aq,26,FALSE)</f>
        <v>Function unknown</v>
      </c>
      <c r="AA324" t="str">
        <f>VLOOKUP($A:$A,[0]!aq,27,FALSE)</f>
        <v>K17800|1|0.0|1542|ghi:107893932|LETM1 and EF-hand domain-containing protein 1, mitochondrial</v>
      </c>
      <c r="AB324">
        <f>VLOOKUP($A:$A,[0]!aq,28,FALSE)</f>
        <v>0</v>
      </c>
      <c r="AC324" t="str">
        <f>VLOOKUP($A:$A,[0]!aq,29,FALSE)</f>
        <v>GO:0043022//ribosome binding;GO:0005509//calcium ion binding</v>
      </c>
      <c r="AD324" t="str">
        <f>VLOOKUP($A:$A,[0]!aq,30,FALSE)</f>
        <v>GO:0016021//integral component of membrane;GO:0005739//mitochondrion</v>
      </c>
      <c r="AE324" t="str">
        <f>VLOOKUP($A:$A,[0]!aq,31,FALSE)</f>
        <v>MASRVILRRRSYIFNSPTRLTSLIWGFSSFGHRPSFTSEDSQGSPYVASHPYPSSDFKKVVLPSVLKNELSYFLAAQYHRSNSSGISNSGFLVGNLEFKFPLGVRWFSQSARSALTSTAGKPELGGSSDGKEQQASKKVKEASPEECDQAVEGLSTVKAKAKAKQVQDSTKSGQSLIKKLWAMILGIGPALRAVASMNREDWAKKLRHWKDEFKSTMQHYWLGTKLLWADIRISSRLLVKLASGKGLSRRERQQLTRTTADIFRLVPFAVFIIVPFMEFLLPVFLKLFPNMLPSTFQDKMKEQEALKRRLNARIEYAKFLQDTVKEMAKEIQNSRSGDVKKTAEDLAEFMNKVRTGAGVSNDEILGFAKLFNDELTLDNISRPRLVNMCKYMGISPYGTDAYLRYMLRKRLQEIKNDDKMIQAEGVESLSEAELRQACRERGLLGLLSVEEMRQQLCDWLDLSLNHSVPSSLLILSRAFTVSGKVRPEEAVQATLSSLPDEVVDTVGVTALPSEDSVSERRRKLEFLEMQEELIKEEEEEEEEEQAKLKESISKQKDVALEELAVSTAKEAQELAKAKTLEKHEQLCELSRALAVLASASSVSWEREEFLRLVKKEVELYNSMVEKEGTEDEEEAKKAYKAAREHSDHTAQKAIGDKVSSALIDRVDAMLQKLEKEIDDVDAKIGDRWRLLDRDYDGKVTPEEVASAAMYLKDTLGKEGIQELISNLSIDREGKILVEDIVKLGGETDDADTAEAGRS</v>
      </c>
    </row>
    <row r="325" spans="1:31" x14ac:dyDescent="0.25">
      <c r="A325" s="2" t="s">
        <v>2951</v>
      </c>
      <c r="B325" t="str">
        <f>VLOOKUP($A:$A,[0]!aq,2,FALSE)</f>
        <v>MSMs-VS-MMs</v>
      </c>
      <c r="C325">
        <f>VLOOKUP($A:$A,[0]!aq,3,FALSE)</f>
        <v>-2.1054996812514601</v>
      </c>
      <c r="D325">
        <f>VLOOKUP($A:$A,[0]!aq,4,FALSE)</f>
        <v>0.336621653296997</v>
      </c>
      <c r="E325">
        <f>VLOOKUP($A:$A,[0]!aq,5,FALSE)</f>
        <v>6.2183352335765094E-5</v>
      </c>
      <c r="F325">
        <f>VLOOKUP($A:$A,[0]!aq,6,FALSE)</f>
        <v>7.2557355505926903E-4</v>
      </c>
      <c r="G325" t="str">
        <f>VLOOKUP($A:$A,[0]!aq,7,FALSE)</f>
        <v>Down</v>
      </c>
      <c r="H325" t="str">
        <f>VLOOKUP($A:$A,[0]!aq,8,FALSE)</f>
        <v>Ghir_A05G033170.1</v>
      </c>
      <c r="I325">
        <f>VLOOKUP($A:$A,[0]!aq,9,FALSE)</f>
        <v>0</v>
      </c>
      <c r="J325">
        <f>VLOOKUP($A:$A,[0]!aq,10,FALSE)</f>
        <v>0</v>
      </c>
      <c r="K325">
        <f>VLOOKUP($A:$A,[0]!aq,11,FALSE)</f>
        <v>0</v>
      </c>
      <c r="L325">
        <f>VLOOKUP($A:$A,[0]!aq,12,FALSE)</f>
        <v>97.753</v>
      </c>
      <c r="M325">
        <f>VLOOKUP($A:$A,[0]!aq,13,FALSE)</f>
        <v>8E-116</v>
      </c>
      <c r="N325" t="str">
        <f>VLOOKUP($A:$A,[0]!aq,14,FALSE)</f>
        <v>XP_016748174.1</v>
      </c>
      <c r="O325" t="str">
        <f>VLOOKUP($A:$A,[0]!aq,15,FALSE)</f>
        <v>PREDICTED: probable acyl-activating enzyme 16, chloroplastic [Gossypium hirsutum]</v>
      </c>
      <c r="P325">
        <f>VLOOKUP($A:$A,[0]!aq,16,FALSE)</f>
        <v>72.63</v>
      </c>
      <c r="Q325">
        <f>VLOOKUP($A:$A,[0]!aq,17,FALSE)</f>
        <v>9.9999999999999993E-89</v>
      </c>
      <c r="R325" t="str">
        <f>VLOOKUP($A:$A,[0]!aq,18,FALSE)</f>
        <v>sp|Q9LK39|AAE16_ARATH</v>
      </c>
      <c r="S325" t="str">
        <f>VLOOKUP($A:$A,[0]!aq,19,FALSE)</f>
        <v>Probable acyl-activating enzyme 16, chloroplastic OS=Arabidopsis thaliana GN=AAE16 PE=2 SV=1</v>
      </c>
      <c r="T325" t="str">
        <f>VLOOKUP($A:$A,[0]!aq,20,FALSE)</f>
        <v>At4g14070</v>
      </c>
      <c r="U325">
        <f>VLOOKUP($A:$A,[0]!aq,21,FALSE)</f>
        <v>249</v>
      </c>
      <c r="V325">
        <f>VLOOKUP($A:$A,[0]!aq,22,FALSE)</f>
        <v>3E-79</v>
      </c>
      <c r="W325" t="str">
        <f>VLOOKUP($A:$A,[0]!aq,23,FALSE)</f>
        <v>KOG1256</v>
      </c>
      <c r="X325" t="str">
        <f>VLOOKUP($A:$A,[0]!aq,24,FALSE)</f>
        <v>Long-chain acyl-CoA synthetases (AMP-forming)</v>
      </c>
      <c r="Y325" t="str">
        <f>VLOOKUP($A:$A,[0]!aq,25,FALSE)</f>
        <v>I</v>
      </c>
      <c r="Z325" t="str">
        <f>VLOOKUP($A:$A,[0]!aq,26,FALSE)</f>
        <v>Lipid transport and metabolism</v>
      </c>
      <c r="AA325" t="str">
        <f>VLOOKUP($A:$A,[0]!aq,27,FALSE)</f>
        <v>K01897|1|2e-116|350|ghi:107957228|long-chain acyl-CoA synthetase [EC:6.2.1.3]</v>
      </c>
      <c r="AB325" t="str">
        <f>VLOOKUP($A:$A,[0]!aq,28,FALSE)</f>
        <v>GO:0008152//metabolic process</v>
      </c>
      <c r="AC325" t="str">
        <f>VLOOKUP($A:$A,[0]!aq,29,FALSE)</f>
        <v>GO:0003824//catalytic activity</v>
      </c>
      <c r="AD325" t="str">
        <f>VLOOKUP($A:$A,[0]!aq,30,FALSE)</f>
        <v>-</v>
      </c>
      <c r="AE325" t="str">
        <f>VLOOKUP($A:$A,[0]!aq,31,FALSE)</f>
        <v>MNPLATRQALDEDGWLNTGDIGWIAPHHSVGRSRRCGGVIVFEGRAKDTIVLSSGENIEPLEIEEAALRSPLIQQIVDQRRLGAIIVPNKDEALLAAKEASIVDADAVDLSKDKITSMLYEELRKWTSECSFQIGPILVVDEPFTIESGLLTPTMKIRRDRVVAQYKEEIANLYK</v>
      </c>
    </row>
    <row r="326" spans="1:31" x14ac:dyDescent="0.25">
      <c r="A326" s="2" t="s">
        <v>3183</v>
      </c>
      <c r="B326" t="str">
        <f>VLOOKUP($A:$A,[0]!aq,2,FALSE)</f>
        <v>MSMs-VS-MMs</v>
      </c>
      <c r="C326">
        <f>VLOOKUP($A:$A,[0]!aq,3,FALSE)</f>
        <v>2.0769303423810799</v>
      </c>
      <c r="D326">
        <f>VLOOKUP($A:$A,[0]!aq,4,FALSE)</f>
        <v>0.30338871606836099</v>
      </c>
      <c r="E326">
        <f>VLOOKUP($A:$A,[0]!aq,5,FALSE)</f>
        <v>1.78289066892212E-5</v>
      </c>
      <c r="F326">
        <f>VLOOKUP($A:$A,[0]!aq,6,FALSE)</f>
        <v>3.0353555018232799E-4</v>
      </c>
      <c r="G326" t="str">
        <f>VLOOKUP($A:$A,[0]!aq,7,FALSE)</f>
        <v>Up</v>
      </c>
      <c r="H326" t="str">
        <f>VLOOKUP($A:$A,[0]!aq,8,FALSE)</f>
        <v>Ghir_A08G021330.1;Ghir_A08G021330.2;Ghir_A08G021330.3</v>
      </c>
      <c r="I326">
        <f>VLOOKUP($A:$A,[0]!aq,9,FALSE)</f>
        <v>0</v>
      </c>
      <c r="J326">
        <f>VLOOKUP($A:$A,[0]!aq,10,FALSE)</f>
        <v>0</v>
      </c>
      <c r="K326">
        <f>VLOOKUP($A:$A,[0]!aq,11,FALSE)</f>
        <v>0</v>
      </c>
      <c r="L326">
        <f>VLOOKUP($A:$A,[0]!aq,12,FALSE)</f>
        <v>99.620999999999995</v>
      </c>
      <c r="M326">
        <f>VLOOKUP($A:$A,[0]!aq,13,FALSE)</f>
        <v>0</v>
      </c>
      <c r="N326" t="str">
        <f>VLOOKUP($A:$A,[0]!aq,14,FALSE)</f>
        <v>XP_016674309.1</v>
      </c>
      <c r="O326" t="str">
        <f>VLOOKUP($A:$A,[0]!aq,15,FALSE)</f>
        <v>PREDICTED: aspartic proteinase-like isoform X2 [Gossypium hirsutum]</v>
      </c>
      <c r="P326">
        <f>VLOOKUP($A:$A,[0]!aq,16,FALSE)</f>
        <v>60.24</v>
      </c>
      <c r="Q326">
        <f>VLOOKUP($A:$A,[0]!aq,17,FALSE)</f>
        <v>0</v>
      </c>
      <c r="R326" t="str">
        <f>VLOOKUP($A:$A,[0]!aq,18,FALSE)</f>
        <v>sp|P42211|ASPRX_ORYSJ</v>
      </c>
      <c r="S326" t="str">
        <f>VLOOKUP($A:$A,[0]!aq,19,FALSE)</f>
        <v>Aspartic proteinase OS=Oryza sativa subsp. japonica GN=RAP PE=2 SV=2</v>
      </c>
      <c r="T326" t="str">
        <f>VLOOKUP($A:$A,[0]!aq,20,FALSE)</f>
        <v>At1g11910</v>
      </c>
      <c r="U326">
        <f>VLOOKUP($A:$A,[0]!aq,21,FALSE)</f>
        <v>640</v>
      </c>
      <c r="V326">
        <f>VLOOKUP($A:$A,[0]!aq,22,FALSE)</f>
        <v>0</v>
      </c>
      <c r="W326" t="str">
        <f>VLOOKUP($A:$A,[0]!aq,23,FALSE)</f>
        <v>KOG1339</v>
      </c>
      <c r="X326" t="str">
        <f>VLOOKUP($A:$A,[0]!aq,24,FALSE)</f>
        <v>Aspartyl protease</v>
      </c>
      <c r="Y326" t="str">
        <f>VLOOKUP($A:$A,[0]!aq,25,FALSE)</f>
        <v>O</v>
      </c>
      <c r="Z326" t="str">
        <f>VLOOKUP($A:$A,[0]!aq,26,FALSE)</f>
        <v>Posttranslational modification, protein turnover, chaperones</v>
      </c>
      <c r="AA326" t="str">
        <f>VLOOKUP($A:$A,[0]!aq,27,FALSE)</f>
        <v>K08245|1|0.0|1085|ghi:107893740|phytepsin [EC:3.4.23.40]</v>
      </c>
      <c r="AB326" t="str">
        <f>VLOOKUP($A:$A,[0]!aq,28,FALSE)</f>
        <v>GO:0006629//lipid metabolic process</v>
      </c>
      <c r="AC326" t="str">
        <f>VLOOKUP($A:$A,[0]!aq,29,FALSE)</f>
        <v>GO:0004190//aspartic-type endopeptidase activity</v>
      </c>
      <c r="AD326" t="str">
        <f>VLOOKUP($A:$A,[0]!aq,30,FALSE)</f>
        <v>-</v>
      </c>
      <c r="AE326" t="str">
        <f>VLOOKUP($A:$A,[0]!aq,31,FALSE)</f>
        <v>MLLKLAISTAPAAATIFKAVLSKGVSLNMAHKLVQVTLCLWVFTSLLLPSPTAALYRVSLKKQRLNLNRFKAARIAMNGWGMLHNYGSSDGEVIPLKNYMDAQYYGVIAIGSPPQNFTVLFDTGSSNLWVPSSKCYFSIACYFHSKYKSSRSSTYTKIGKPCEINYGSRSISGFFSQDNVEVGGVVVRDQVFVEATREGSFPTFVLAKFDGILGLGFQEISVGNATPVWYNMLNQDVVREDVFSFWLNRDPSANEGGELVFGGVDPKHYKGKHTYVPVTRKGYWQFDMGDFLIGNNSTGVCEGGCAAIVDSGTSLLAGPTAVVTEIYHAIGAEGVVSAECKEVVSQYGDLIWQLLVSGVQPDKVCTQIGLCVLNGTRYMSGIKIVVEKENMEELSARDRLLCTTCQMTVFWIQSQLKQKGTKDTVLNYVNELCQSLPSPMGESVIDCARISLMPDITFIIGDKPFKLTPDQYIVKMGEGLTTVCVSGFMALDVSPPRGPLWILGDVFMGVYHTVFDYGNLEIGFAEAA</v>
      </c>
    </row>
    <row r="327" spans="1:31" x14ac:dyDescent="0.25">
      <c r="A327" s="2" t="s">
        <v>3865</v>
      </c>
      <c r="B327" t="str">
        <f>VLOOKUP($A:$A,[0]!aq,2,FALSE)</f>
        <v>MSMs-VS-MMs</v>
      </c>
      <c r="C327">
        <f>VLOOKUP($A:$A,[0]!aq,3,FALSE)</f>
        <v>-2.9650228009235602</v>
      </c>
      <c r="D327">
        <f>VLOOKUP($A:$A,[0]!aq,4,FALSE)</f>
        <v>0.41049428423254802</v>
      </c>
      <c r="E327">
        <f>VLOOKUP($A:$A,[0]!aq,5,FALSE)</f>
        <v>1.9485647947670201E-3</v>
      </c>
      <c r="F327">
        <f>VLOOKUP($A:$A,[0]!aq,6,FALSE)</f>
        <v>8.8527388206699007E-3</v>
      </c>
      <c r="G327" t="str">
        <f>VLOOKUP($A:$A,[0]!aq,7,FALSE)</f>
        <v>Down</v>
      </c>
      <c r="H327" t="str">
        <f>VLOOKUP($A:$A,[0]!aq,8,FALSE)</f>
        <v>Ghir_D04G014740.1</v>
      </c>
      <c r="I327">
        <f>VLOOKUP($A:$A,[0]!aq,9,FALSE)</f>
        <v>0</v>
      </c>
      <c r="J327">
        <f>VLOOKUP($A:$A,[0]!aq,10,FALSE)</f>
        <v>0</v>
      </c>
      <c r="K327">
        <f>VLOOKUP($A:$A,[0]!aq,11,FALSE)</f>
        <v>0</v>
      </c>
      <c r="L327">
        <f>VLOOKUP($A:$A,[0]!aq,12,FALSE)</f>
        <v>95.725999999999999</v>
      </c>
      <c r="M327">
        <f>VLOOKUP($A:$A,[0]!aq,13,FALSE)</f>
        <v>6.0000000000000005E-163</v>
      </c>
      <c r="N327" t="str">
        <f>VLOOKUP($A:$A,[0]!aq,14,FALSE)</f>
        <v>XP_016680887.1</v>
      </c>
      <c r="O327" t="str">
        <f>VLOOKUP($A:$A,[0]!aq,15,FALSE)</f>
        <v>PREDICTED: glutathione S-transferase U16-like [Gossypium hirsutum]</v>
      </c>
      <c r="P327">
        <f>VLOOKUP($A:$A,[0]!aq,16,FALSE)</f>
        <v>53.33</v>
      </c>
      <c r="Q327">
        <f>VLOOKUP($A:$A,[0]!aq,17,FALSE)</f>
        <v>1.9999999999999999E-82</v>
      </c>
      <c r="R327" t="str">
        <f>VLOOKUP($A:$A,[0]!aq,18,FALSE)</f>
        <v>sp|Q9FUS8|GSTUH_ARATH</v>
      </c>
      <c r="S327" t="str">
        <f>VLOOKUP($A:$A,[0]!aq,19,FALSE)</f>
        <v>Glutathione S-transferase U17 OS=Arabidopsis thaliana GN=GSTU17 PE=2 SV=1</v>
      </c>
      <c r="T327" t="str">
        <f>VLOOKUP($A:$A,[0]!aq,20,FALSE)</f>
        <v>At1g59670</v>
      </c>
      <c r="U327">
        <f>VLOOKUP($A:$A,[0]!aq,21,FALSE)</f>
        <v>242</v>
      </c>
      <c r="V327">
        <f>VLOOKUP($A:$A,[0]!aq,22,FALSE)</f>
        <v>9.9999999999999996E-81</v>
      </c>
      <c r="W327" t="str">
        <f>VLOOKUP($A:$A,[0]!aq,23,FALSE)</f>
        <v>KOG0406</v>
      </c>
      <c r="X327" t="str">
        <f>VLOOKUP($A:$A,[0]!aq,24,FALSE)</f>
        <v>Glutathione S-transferase</v>
      </c>
      <c r="Y327" t="str">
        <f>VLOOKUP($A:$A,[0]!aq,25,FALSE)</f>
        <v>O</v>
      </c>
      <c r="Z327" t="str">
        <f>VLOOKUP($A:$A,[0]!aq,26,FALSE)</f>
        <v>Posttranslational modification, protein turnover, chaperones</v>
      </c>
      <c r="AA327" t="str">
        <f>VLOOKUP($A:$A,[0]!aq,27,FALSE)</f>
        <v>K00799|1|1e-163|455|ghi:107899632|glutathione S-transferase [EC:2.5.1.18]</v>
      </c>
      <c r="AB327">
        <f>VLOOKUP($A:$A,[0]!aq,28,FALSE)</f>
        <v>0</v>
      </c>
      <c r="AC327" t="str">
        <f>VLOOKUP($A:$A,[0]!aq,29,FALSE)</f>
        <v>GO:0016740//transferase activity</v>
      </c>
      <c r="AD327" t="str">
        <f>VLOOKUP($A:$A,[0]!aq,30,FALSE)</f>
        <v>-</v>
      </c>
      <c r="AE327" t="str">
        <f>VLOOKUP($A:$A,[0]!aq,31,FALSE)</f>
        <v>MAESNVLVLGTWASPFVLRVKIALHLKSVNYENHEENLPESKSDLLLKSNPVYKKVPVLIHGHNPICESLIIVEYIDEVWTTSASSILPSDAYERAQSRFWAAYVEDKFSTALRRVLFGATEEDKRAAMAEVSEGMVLLEEVFVKLSKGKAFFGGENIGFVDIVFGSLLAWIEVIEKLSEMKLISEAKTPGLVQWADCFSAHEAVKDVLPDVDKLADFGLKLRAKILKALALTN</v>
      </c>
    </row>
    <row r="328" spans="1:31" x14ac:dyDescent="0.25">
      <c r="A328" s="2" t="s">
        <v>2942</v>
      </c>
      <c r="B328" t="str">
        <f>VLOOKUP($A:$A,[0]!aq,2,FALSE)</f>
        <v>MSMs-VS-MMs</v>
      </c>
      <c r="C328">
        <f>VLOOKUP($A:$A,[0]!aq,3,FALSE)</f>
        <v>-5.6355568408015504</v>
      </c>
      <c r="D328">
        <f>VLOOKUP($A:$A,[0]!aq,4,FALSE)</f>
        <v>0.36525465730784901</v>
      </c>
      <c r="E328">
        <f>VLOOKUP($A:$A,[0]!aq,5,FALSE)</f>
        <v>4.6867468808109402E-6</v>
      </c>
      <c r="F328">
        <f>VLOOKUP($A:$A,[0]!aq,6,FALSE)</f>
        <v>1.22856970289313E-4</v>
      </c>
      <c r="G328" t="str">
        <f>VLOOKUP($A:$A,[0]!aq,7,FALSE)</f>
        <v>Down</v>
      </c>
      <c r="H328" t="str">
        <f>VLOOKUP($A:$A,[0]!aq,8,FALSE)</f>
        <v>Ghir_A05G027730.1;Ghir_D05G027730.1</v>
      </c>
      <c r="I328">
        <f>VLOOKUP($A:$A,[0]!aq,9,FALSE)</f>
        <v>0</v>
      </c>
      <c r="J328">
        <f>VLOOKUP($A:$A,[0]!aq,10,FALSE)</f>
        <v>0</v>
      </c>
      <c r="K328">
        <f>VLOOKUP($A:$A,[0]!aq,11,FALSE)</f>
        <v>0</v>
      </c>
      <c r="L328">
        <f>VLOOKUP($A:$A,[0]!aq,12,FALSE)</f>
        <v>100</v>
      </c>
      <c r="M328">
        <f>VLOOKUP($A:$A,[0]!aq,13,FALSE)</f>
        <v>9.9999999999999993E-77</v>
      </c>
      <c r="N328" t="str">
        <f>VLOOKUP($A:$A,[0]!aq,14,FALSE)</f>
        <v>XP_016752908.1</v>
      </c>
      <c r="O328" t="str">
        <f>VLOOKUP($A:$A,[0]!aq,15,FALSE)</f>
        <v xml:space="preserve">PREDICTED: non-specific lipid-transfer protein 2-like [Gossypium hirsutum] </v>
      </c>
      <c r="P328">
        <f>VLOOKUP($A:$A,[0]!aq,16,FALSE)</f>
        <v>52.94</v>
      </c>
      <c r="Q328">
        <f>VLOOKUP($A:$A,[0]!aq,17,FALSE)</f>
        <v>2.0000000000000001E-22</v>
      </c>
      <c r="R328" t="str">
        <f>VLOOKUP($A:$A,[0]!aq,18,FALSE)</f>
        <v>sp|P82353|NLTP2_PRUAR</v>
      </c>
      <c r="S328" t="str">
        <f>VLOOKUP($A:$A,[0]!aq,19,FALSE)</f>
        <v>Non-specific lipid-transfer protein 2 OS=Prunus armeniaca PE=1 SV=1</v>
      </c>
      <c r="T328" t="str">
        <f>VLOOKUP($A:$A,[0]!aq,20,FALSE)</f>
        <v>-</v>
      </c>
      <c r="U328" t="str">
        <f>VLOOKUP($A:$A,[0]!aq,21,FALSE)</f>
        <v>-</v>
      </c>
      <c r="V328" t="str">
        <f>VLOOKUP($A:$A,[0]!aq,22,FALSE)</f>
        <v>-</v>
      </c>
      <c r="W328" t="str">
        <f>VLOOKUP($A:$A,[0]!aq,23,FALSE)</f>
        <v>-</v>
      </c>
      <c r="X328" t="str">
        <f>VLOOKUP($A:$A,[0]!aq,24,FALSE)</f>
        <v>-</v>
      </c>
      <c r="Y328" t="str">
        <f>VLOOKUP($A:$A,[0]!aq,25,FALSE)</f>
        <v>-</v>
      </c>
      <c r="Z328" t="str">
        <f>VLOOKUP($A:$A,[0]!aq,26,FALSE)</f>
        <v>-</v>
      </c>
      <c r="AA328" t="str">
        <f>VLOOKUP($A:$A,[0]!aq,27,FALSE)</f>
        <v>K17497|1|3e-06|48.1|cpap:110807484|phosphomannomutase [EC:5.4.2.8]</v>
      </c>
      <c r="AB328" t="str">
        <f>VLOOKUP($A:$A,[0]!aq,28,FALSE)</f>
        <v>GO:0006869//lipid transport</v>
      </c>
      <c r="AC328" t="str">
        <f>VLOOKUP($A:$A,[0]!aq,29,FALSE)</f>
        <v>-</v>
      </c>
      <c r="AD328" t="str">
        <f>VLOOKUP($A:$A,[0]!aq,30,FALSE)</f>
        <v>-</v>
      </c>
      <c r="AE328" t="str">
        <f>VLOOKUP($A:$A,[0]!aq,31,FALSE)</f>
        <v>MVPPSTMITKMKRFSYVALSAVLSLMVVAAPAFSGETRWAEAAVTCNPIELIPCLAAVMSSTPPSETCCSRLREQTPCFCGYLNDPSLRQFADNPIIRTVGNACGVAYPQC</v>
      </c>
    </row>
    <row r="329" spans="1:31" x14ac:dyDescent="0.25">
      <c r="A329" s="2" t="s">
        <v>3940</v>
      </c>
      <c r="B329" t="str">
        <f>VLOOKUP($A:$A,[0]!aq,2,FALSE)</f>
        <v>MSMs-VS-MMs</v>
      </c>
      <c r="C329">
        <f>VLOOKUP($A:$A,[0]!aq,3,FALSE)</f>
        <v>-6.1408445295612504</v>
      </c>
      <c r="D329">
        <f>VLOOKUP($A:$A,[0]!aq,4,FALSE)</f>
        <v>0.72669281588679502</v>
      </c>
      <c r="E329">
        <f>VLOOKUP($A:$A,[0]!aq,5,FALSE)</f>
        <v>1.4995854532329201E-4</v>
      </c>
      <c r="F329">
        <f>VLOOKUP($A:$A,[0]!aq,6,FALSE)</f>
        <v>1.3682696928325E-3</v>
      </c>
      <c r="G329" t="str">
        <f>VLOOKUP($A:$A,[0]!aq,7,FALSE)</f>
        <v>Down</v>
      </c>
      <c r="H329" t="str">
        <f>VLOOKUP($A:$A,[0]!aq,8,FALSE)</f>
        <v>Ghir_D06G005790.1</v>
      </c>
      <c r="I329">
        <f>VLOOKUP($A:$A,[0]!aq,9,FALSE)</f>
        <v>0</v>
      </c>
      <c r="J329">
        <f>VLOOKUP($A:$A,[0]!aq,10,FALSE)</f>
        <v>0</v>
      </c>
      <c r="K329">
        <f>VLOOKUP($A:$A,[0]!aq,11,FALSE)</f>
        <v>0</v>
      </c>
      <c r="L329">
        <f>VLOOKUP($A:$A,[0]!aq,12,FALSE)</f>
        <v>99.744</v>
      </c>
      <c r="M329">
        <f>VLOOKUP($A:$A,[0]!aq,13,FALSE)</f>
        <v>0</v>
      </c>
      <c r="N329" t="str">
        <f>VLOOKUP($A:$A,[0]!aq,14,FALSE)</f>
        <v>XP_012452257.1</v>
      </c>
      <c r="O329" t="str">
        <f>VLOOKUP($A:$A,[0]!aq,15,FALSE)</f>
        <v xml:space="preserve">PREDICTED: glucan endo-1,3-beta-glucosidase 11-like isoform X1 [Gossypium raimondii] </v>
      </c>
      <c r="P329">
        <f>VLOOKUP($A:$A,[0]!aq,16,FALSE)</f>
        <v>48.3</v>
      </c>
      <c r="Q329">
        <f>VLOOKUP($A:$A,[0]!aq,17,FALSE)</f>
        <v>4.9999999999999998E-106</v>
      </c>
      <c r="R329" t="str">
        <f>VLOOKUP($A:$A,[0]!aq,18,FALSE)</f>
        <v>sp|Q8L868|E1311_ARATH</v>
      </c>
      <c r="S329" t="str">
        <f>VLOOKUP($A:$A,[0]!aq,19,FALSE)</f>
        <v>Glucan endo-1,3-beta-glucosidase 11 OS=Arabidopsis thaliana GN=At1g32860 PE=1 SV=1</v>
      </c>
      <c r="T329" t="str">
        <f>VLOOKUP($A:$A,[0]!aq,20,FALSE)</f>
        <v>-</v>
      </c>
      <c r="U329" t="str">
        <f>VLOOKUP($A:$A,[0]!aq,21,FALSE)</f>
        <v>-</v>
      </c>
      <c r="V329" t="str">
        <f>VLOOKUP($A:$A,[0]!aq,22,FALSE)</f>
        <v>-</v>
      </c>
      <c r="W329" t="str">
        <f>VLOOKUP($A:$A,[0]!aq,23,FALSE)</f>
        <v>-</v>
      </c>
      <c r="X329" t="str">
        <f>VLOOKUP($A:$A,[0]!aq,24,FALSE)</f>
        <v>-</v>
      </c>
      <c r="Y329" t="str">
        <f>VLOOKUP($A:$A,[0]!aq,25,FALSE)</f>
        <v>-</v>
      </c>
      <c r="Z329" t="str">
        <f>VLOOKUP($A:$A,[0]!aq,26,FALSE)</f>
        <v>-</v>
      </c>
      <c r="AA329" t="str">
        <f>VLOOKUP($A:$A,[0]!aq,27,FALSE)</f>
        <v>K19891|1|6e-82|263|atr:18423853|glucan endo-1,3-beta-glucosidase 1/2/3 [EC:3.2.1.39]</v>
      </c>
      <c r="AB329" t="str">
        <f>VLOOKUP($A:$A,[0]!aq,28,FALSE)</f>
        <v>GO:0005975//carbohydrate metabolic process</v>
      </c>
      <c r="AC329" t="str">
        <f>VLOOKUP($A:$A,[0]!aq,29,FALSE)</f>
        <v>GO:0004553//hydrolase activity, hydrolyzing O-glycosyl compounds</v>
      </c>
      <c r="AD329" t="str">
        <f>VLOOKUP($A:$A,[0]!aq,30,FALSE)</f>
        <v>GO:0016021//integral component of membrane</v>
      </c>
      <c r="AE329" t="str">
        <f>VLOOKUP($A:$A,[0]!aq,31,FALSE)</f>
        <v>MKILGVSLFFFIFLAPFAFVTVQAFTGTYGINYGRIANNLPSPDEVVTLLKAAKIRNVRIYDADQSVLKAFSGTGLEIVVGLPNGNLRDVSADGDHAMSWVQDNVLAYLPDTCIRGIAIGNEVLGGSDQFSEFLLGAVKNVYNAVNKLKLSDVVQITTAHSQAVFANSFPPSSCVFRDNVVQYMKPLLEFFSQIGSPFCLNAYPFLAYMYDPEHIDINYALFLPTVGANDPKTKLHYDNLLDAQIDAAYAALEDAGFKKMEVIVTETGWASHGDENESAATVDNARTYNYNLRKRLAKMKGTPLRPKNVVKAYVFALFNENLKPGPTSERNFGLFKPDGSISYDIGFPGLKSSSADSLLLSLKDNRGCGWCGCYSIILTMATAFLLVFSR</v>
      </c>
    </row>
    <row r="330" spans="1:31" x14ac:dyDescent="0.25">
      <c r="A330" s="2" t="s">
        <v>3041</v>
      </c>
      <c r="B330" t="str">
        <f>VLOOKUP($A:$A,[0]!aq,2,FALSE)</f>
        <v>MSMs-VS-MMs</v>
      </c>
      <c r="C330">
        <f>VLOOKUP($A:$A,[0]!aq,3,FALSE)</f>
        <v>-2.0791528560762602</v>
      </c>
      <c r="D330">
        <f>VLOOKUP($A:$A,[0]!aq,4,FALSE)</f>
        <v>0.37339890803022802</v>
      </c>
      <c r="E330">
        <f>VLOOKUP($A:$A,[0]!aq,5,FALSE)</f>
        <v>1.2217616594911699E-4</v>
      </c>
      <c r="F330">
        <f>VLOOKUP($A:$A,[0]!aq,6,FALSE)</f>
        <v>1.18188773674194E-3</v>
      </c>
      <c r="G330" t="str">
        <f>VLOOKUP($A:$A,[0]!aq,7,FALSE)</f>
        <v>Down</v>
      </c>
      <c r="H330" t="str">
        <f>VLOOKUP($A:$A,[0]!aq,8,FALSE)</f>
        <v>Ghir_A07G007570.1</v>
      </c>
      <c r="I330">
        <f>VLOOKUP($A:$A,[0]!aq,9,FALSE)</f>
        <v>0</v>
      </c>
      <c r="J330">
        <f>VLOOKUP($A:$A,[0]!aq,10,FALSE)</f>
        <v>0</v>
      </c>
      <c r="K330" t="str">
        <f>VLOOKUP($A:$A,[0]!aq,11,FALSE)</f>
        <v>&gt;Ghir_A07G007570.2 &gt;Ghir_A07G007570.3 &gt;Ghir_A07G007570.4</v>
      </c>
      <c r="L330">
        <f>VLOOKUP($A:$A,[0]!aq,12,FALSE)</f>
        <v>100</v>
      </c>
      <c r="M330">
        <f>VLOOKUP($A:$A,[0]!aq,13,FALSE)</f>
        <v>7.9999999999999996E-112</v>
      </c>
      <c r="N330" t="str">
        <f>VLOOKUP($A:$A,[0]!aq,14,FALSE)</f>
        <v>XP_016730496.1</v>
      </c>
      <c r="O330" t="str">
        <f>VLOOKUP($A:$A,[0]!aq,15,FALSE)</f>
        <v>PREDICTED: 18.1 kDa class I heat shock protein-like [Gossypium hirsutum]</v>
      </c>
      <c r="P330">
        <f>VLOOKUP($A:$A,[0]!aq,16,FALSE)</f>
        <v>73.42</v>
      </c>
      <c r="Q330">
        <f>VLOOKUP($A:$A,[0]!aq,17,FALSE)</f>
        <v>6.9999999999999996E-85</v>
      </c>
      <c r="R330" t="str">
        <f>VLOOKUP($A:$A,[0]!aq,18,FALSE)</f>
        <v>sp|P27880|HSP12_MEDSA</v>
      </c>
      <c r="S330" t="str">
        <f>VLOOKUP($A:$A,[0]!aq,19,FALSE)</f>
        <v>18.2 kDa class I heat shock protein OS=Medicago sativa GN=HSP18.2 PE=2 SV=1</v>
      </c>
      <c r="T330" t="str">
        <f>VLOOKUP($A:$A,[0]!aq,20,FALSE)</f>
        <v>At1g53540</v>
      </c>
      <c r="U330">
        <f>VLOOKUP($A:$A,[0]!aq,21,FALSE)</f>
        <v>217</v>
      </c>
      <c r="V330">
        <f>VLOOKUP($A:$A,[0]!aq,22,FALSE)</f>
        <v>4E-73</v>
      </c>
      <c r="W330" t="str">
        <f>VLOOKUP($A:$A,[0]!aq,23,FALSE)</f>
        <v>KOG0710</v>
      </c>
      <c r="X330" t="str">
        <f>VLOOKUP($A:$A,[0]!aq,24,FALSE)</f>
        <v>Molecular chaperone (small heat-shock protein Hsp26/Hsp42)</v>
      </c>
      <c r="Y330" t="str">
        <f>VLOOKUP($A:$A,[0]!aq,25,FALSE)</f>
        <v>O</v>
      </c>
      <c r="Z330" t="str">
        <f>VLOOKUP($A:$A,[0]!aq,26,FALSE)</f>
        <v>Posttranslational modification, protein turnover, chaperones</v>
      </c>
      <c r="AA330" t="str">
        <f>VLOOKUP($A:$A,[0]!aq,27,FALSE)</f>
        <v>K13993|1|2e-112|319|ghi:107941443|HSP20 family protein</v>
      </c>
      <c r="AB330">
        <f>VLOOKUP($A:$A,[0]!aq,28,FALSE)</f>
        <v>0</v>
      </c>
      <c r="AC330">
        <f>VLOOKUP($A:$A,[0]!aq,29,FALSE)</f>
        <v>0</v>
      </c>
      <c r="AD330" t="str">
        <f>VLOOKUP($A:$A,[0]!aq,30,FALSE)</f>
        <v>GO:0016021//integral component of membrane</v>
      </c>
      <c r="AE330" t="str">
        <f>VLOOKUP($A:$A,[0]!aq,31,FALSE)</f>
        <v>MAMIPSFFGNRRNSIFDNPFSFDVFDPFRGFPLSSSSLATTRIPETAAFASTRIDWKETPEAHVFKADLPGLKKEEVKVEIEDDRMLQISGERKIKKEDKDDAWHRIERSSGKFMRRFRLPENVKMEQVKASMENGVLTVTVPKEEVMKPDLKSIEVS</v>
      </c>
    </row>
    <row r="331" spans="1:31" x14ac:dyDescent="0.25">
      <c r="A331" s="2" t="s">
        <v>3956</v>
      </c>
      <c r="B331" t="str">
        <f>VLOOKUP($A:$A,[0]!aq,2,FALSE)</f>
        <v>MSMs-VS-MMs</v>
      </c>
      <c r="C331">
        <f>VLOOKUP($A:$A,[0]!aq,3,FALSE)</f>
        <v>2.48793634261982</v>
      </c>
      <c r="D331">
        <f>VLOOKUP($A:$A,[0]!aq,4,FALSE)</f>
        <v>0.17573965813141601</v>
      </c>
      <c r="E331">
        <f>VLOOKUP($A:$A,[0]!aq,5,FALSE)</f>
        <v>6.0290347825287004E-7</v>
      </c>
      <c r="F331">
        <f>VLOOKUP($A:$A,[0]!aq,6,FALSE)</f>
        <v>3.27760254541106E-5</v>
      </c>
      <c r="G331" t="str">
        <f>VLOOKUP($A:$A,[0]!aq,7,FALSE)</f>
        <v>Up</v>
      </c>
      <c r="H331" t="str">
        <f>VLOOKUP($A:$A,[0]!aq,8,FALSE)</f>
        <v>Ghir_D06G010330.1;Ghir_D06G010330.2</v>
      </c>
      <c r="I331">
        <f>VLOOKUP($A:$A,[0]!aq,9,FALSE)</f>
        <v>0</v>
      </c>
      <c r="J331">
        <f>VLOOKUP($A:$A,[0]!aq,10,FALSE)</f>
        <v>0</v>
      </c>
      <c r="K331">
        <f>VLOOKUP($A:$A,[0]!aq,11,FALSE)</f>
        <v>0</v>
      </c>
      <c r="L331">
        <f>VLOOKUP($A:$A,[0]!aq,12,FALSE)</f>
        <v>100</v>
      </c>
      <c r="M331">
        <f>VLOOKUP($A:$A,[0]!aq,13,FALSE)</f>
        <v>0</v>
      </c>
      <c r="N331" t="str">
        <f>VLOOKUP($A:$A,[0]!aq,14,FALSE)</f>
        <v>XP_016683100.1</v>
      </c>
      <c r="O331" t="str">
        <f>VLOOKUP($A:$A,[0]!aq,15,FALSE)</f>
        <v>PREDICTED: D-amino-acid transaminase, chloroplastic-like [Gossypium hirsutum]</v>
      </c>
      <c r="P331">
        <f>VLOOKUP($A:$A,[0]!aq,16,FALSE)</f>
        <v>66.27</v>
      </c>
      <c r="Q331">
        <f>VLOOKUP($A:$A,[0]!aq,17,FALSE)</f>
        <v>6E-162</v>
      </c>
      <c r="R331" t="str">
        <f>VLOOKUP($A:$A,[0]!aq,18,FALSE)</f>
        <v>sp|Q8L493|DAAA_ARATH</v>
      </c>
      <c r="S331" t="str">
        <f>VLOOKUP($A:$A,[0]!aq,19,FALSE)</f>
        <v>D-amino-acid transaminase, chloroplastic OS=Arabidopsis thaliana GN=DAAT PE=1 SV=1</v>
      </c>
      <c r="T331" t="str">
        <f>VLOOKUP($A:$A,[0]!aq,20,FALSE)</f>
        <v>At5g57850</v>
      </c>
      <c r="U331">
        <f>VLOOKUP($A:$A,[0]!aq,21,FALSE)</f>
        <v>435</v>
      </c>
      <c r="V331">
        <f>VLOOKUP($A:$A,[0]!aq,22,FALSE)</f>
        <v>2.0000000000000001E-153</v>
      </c>
      <c r="W331" t="str">
        <f>VLOOKUP($A:$A,[0]!aq,23,FALSE)</f>
        <v>KOG0975</v>
      </c>
      <c r="X331" t="str">
        <f>VLOOKUP($A:$A,[0]!aq,24,FALSE)</f>
        <v>Branched chain aminotransferase BCAT1, pyridoxal phosphate enzymes type IV superfamily</v>
      </c>
      <c r="Y331" t="str">
        <f>VLOOKUP($A:$A,[0]!aq,25,FALSE)</f>
        <v>E</v>
      </c>
      <c r="Z331" t="str">
        <f>VLOOKUP($A:$A,[0]!aq,26,FALSE)</f>
        <v>Amino acid transport and metabolism</v>
      </c>
      <c r="AA331" t="str">
        <f>VLOOKUP($A:$A,[0]!aq,27,FALSE)</f>
        <v>K18482|1|0.0|810|ghi:107901554|4-amino-4-deoxychorismate lyase [EC:4.1.3.38]</v>
      </c>
      <c r="AB331" t="str">
        <f>VLOOKUP($A:$A,[0]!aq,28,FALSE)</f>
        <v>GO:0008152//metabolic process</v>
      </c>
      <c r="AC331" t="str">
        <f>VLOOKUP($A:$A,[0]!aq,29,FALSE)</f>
        <v>GO:0003824//catalytic activity</v>
      </c>
      <c r="AD331" t="str">
        <f>VLOOKUP($A:$A,[0]!aq,30,FALSE)</f>
        <v>-</v>
      </c>
      <c r="AE331" t="str">
        <f>VLOOKUP($A:$A,[0]!aq,31,FALSE)</f>
        <v>MASMASLSASYPKYTSNFPTRYTHLLYDLCLVPRNLPLVKKLSFSDLTIVRSSNQTESMIDSTDKLSDIPLLSCLEAIEKLKRNRENNKGNQQYLAMYSSIFGGIVTDEAAMVIPMDDHMVHRGHGVFDTAIIANRHLYELDQHVDRIVKSATMAKIILPFDRETIQRILIQTVSVSKCINGSLRYWISAGPGEFQLSTSGCHQPALYAIVIEDKSLFDSKGIKVVTSSIPMKPPQFATMKSVNYLPNALSKMEAEEKGAYAAIWLDDDGFVAEGPSMNVAFITKEKEMLMPKIDKILNGCTAKRVLTLAEGLVREGKLRRIRVDNVSVDEGKSADEMMLIGSGVLVRPVIQWDEQVIGDGKEGPITKTLLNFILEDMKSGPSSVRVPVPY</v>
      </c>
    </row>
    <row r="332" spans="1:31" x14ac:dyDescent="0.25">
      <c r="A332" s="2" t="s">
        <v>2907</v>
      </c>
      <c r="B332" t="str">
        <f>VLOOKUP($A:$A,[0]!aq,2,FALSE)</f>
        <v>MSMs-VS-MMs</v>
      </c>
      <c r="C332">
        <f>VLOOKUP($A:$A,[0]!aq,3,FALSE)</f>
        <v>2.2706530517355401</v>
      </c>
      <c r="D332">
        <f>VLOOKUP($A:$A,[0]!aq,4,FALSE)</f>
        <v>0.30420093252585501</v>
      </c>
      <c r="E332">
        <f>VLOOKUP($A:$A,[0]!aq,5,FALSE)</f>
        <v>7.5880497765190603E-6</v>
      </c>
      <c r="F332">
        <f>VLOOKUP($A:$A,[0]!aq,6,FALSE)</f>
        <v>1.6463142916493001E-4</v>
      </c>
      <c r="G332" t="str">
        <f>VLOOKUP($A:$A,[0]!aq,7,FALSE)</f>
        <v>Up</v>
      </c>
      <c r="H332" t="str">
        <f>VLOOKUP($A:$A,[0]!aq,8,FALSE)</f>
        <v>Ghir_A05G012920.1;Ghir_D05G012680.1</v>
      </c>
      <c r="I332">
        <f>VLOOKUP($A:$A,[0]!aq,9,FALSE)</f>
        <v>0</v>
      </c>
      <c r="J332">
        <f>VLOOKUP($A:$A,[0]!aq,10,FALSE)</f>
        <v>0</v>
      </c>
      <c r="K332">
        <f>VLOOKUP($A:$A,[0]!aq,11,FALSE)</f>
        <v>0</v>
      </c>
      <c r="L332">
        <f>VLOOKUP($A:$A,[0]!aq,12,FALSE)</f>
        <v>100</v>
      </c>
      <c r="M332">
        <f>VLOOKUP($A:$A,[0]!aq,13,FALSE)</f>
        <v>3.9999999999999999E-120</v>
      </c>
      <c r="N332" t="str">
        <f>VLOOKUP($A:$A,[0]!aq,14,FALSE)</f>
        <v>XP_016729902.1</v>
      </c>
      <c r="O332" t="str">
        <f>VLOOKUP($A:$A,[0]!aq,15,FALSE)</f>
        <v>PREDICTED: uncharacterized protein LOC107940948 [Gossypium hirsutum]</v>
      </c>
      <c r="P332">
        <f>VLOOKUP($A:$A,[0]!aq,16,FALSE)</f>
        <v>57.96</v>
      </c>
      <c r="Q332">
        <f>VLOOKUP($A:$A,[0]!aq,17,FALSE)</f>
        <v>4.0000000000000002E-62</v>
      </c>
      <c r="R332" t="str">
        <f>VLOOKUP($A:$A,[0]!aq,18,FALSE)</f>
        <v>sp|Q6NPM5|ATS3B_ARATH</v>
      </c>
      <c r="S332" t="str">
        <f>VLOOKUP($A:$A,[0]!aq,19,FALSE)</f>
        <v>Embryo-specific protein ATS3B OS=Arabidopsis thaliana GN=ATS3B PE=1 SV=1</v>
      </c>
      <c r="T332" t="str">
        <f>VLOOKUP($A:$A,[0]!aq,20,FALSE)</f>
        <v>-</v>
      </c>
      <c r="U332" t="str">
        <f>VLOOKUP($A:$A,[0]!aq,21,FALSE)</f>
        <v>-</v>
      </c>
      <c r="V332" t="str">
        <f>VLOOKUP($A:$A,[0]!aq,22,FALSE)</f>
        <v>-</v>
      </c>
      <c r="W332" t="str">
        <f>VLOOKUP($A:$A,[0]!aq,23,FALSE)</f>
        <v>-</v>
      </c>
      <c r="X332" t="str">
        <f>VLOOKUP($A:$A,[0]!aq,24,FALSE)</f>
        <v>-</v>
      </c>
      <c r="Y332" t="str">
        <f>VLOOKUP($A:$A,[0]!aq,25,FALSE)</f>
        <v>-</v>
      </c>
      <c r="Z332" t="str">
        <f>VLOOKUP($A:$A,[0]!aq,26,FALSE)</f>
        <v>-</v>
      </c>
      <c r="AA332" t="str">
        <f>VLOOKUP($A:$A,[0]!aq,27,FALSE)</f>
        <v>-</v>
      </c>
      <c r="AB332" t="str">
        <f>VLOOKUP($A:$A,[0]!aq,28,FALSE)</f>
        <v>-</v>
      </c>
      <c r="AC332" t="str">
        <f>VLOOKUP($A:$A,[0]!aq,29,FALSE)</f>
        <v>-</v>
      </c>
      <c r="AD332" t="str">
        <f>VLOOKUP($A:$A,[0]!aq,30,FALSE)</f>
        <v>-</v>
      </c>
      <c r="AE332" t="str">
        <f>VLOOKUP($A:$A,[0]!aq,31,FALSE)</f>
        <v>MLVFSSSQKIATSKMMRAVIYLLPLTFIFFTIADGKRILPLLQPQPLESFKVNATQNVGSCTYTVSIRTSCSSTTYTRDQISLAFGDAYGNQVYAPRLDDPYSRTFESCSTDTFQIKGPCTYQICYLYLYRSGYDGWKPESVTVYGYYTKAATFNYNVFIPNGVWYGFDFCYGRGSASA</v>
      </c>
    </row>
    <row r="333" spans="1:31" x14ac:dyDescent="0.25">
      <c r="A333" s="2" t="s">
        <v>3892</v>
      </c>
      <c r="B333" t="str">
        <f>VLOOKUP($A:$A,[0]!aq,2,FALSE)</f>
        <v>MSMs-VS-MMs</v>
      </c>
      <c r="C333">
        <f>VLOOKUP($A:$A,[0]!aq,3,FALSE)</f>
        <v>2.1196736252180601</v>
      </c>
      <c r="D333">
        <f>VLOOKUP($A:$A,[0]!aq,4,FALSE)</f>
        <v>0.385304163629134</v>
      </c>
      <c r="E333">
        <f>VLOOKUP($A:$A,[0]!aq,5,FALSE)</f>
        <v>1.8587253542445801E-4</v>
      </c>
      <c r="F333">
        <f>VLOOKUP($A:$A,[0]!aq,6,FALSE)</f>
        <v>1.57520171440272E-3</v>
      </c>
      <c r="G333" t="str">
        <f>VLOOKUP($A:$A,[0]!aq,7,FALSE)</f>
        <v>Up</v>
      </c>
      <c r="H333" t="str">
        <f>VLOOKUP($A:$A,[0]!aq,8,FALSE)</f>
        <v>Ghir_D05G005020.1</v>
      </c>
      <c r="I333">
        <f>VLOOKUP($A:$A,[0]!aq,9,FALSE)</f>
        <v>0</v>
      </c>
      <c r="J333">
        <f>VLOOKUP($A:$A,[0]!aq,10,FALSE)</f>
        <v>0</v>
      </c>
      <c r="K333">
        <f>VLOOKUP($A:$A,[0]!aq,11,FALSE)</f>
        <v>0</v>
      </c>
      <c r="L333">
        <f>VLOOKUP($A:$A,[0]!aq,12,FALSE)</f>
        <v>99.385000000000005</v>
      </c>
      <c r="M333">
        <f>VLOOKUP($A:$A,[0]!aq,13,FALSE)</f>
        <v>0</v>
      </c>
      <c r="N333" t="str">
        <f>VLOOKUP($A:$A,[0]!aq,14,FALSE)</f>
        <v>XP_016689610.1</v>
      </c>
      <c r="O333" t="str">
        <f>VLOOKUP($A:$A,[0]!aq,15,FALSE)</f>
        <v>PREDICTED: probable transcriptional regulatory protein At2g25830 [Gossypium hirsutum]</v>
      </c>
      <c r="P333">
        <f>VLOOKUP($A:$A,[0]!aq,16,FALSE)</f>
        <v>76.400000000000006</v>
      </c>
      <c r="Q333">
        <f>VLOOKUP($A:$A,[0]!aq,17,FALSE)</f>
        <v>5.0000000000000001E-162</v>
      </c>
      <c r="R333" t="str">
        <f>VLOOKUP($A:$A,[0]!aq,18,FALSE)</f>
        <v>sp|O82314|U082_ARATH</v>
      </c>
      <c r="S333" t="str">
        <f>VLOOKUP($A:$A,[0]!aq,19,FALSE)</f>
        <v>Probable transcriptional regulatory protein At2g25830 OS=Arabidopsis thaliana GN=At2g25830 PE=2 SV=2</v>
      </c>
      <c r="T333" t="str">
        <f>VLOOKUP($A:$A,[0]!aq,20,FALSE)</f>
        <v>At2g25830</v>
      </c>
      <c r="U333">
        <f>VLOOKUP($A:$A,[0]!aq,21,FALSE)</f>
        <v>449</v>
      </c>
      <c r="V333">
        <f>VLOOKUP($A:$A,[0]!aq,22,FALSE)</f>
        <v>3.0000000000000001E-159</v>
      </c>
      <c r="W333" t="str">
        <f>VLOOKUP($A:$A,[0]!aq,23,FALSE)</f>
        <v>KOG2972</v>
      </c>
      <c r="X333" t="str">
        <f>VLOOKUP($A:$A,[0]!aq,24,FALSE)</f>
        <v>Uncharacterized conserved protein</v>
      </c>
      <c r="Y333" t="str">
        <f>VLOOKUP($A:$A,[0]!aq,25,FALSE)</f>
        <v>S</v>
      </c>
      <c r="Z333" t="str">
        <f>VLOOKUP($A:$A,[0]!aq,26,FALSE)</f>
        <v>Function unknown</v>
      </c>
      <c r="AA333" t="str">
        <f>VLOOKUP($A:$A,[0]!aq,27,FALSE)</f>
        <v>-</v>
      </c>
      <c r="AB333" t="str">
        <f>VLOOKUP($A:$A,[0]!aq,28,FALSE)</f>
        <v>-</v>
      </c>
      <c r="AC333" t="str">
        <f>VLOOKUP($A:$A,[0]!aq,29,FALSE)</f>
        <v>-</v>
      </c>
      <c r="AD333" t="str">
        <f>VLOOKUP($A:$A,[0]!aq,30,FALSE)</f>
        <v>-</v>
      </c>
      <c r="AE333" t="str">
        <f>VLOOKUP($A:$A,[0]!aq,31,FALSE)</f>
        <v>MGSSSITRAVGAILHRFTNGVPTTSLIVSRNGLLKSSRQLLLSSASSISSSPSVLYQVNADSNEHQFRSISTFPPLCMGRRSSKIAGRKGAQDAKKAKLYSRIGKEVVSAVKKSGPNPSSNTVLAAVLDKAKELDVPKEILERNIKRASEKGQEAYIEKVYEVYGYGGVSMVVEVLTDKITRSVAAVREVVKDCGGKMADPGSVMFKFRRVRVVNIKVTDADKDQLLNIALDAGAEDVIEPPTYEDDTDEDRSESYYKIVSSAENYATILSKLRDEGINFETDNGSELLPLTTIEVDDEAMDLNKELMSQLLELDDVDAVYTDQK</v>
      </c>
    </row>
    <row r="334" spans="1:31" x14ac:dyDescent="0.25">
      <c r="A334" s="2" t="s">
        <v>4080</v>
      </c>
      <c r="B334" t="str">
        <f>VLOOKUP($A:$A,[0]!aq,2,FALSE)</f>
        <v>MSMs-VS-MMs</v>
      </c>
      <c r="C334">
        <f>VLOOKUP($A:$A,[0]!aq,3,FALSE)</f>
        <v>2.74038388174773</v>
      </c>
      <c r="D334">
        <f>VLOOKUP($A:$A,[0]!aq,4,FALSE)</f>
        <v>0.32630095857233099</v>
      </c>
      <c r="E334">
        <f>VLOOKUP($A:$A,[0]!aq,5,FALSE)</f>
        <v>4.1032612578817398E-6</v>
      </c>
      <c r="F334">
        <f>VLOOKUP($A:$A,[0]!aq,6,FALSE)</f>
        <v>1.13468218830672E-4</v>
      </c>
      <c r="G334" t="str">
        <f>VLOOKUP($A:$A,[0]!aq,7,FALSE)</f>
        <v>Up</v>
      </c>
      <c r="H334" t="str">
        <f>VLOOKUP($A:$A,[0]!aq,8,FALSE)</f>
        <v>Ghir_D08G017860.1</v>
      </c>
      <c r="I334">
        <f>VLOOKUP($A:$A,[0]!aq,9,FALSE)</f>
        <v>0</v>
      </c>
      <c r="J334">
        <f>VLOOKUP($A:$A,[0]!aq,10,FALSE)</f>
        <v>0</v>
      </c>
      <c r="K334">
        <f>VLOOKUP($A:$A,[0]!aq,11,FALSE)</f>
        <v>0</v>
      </c>
      <c r="L334">
        <f>VLOOKUP($A:$A,[0]!aq,12,FALSE)</f>
        <v>100</v>
      </c>
      <c r="M334">
        <f>VLOOKUP($A:$A,[0]!aq,13,FALSE)</f>
        <v>0</v>
      </c>
      <c r="N334" t="str">
        <f>VLOOKUP($A:$A,[0]!aq,14,FALSE)</f>
        <v>XP_016665839.1</v>
      </c>
      <c r="O334" t="str">
        <f>VLOOKUP($A:$A,[0]!aq,15,FALSE)</f>
        <v>PREDICTED: probable receptor-like protein kinase At5g47070 [Gossypium hirsutum]</v>
      </c>
      <c r="P334">
        <f>VLOOKUP($A:$A,[0]!aq,16,FALSE)</f>
        <v>64.63</v>
      </c>
      <c r="Q334">
        <f>VLOOKUP($A:$A,[0]!aq,17,FALSE)</f>
        <v>2E-171</v>
      </c>
      <c r="R334" t="str">
        <f>VLOOKUP($A:$A,[0]!aq,18,FALSE)</f>
        <v>sp|Q9LTC0|PBL19_ARATH</v>
      </c>
      <c r="S334" t="str">
        <f>VLOOKUP($A:$A,[0]!aq,19,FALSE)</f>
        <v>Probable serine/threonine-protein kinase PBL19 OS=Arabidopsis thaliana GN=PBL19 PE=1 SV=1</v>
      </c>
      <c r="T334" t="str">
        <f>VLOOKUP($A:$A,[0]!aq,20,FALSE)</f>
        <v>At5g47070</v>
      </c>
      <c r="U334">
        <f>VLOOKUP($A:$A,[0]!aq,21,FALSE)</f>
        <v>484</v>
      </c>
      <c r="V334">
        <f>VLOOKUP($A:$A,[0]!aq,22,FALSE)</f>
        <v>3E-171</v>
      </c>
      <c r="W334" t="str">
        <f>VLOOKUP($A:$A,[0]!aq,23,FALSE)</f>
        <v>KOG1187</v>
      </c>
      <c r="X334" t="str">
        <f>VLOOKUP($A:$A,[0]!aq,24,FALSE)</f>
        <v>Serine/threonine protein kinase</v>
      </c>
      <c r="Y334" t="str">
        <f>VLOOKUP($A:$A,[0]!aq,25,FALSE)</f>
        <v>T</v>
      </c>
      <c r="Z334" t="str">
        <f>VLOOKUP($A:$A,[0]!aq,26,FALSE)</f>
        <v>Signal transduction mechanisms</v>
      </c>
      <c r="AA334" t="str">
        <f>VLOOKUP($A:$A,[0]!aq,27,FALSE)</f>
        <v>K00924|1|0.0|628|gra:105765051|kinase [EC:2.7.1.-]</v>
      </c>
      <c r="AB334">
        <f>VLOOKUP($A:$A,[0]!aq,28,FALSE)</f>
        <v>0</v>
      </c>
      <c r="AC334" t="str">
        <f>VLOOKUP($A:$A,[0]!aq,29,FALSE)</f>
        <v>GO:0004674//protein serine/threonine kinase activity;GO:0005524//ATP binding</v>
      </c>
      <c r="AD334" t="str">
        <f>VLOOKUP($A:$A,[0]!aq,30,FALSE)</f>
        <v>-</v>
      </c>
      <c r="AE334" t="str">
        <f>VLOOKUP($A:$A,[0]!aq,31,FALSE)</f>
        <v>MKCFSIFGKDKSKSKKRETRSAPELRNQSESSDNPALSRTTKSLPSPRSIPELYKEKEHNLRVFSLDELRDATNCFNRKLKIGEGGFGSVYKGTIKPLSGRGDPIVVAVKKLNAHGLQGHKEWLAEIQFLGVVSHPNLVKLIGYCSVDGERGIQRMLVYEYMPNRSLEDHLFNSTSTLPWKMRLEIMLGVAEGLAYLHEGLEVKVIYRDFKSSNVLLDENFRPKLSDFGLAREGPTGDRTHVSTGVYGTYGYAAPEYVETGHLTIQSDIWTFGVVLYEILTGRRTVERNRPTLEQKLLDWVKQFPPDSRRFSMIIDPRLRNNYSLNAAQKVGKLANSCLNKNAKERPAMSEVVESLKQVIQELEEASSSSVNNSAGPSSSRNGTRRRSK</v>
      </c>
    </row>
    <row r="335" spans="1:31" x14ac:dyDescent="0.25">
      <c r="A335" s="2" t="s">
        <v>3516</v>
      </c>
      <c r="B335" t="str">
        <f>VLOOKUP($A:$A,[0]!aq,2,FALSE)</f>
        <v>MSMs-VS-MMs</v>
      </c>
      <c r="C335">
        <f>VLOOKUP($A:$A,[0]!aq,3,FALSE)</f>
        <v>-4.4693726734290502</v>
      </c>
      <c r="D335">
        <f>VLOOKUP($A:$A,[0]!aq,4,FALSE)</f>
        <v>0.84895078254522605</v>
      </c>
      <c r="E335">
        <f>VLOOKUP($A:$A,[0]!aq,5,FALSE)</f>
        <v>1.89304298146986E-3</v>
      </c>
      <c r="F335">
        <f>VLOOKUP($A:$A,[0]!aq,6,FALSE)</f>
        <v>8.6904712813668308E-3</v>
      </c>
      <c r="G335" t="str">
        <f>VLOOKUP($A:$A,[0]!aq,7,FALSE)</f>
        <v>Down</v>
      </c>
      <c r="H335" t="str">
        <f>VLOOKUP($A:$A,[0]!aq,8,FALSE)</f>
        <v>Ghir_A12G012140.1</v>
      </c>
      <c r="I335">
        <f>VLOOKUP($A:$A,[0]!aq,9,FALSE)</f>
        <v>0</v>
      </c>
      <c r="J335">
        <f>VLOOKUP($A:$A,[0]!aq,10,FALSE)</f>
        <v>0</v>
      </c>
      <c r="K335">
        <f>VLOOKUP($A:$A,[0]!aq,11,FALSE)</f>
        <v>0</v>
      </c>
      <c r="L335">
        <f>VLOOKUP($A:$A,[0]!aq,12,FALSE)</f>
        <v>93.536000000000001</v>
      </c>
      <c r="M335">
        <f>VLOOKUP($A:$A,[0]!aq,13,FALSE)</f>
        <v>0</v>
      </c>
      <c r="N335" t="str">
        <f>VLOOKUP($A:$A,[0]!aq,14,FALSE)</f>
        <v>XP_016739473.1</v>
      </c>
      <c r="O335" t="str">
        <f>VLOOKUP($A:$A,[0]!aq,15,FALSE)</f>
        <v>PREDICTED: cytochrome P450 703A2-like [Gossypium hirsutum]</v>
      </c>
      <c r="P335">
        <f>VLOOKUP($A:$A,[0]!aq,16,FALSE)</f>
        <v>70.91</v>
      </c>
      <c r="Q335">
        <f>VLOOKUP($A:$A,[0]!aq,17,FALSE)</f>
        <v>0</v>
      </c>
      <c r="R335" t="str">
        <f>VLOOKUP($A:$A,[0]!aq,18,FALSE)</f>
        <v>sp|Q9LNJ4|C70A2_ARATH</v>
      </c>
      <c r="S335" t="str">
        <f>VLOOKUP($A:$A,[0]!aq,19,FALSE)</f>
        <v>Cytochrome P450 703A2 OS=Arabidopsis thaliana GN=CYP703A2 PE=1 SV=1</v>
      </c>
      <c r="T335" t="str">
        <f>VLOOKUP($A:$A,[0]!aq,20,FALSE)</f>
        <v>At1g01280</v>
      </c>
      <c r="U335">
        <f>VLOOKUP($A:$A,[0]!aq,21,FALSE)</f>
        <v>715</v>
      </c>
      <c r="V335">
        <f>VLOOKUP($A:$A,[0]!aq,22,FALSE)</f>
        <v>0</v>
      </c>
      <c r="W335" t="str">
        <f>VLOOKUP($A:$A,[0]!aq,23,FALSE)</f>
        <v>KOG0156</v>
      </c>
      <c r="X335" t="str">
        <f>VLOOKUP($A:$A,[0]!aq,24,FALSE)</f>
        <v>Cytochrome P450 CYP2 subfamily</v>
      </c>
      <c r="Y335" t="str">
        <f>VLOOKUP($A:$A,[0]!aq,25,FALSE)</f>
        <v>Q</v>
      </c>
      <c r="Z335" t="str">
        <f>VLOOKUP($A:$A,[0]!aq,26,FALSE)</f>
        <v>Secondary metabolites biosynthesis, transport and catabolism</v>
      </c>
      <c r="AA335" t="str">
        <f>VLOOKUP($A:$A,[0]!aq,27,FALSE)</f>
        <v>K20496|1|0.0|993|ghi:107949243|laurate 7-monooxygenase [EC:1.14.14.130]</v>
      </c>
      <c r="AB335">
        <f>VLOOKUP($A:$A,[0]!aq,28,FALSE)</f>
        <v>0</v>
      </c>
      <c r="AC335" t="str">
        <f>VLOOKUP($A:$A,[0]!aq,29,FALSE)</f>
        <v>GO:0016705//oxidoreductase activity, acting on paired donors, with incorporation or reduction of molecular oxygen;GO:0004497//monooxygenase activity;GO:0005506//iron ion binding;GO:0020037//heme binding</v>
      </c>
      <c r="AD335" t="str">
        <f>VLOOKUP($A:$A,[0]!aq,30,FALSE)</f>
        <v>GO:0016021//integral component of membrane</v>
      </c>
      <c r="AE335" t="str">
        <f>VLOOKUP($A:$A,[0]!aq,31,FALSE)</f>
        <v>MELFTFALALLVGALVVNALWRWRFDRKSLFKTRKLPPGPPRWPIVGNLLQLSSLPHRDLASLCDKYGPLVYLRLGKVDAITTNDPDIIREILLRQDEVFASRPRTLAAVHLAYGCGDVALAPLGPHWKRMRRICMEHLLTTKRLESFAKHRADEAQHLVRDVTARAQNGQLVNLREVLGAFSMNNVTRMLLGRQYFGAVSAGPSEAMEFMHITHELFWLLGVIYLGDYLPIWRWVDPYGCEKRMREVEKRVDDFHKRIIEEHRRARELKNKEYGKDDDYGEEMDFVDVLLSLPGEDGKPHMDDTDIKALIQDMIAAATDTSAVTNEWLDSVVGPNRMVNESDLPHLNYLRCVVRETFRMHPAGPFLIPHESLQATTINDFYIPAKTRVFINTHGLGRNTKLWDDVESFRPERHWLADGARVEISHGADFKILPFMTLVLMALARLFHCFDWAPPNGMRPEDINTIEVYGMTMPKAEPLMAMAKPRLADHVMF</v>
      </c>
    </row>
    <row r="336" spans="1:31" x14ac:dyDescent="0.25">
      <c r="A336" s="2" t="s">
        <v>4203</v>
      </c>
      <c r="B336" t="str">
        <f>VLOOKUP($A:$A,[0]!aq,2,FALSE)</f>
        <v>MSMs-VS-MMs</v>
      </c>
      <c r="C336">
        <f>VLOOKUP($A:$A,[0]!aq,3,FALSE)</f>
        <v>-3.67858160530173</v>
      </c>
      <c r="D336">
        <f>VLOOKUP($A:$A,[0]!aq,4,FALSE)</f>
        <v>0.31175347731234399</v>
      </c>
      <c r="E336">
        <f>VLOOKUP($A:$A,[0]!aq,5,FALSE)</f>
        <v>7.1183827581311502E-6</v>
      </c>
      <c r="F336">
        <f>VLOOKUP($A:$A,[0]!aq,6,FALSE)</f>
        <v>1.5657169248229599E-4</v>
      </c>
      <c r="G336" t="str">
        <f>VLOOKUP($A:$A,[0]!aq,7,FALSE)</f>
        <v>Down</v>
      </c>
      <c r="H336" t="str">
        <f>VLOOKUP($A:$A,[0]!aq,8,FALSE)</f>
        <v>Ghir_D10G006440.1</v>
      </c>
      <c r="I336">
        <f>VLOOKUP($A:$A,[0]!aq,9,FALSE)</f>
        <v>0</v>
      </c>
      <c r="J336">
        <f>VLOOKUP($A:$A,[0]!aq,10,FALSE)</f>
        <v>0</v>
      </c>
      <c r="K336">
        <f>VLOOKUP($A:$A,[0]!aq,11,FALSE)</f>
        <v>0</v>
      </c>
      <c r="L336">
        <f>VLOOKUP($A:$A,[0]!aq,12,FALSE)</f>
        <v>100</v>
      </c>
      <c r="M336">
        <f>VLOOKUP($A:$A,[0]!aq,13,FALSE)</f>
        <v>0</v>
      </c>
      <c r="N336" t="str">
        <f>VLOOKUP($A:$A,[0]!aq,14,FALSE)</f>
        <v>XP_016701128.1</v>
      </c>
      <c r="O336" t="str">
        <f>VLOOKUP($A:$A,[0]!aq,15,FALSE)</f>
        <v>PREDICTED: beta-fructofuranosidase, insoluble isoenzyme CWINV1-like [Gossypium hirsutum]</v>
      </c>
      <c r="P336">
        <f>VLOOKUP($A:$A,[0]!aq,16,FALSE)</f>
        <v>68.3</v>
      </c>
      <c r="Q336">
        <f>VLOOKUP($A:$A,[0]!aq,17,FALSE)</f>
        <v>0</v>
      </c>
      <c r="R336" t="str">
        <f>VLOOKUP($A:$A,[0]!aq,18,FALSE)</f>
        <v>sp|Q43866|INV1_ARATH</v>
      </c>
      <c r="S336" t="str">
        <f>VLOOKUP($A:$A,[0]!aq,19,FALSE)</f>
        <v>Beta-fructofuranosidase, insoluble isoenzyme CWINV1 OS=Arabidopsis thaliana GN=CWINV1 PE=1 SV=1</v>
      </c>
      <c r="T336" t="str">
        <f>VLOOKUP($A:$A,[0]!aq,20,FALSE)</f>
        <v>At3g13790</v>
      </c>
      <c r="U336">
        <f>VLOOKUP($A:$A,[0]!aq,21,FALSE)</f>
        <v>725</v>
      </c>
      <c r="V336">
        <f>VLOOKUP($A:$A,[0]!aq,22,FALSE)</f>
        <v>0</v>
      </c>
      <c r="W336" t="str">
        <f>VLOOKUP($A:$A,[0]!aq,23,FALSE)</f>
        <v>KOG0228</v>
      </c>
      <c r="X336" t="str">
        <f>VLOOKUP($A:$A,[0]!aq,24,FALSE)</f>
        <v>Beta-fructofuranosidase (invertase)</v>
      </c>
      <c r="Y336" t="str">
        <f>VLOOKUP($A:$A,[0]!aq,25,FALSE)</f>
        <v>G</v>
      </c>
      <c r="Z336" t="str">
        <f>VLOOKUP($A:$A,[0]!aq,26,FALSE)</f>
        <v>Carbohydrate transport and metabolism</v>
      </c>
      <c r="AA336" t="str">
        <f>VLOOKUP($A:$A,[0]!aq,27,FALSE)</f>
        <v>K01193|1|0.0|1048|ghi:107916374|beta-fructofuranosidase [EC:3.2.1.26]</v>
      </c>
      <c r="AB336" t="str">
        <f>VLOOKUP($A:$A,[0]!aq,28,FALSE)</f>
        <v>GO:0005975//carbohydrate metabolic process</v>
      </c>
      <c r="AC336" t="str">
        <f>VLOOKUP($A:$A,[0]!aq,29,FALSE)</f>
        <v>GO:0004553//hydrolase activity, hydrolyzing O-glycosyl compounds</v>
      </c>
      <c r="AD336" t="str">
        <f>VLOOKUP($A:$A,[0]!aq,30,FALSE)</f>
        <v>-</v>
      </c>
      <c r="AE336" t="str">
        <f>VLOOKUP($A:$A,[0]!aq,31,FALSE)</f>
        <v>MGLYHFFYQYNPKGAVWGNIVWAHSTSEDLVNWTPHEPAIYPSQPSDINGCWSGSATILSSGKPAMLYTGIDSQNRQVQNLAIPKNLSDPYLTEWVKSAKNPLMQPTAQNHINASSFRDPTTAWLGPNKEWRVIIGSKVNRQGLAILYKSKNFVNWYQSKTPLHSADNTGMWECPDFFPALLHGQNGVDTSLNGPNVKHVLKVSLDDTKHDCYTIGSYDNVEDIYTPDEGSVEGDSGLRYDYGKYYASKTFFDNVQNRRILTSWINESSSVADDIKKGWSGVHAIPRKIWLDESGKQLVQWPVVEIEKLRANHVSLANKLLEGGSVIEVPGVTAAQADVEVSFEIKDFEKAEVLEPSWTNPQLLCSRKGASVKGSLGPFGLLVLASEGLKERTAVFFRIFKGHNKYVVLMCSDQSRSSLNQDNDMTTYGAFLDVDNRQHKLSLRSLIDHSIVESFGGGGKVCITSRVYPTLAINEAAHLYAFNNGNQSIKILELNAWSMKTAKIN</v>
      </c>
    </row>
    <row r="337" spans="1:31" x14ac:dyDescent="0.25">
      <c r="A337" s="2" t="s">
        <v>4398</v>
      </c>
      <c r="B337" t="str">
        <f>VLOOKUP($A:$A,[0]!aq,2,FALSE)</f>
        <v>MSMs-VS-MMs</v>
      </c>
      <c r="C337">
        <f>VLOOKUP($A:$A,[0]!aq,3,FALSE)</f>
        <v>2.0188600451378198</v>
      </c>
      <c r="D337">
        <f>VLOOKUP($A:$A,[0]!aq,4,FALSE)</f>
        <v>0.20764578515256499</v>
      </c>
      <c r="E337">
        <f>VLOOKUP($A:$A,[0]!aq,5,FALSE)</f>
        <v>4.8492348270201504E-7</v>
      </c>
      <c r="F337">
        <f>VLOOKUP($A:$A,[0]!aq,6,FALSE)</f>
        <v>3.0128233003200501E-5</v>
      </c>
      <c r="G337" t="str">
        <f>VLOOKUP($A:$A,[0]!aq,7,FALSE)</f>
        <v>Up</v>
      </c>
      <c r="H337" t="str">
        <f>VLOOKUP($A:$A,[0]!aq,8,FALSE)</f>
        <v>Ghir_D12G009050.1</v>
      </c>
      <c r="I337">
        <f>VLOOKUP($A:$A,[0]!aq,9,FALSE)</f>
        <v>0</v>
      </c>
      <c r="J337">
        <f>VLOOKUP($A:$A,[0]!aq,10,FALSE)</f>
        <v>0</v>
      </c>
      <c r="K337">
        <f>VLOOKUP($A:$A,[0]!aq,11,FALSE)</f>
        <v>0</v>
      </c>
      <c r="L337">
        <f>VLOOKUP($A:$A,[0]!aq,12,FALSE)</f>
        <v>99.090999999999994</v>
      </c>
      <c r="M337">
        <f>VLOOKUP($A:$A,[0]!aq,13,FALSE)</f>
        <v>0</v>
      </c>
      <c r="N337" t="str">
        <f>VLOOKUP($A:$A,[0]!aq,14,FALSE)</f>
        <v>XP_012437108.1</v>
      </c>
      <c r="O337" t="str">
        <f>VLOOKUP($A:$A,[0]!aq,15,FALSE)</f>
        <v xml:space="preserve">PREDICTED: peroxidase 51-like [Gossypium raimondii] </v>
      </c>
      <c r="P337">
        <f>VLOOKUP($A:$A,[0]!aq,16,FALSE)</f>
        <v>75.819999999999993</v>
      </c>
      <c r="Q337">
        <f>VLOOKUP($A:$A,[0]!aq,17,FALSE)</f>
        <v>5.0000000000000001E-180</v>
      </c>
      <c r="R337" t="str">
        <f>VLOOKUP($A:$A,[0]!aq,18,FALSE)</f>
        <v>sp|Q9SZE7|PER51_ARATH</v>
      </c>
      <c r="S337" t="str">
        <f>VLOOKUP($A:$A,[0]!aq,19,FALSE)</f>
        <v>Peroxidase 51 OS=Arabidopsis thaliana GN=PER51 PE=2 SV=1</v>
      </c>
      <c r="T337" t="str">
        <f>VLOOKUP($A:$A,[0]!aq,20,FALSE)</f>
        <v>-</v>
      </c>
      <c r="U337" t="str">
        <f>VLOOKUP($A:$A,[0]!aq,21,FALSE)</f>
        <v>-</v>
      </c>
      <c r="V337" t="str">
        <f>VLOOKUP($A:$A,[0]!aq,22,FALSE)</f>
        <v>-</v>
      </c>
      <c r="W337" t="str">
        <f>VLOOKUP($A:$A,[0]!aq,23,FALSE)</f>
        <v>-</v>
      </c>
      <c r="X337" t="str">
        <f>VLOOKUP($A:$A,[0]!aq,24,FALSE)</f>
        <v>-</v>
      </c>
      <c r="Y337" t="str">
        <f>VLOOKUP($A:$A,[0]!aq,25,FALSE)</f>
        <v>-</v>
      </c>
      <c r="Z337" t="str">
        <f>VLOOKUP($A:$A,[0]!aq,26,FALSE)</f>
        <v>-</v>
      </c>
      <c r="AA337" t="str">
        <f>VLOOKUP($A:$A,[0]!aq,27,FALSE)</f>
        <v>K00430|1|0.0|679|ghi:107945362|peroxidase [EC:1.11.1.7]</v>
      </c>
      <c r="AB337" t="str">
        <f>VLOOKUP($A:$A,[0]!aq,28,FALSE)</f>
        <v>GO:0006979//response to oxidative stress;GO:0042744//hydrogen peroxide catabolic process</v>
      </c>
      <c r="AC337" t="str">
        <f>VLOOKUP($A:$A,[0]!aq,29,FALSE)</f>
        <v>GO:0020037//heme binding;GO:0046872//metal ion binding;GO:0004601//peroxidase activity</v>
      </c>
      <c r="AD337" t="str">
        <f>VLOOKUP($A:$A,[0]!aq,30,FALSE)</f>
        <v>GO:0005576//extracellular region</v>
      </c>
      <c r="AE337" t="str">
        <f>VLOOKUP($A:$A,[0]!aq,31,FALSE)</f>
        <v>MGHFINLLVFLSFSLSFCLFPGTVSAQLRQNFYANSCSNVEAIVRGEVAKKFSQTFVTVPATLRLFFHDCFVQGCDASVMIASTGSNKAEKDHPDNLSLAGDGFDTVIKAKAAVDAVPSCRNKVSCADILALATRDVIAMSGGPSYAVELGRLDGLSSTAASVNGKLPHPTFNLNQLNSLFAANGLSQTDMIALSAAHTLGFSHCDKFSNRIYNFSRQNAVDPTLNKDYATQLQQMCPRNVDPSIAINMDPNTPRTFDNVYFQNLQKGQGLFTSDQVLFTDTRSRPTVDAWASNSQAFNQAFITAMSKLGRVGVKTGRNGNIRRNCAAFN</v>
      </c>
    </row>
    <row r="338" spans="1:31" x14ac:dyDescent="0.25">
      <c r="A338" s="2" t="s">
        <v>2926</v>
      </c>
      <c r="B338" t="str">
        <f>VLOOKUP($A:$A,[0]!aq,2,FALSE)</f>
        <v>MSMs-VS-MMs</v>
      </c>
      <c r="C338">
        <f>VLOOKUP($A:$A,[0]!aq,3,FALSE)</f>
        <v>2.1618191985855999</v>
      </c>
      <c r="D338">
        <f>VLOOKUP($A:$A,[0]!aq,4,FALSE)</f>
        <v>0.272365991204017</v>
      </c>
      <c r="E338">
        <f>VLOOKUP($A:$A,[0]!aq,5,FALSE)</f>
        <v>4.0755372485712397E-6</v>
      </c>
      <c r="F338">
        <f>VLOOKUP($A:$A,[0]!aq,6,FALSE)</f>
        <v>1.13028233027042E-4</v>
      </c>
      <c r="G338" t="str">
        <f>VLOOKUP($A:$A,[0]!aq,7,FALSE)</f>
        <v>Up</v>
      </c>
      <c r="H338" t="str">
        <f>VLOOKUP($A:$A,[0]!aq,8,FALSE)</f>
        <v>Ghir_A05G017310.1</v>
      </c>
      <c r="I338">
        <f>VLOOKUP($A:$A,[0]!aq,9,FALSE)</f>
        <v>0</v>
      </c>
      <c r="J338">
        <f>VLOOKUP($A:$A,[0]!aq,10,FALSE)</f>
        <v>0</v>
      </c>
      <c r="K338">
        <f>VLOOKUP($A:$A,[0]!aq,11,FALSE)</f>
        <v>0</v>
      </c>
      <c r="L338">
        <f>VLOOKUP($A:$A,[0]!aq,12,FALSE)</f>
        <v>99.701999999999998</v>
      </c>
      <c r="M338">
        <f>VLOOKUP($A:$A,[0]!aq,13,FALSE)</f>
        <v>0</v>
      </c>
      <c r="N338" t="str">
        <f>VLOOKUP($A:$A,[0]!aq,14,FALSE)</f>
        <v>ABM64802.1</v>
      </c>
      <c r="O338" t="str">
        <f>VLOOKUP($A:$A,[0]!aq,15,FALSE)</f>
        <v>anthocyanidin reductase [Gossypium hirsutum]</v>
      </c>
      <c r="P338">
        <f>VLOOKUP($A:$A,[0]!aq,16,FALSE)</f>
        <v>83.38</v>
      </c>
      <c r="Q338">
        <f>VLOOKUP($A:$A,[0]!aq,17,FALSE)</f>
        <v>0</v>
      </c>
      <c r="R338" t="str">
        <f>VLOOKUP($A:$A,[0]!aq,18,FALSE)</f>
        <v>sp|D7U6G6|ANRPN_VITVI</v>
      </c>
      <c r="S338" t="str">
        <f>VLOOKUP($A:$A,[0]!aq,19,FALSE)</f>
        <v>Anthocyanidin reductase ((2S)-flavan-3-ol-forming) OS=Vitis vinifera GN=ANR PE=3 SV=1</v>
      </c>
      <c r="T338" t="str">
        <f>VLOOKUP($A:$A,[0]!aq,20,FALSE)</f>
        <v>At1g61720</v>
      </c>
      <c r="U338">
        <f>VLOOKUP($A:$A,[0]!aq,21,FALSE)</f>
        <v>444</v>
      </c>
      <c r="V338">
        <f>VLOOKUP($A:$A,[0]!aq,22,FALSE)</f>
        <v>3.9999999999999998E-157</v>
      </c>
      <c r="W338" t="str">
        <f>VLOOKUP($A:$A,[0]!aq,23,FALSE)</f>
        <v>KOG1502</v>
      </c>
      <c r="X338" t="str">
        <f>VLOOKUP($A:$A,[0]!aq,24,FALSE)</f>
        <v>Flavonol reductase/cinnamoyl-CoA reductase</v>
      </c>
      <c r="Y338" t="str">
        <f>VLOOKUP($A:$A,[0]!aq,25,FALSE)</f>
        <v>V</v>
      </c>
      <c r="Z338" t="str">
        <f>VLOOKUP($A:$A,[0]!aq,26,FALSE)</f>
        <v>Defense mechanisms</v>
      </c>
      <c r="AA338" t="str">
        <f>VLOOKUP($A:$A,[0]!aq,27,FALSE)</f>
        <v>K08695|1|0.0|686|ghi:107938221|anthocyanidin reductase [EC:1.3.1.77]</v>
      </c>
      <c r="AB338">
        <f>VLOOKUP($A:$A,[0]!aq,28,FALSE)</f>
        <v>0</v>
      </c>
      <c r="AC338" t="str">
        <f>VLOOKUP($A:$A,[0]!aq,29,FALSE)</f>
        <v>GO:0003824//catalytic activity;GO:0050662//coenzyme binding</v>
      </c>
      <c r="AD338" t="str">
        <f>VLOOKUP($A:$A,[0]!aq,30,FALSE)</f>
        <v>-</v>
      </c>
      <c r="AE338" t="str">
        <f>VLOOKUP($A:$A,[0]!aq,31,FALSE)</f>
        <v>MASQLVGTKRACVVGGSGFVASLLVKLLLEKGYAVNTTVRDPDNQKKISHLVTLQELGDLKIFQADLTDEGSFDAPIAGCDLVFHVATPVNFASEDPENDMIKPATQGVVNVLKACAKAKTVKRVVLTSSAAAVSINTLDGTDLVMTEKDWTDIEFLSSAKPPTWGYPASKTLAEKAAWKFAEENNIDLITVIPSLMTGPSLTPIVPSSIGLATSLISGNEFLINALKGMQMLSGSISITHVEDVCRAHVFLAEKESASGRYICSAVNTSVPELAKFLNKRYPDFKVPTDFGDFPSKPKLIISSEKLISEGFSFKYGIEEIYDQTVEYLKSKGLLK</v>
      </c>
    </row>
    <row r="339" spans="1:31" x14ac:dyDescent="0.25">
      <c r="A339" s="2" t="s">
        <v>2630</v>
      </c>
      <c r="B339" t="str">
        <f>VLOOKUP($A:$A,[0]!aq,2,FALSE)</f>
        <v>MSMs-VS-MMs</v>
      </c>
      <c r="C339">
        <f>VLOOKUP($A:$A,[0]!aq,3,FALSE)</f>
        <v>2.0272700320344499</v>
      </c>
      <c r="D339">
        <f>VLOOKUP($A:$A,[0]!aq,4,FALSE)</f>
        <v>0.34864617649301599</v>
      </c>
      <c r="E339">
        <f>VLOOKUP($A:$A,[0]!aq,5,FALSE)</f>
        <v>8.2811586144870803E-5</v>
      </c>
      <c r="F339">
        <f>VLOOKUP($A:$A,[0]!aq,6,FALSE)</f>
        <v>8.9092376830931402E-4</v>
      </c>
      <c r="G339" t="str">
        <f>VLOOKUP($A:$A,[0]!aq,7,FALSE)</f>
        <v>Up</v>
      </c>
      <c r="H339" t="str">
        <f>VLOOKUP($A:$A,[0]!aq,8,FALSE)</f>
        <v>Ghir_A01G012510.1</v>
      </c>
      <c r="I339">
        <f>VLOOKUP($A:$A,[0]!aq,9,FALSE)</f>
        <v>0</v>
      </c>
      <c r="J339">
        <f>VLOOKUP($A:$A,[0]!aq,10,FALSE)</f>
        <v>0</v>
      </c>
      <c r="K339">
        <f>VLOOKUP($A:$A,[0]!aq,11,FALSE)</f>
        <v>0</v>
      </c>
      <c r="L339">
        <f>VLOOKUP($A:$A,[0]!aq,12,FALSE)</f>
        <v>99.522000000000006</v>
      </c>
      <c r="M339">
        <f>VLOOKUP($A:$A,[0]!aq,13,FALSE)</f>
        <v>1.9999999999999999E-154</v>
      </c>
      <c r="N339" t="str">
        <f>VLOOKUP($A:$A,[0]!aq,14,FALSE)</f>
        <v>XP_017617027.1</v>
      </c>
      <c r="O339" t="str">
        <f>VLOOKUP($A:$A,[0]!aq,15,FALSE)</f>
        <v xml:space="preserve">PREDICTED: 40S ribosomal protein S5 [Gossypium arboreum] </v>
      </c>
      <c r="P339">
        <f>VLOOKUP($A:$A,[0]!aq,16,FALSE)</f>
        <v>91.37</v>
      </c>
      <c r="Q339">
        <f>VLOOKUP($A:$A,[0]!aq,17,FALSE)</f>
        <v>6.0000000000000002E-135</v>
      </c>
      <c r="R339" t="str">
        <f>VLOOKUP($A:$A,[0]!aq,18,FALSE)</f>
        <v>sp|O65731|RS5_CICAR</v>
      </c>
      <c r="S339" t="str">
        <f>VLOOKUP($A:$A,[0]!aq,19,FALSE)</f>
        <v>40S ribosomal protein S5 (Fragment) OS=Cicer arietinum GN=RPS5 PE=2 SV=1</v>
      </c>
      <c r="T339" t="str">
        <f>VLOOKUP($A:$A,[0]!aq,20,FALSE)</f>
        <v>At2g37270</v>
      </c>
      <c r="U339">
        <f>VLOOKUP($A:$A,[0]!aq,21,FALSE)</f>
        <v>374</v>
      </c>
      <c r="V339">
        <f>VLOOKUP($A:$A,[0]!aq,22,FALSE)</f>
        <v>8.0000000000000003E-134</v>
      </c>
      <c r="W339" t="str">
        <f>VLOOKUP($A:$A,[0]!aq,23,FALSE)</f>
        <v>KOG3291</v>
      </c>
      <c r="X339" t="str">
        <f>VLOOKUP($A:$A,[0]!aq,24,FALSE)</f>
        <v>Ribosomal protein S7</v>
      </c>
      <c r="Y339" t="str">
        <f>VLOOKUP($A:$A,[0]!aq,25,FALSE)</f>
        <v>J</v>
      </c>
      <c r="Z339" t="str">
        <f>VLOOKUP($A:$A,[0]!aq,26,FALSE)</f>
        <v>Translation, ribosomal structure and biogenesis</v>
      </c>
      <c r="AA339" t="str">
        <f>VLOOKUP($A:$A,[0]!aq,27,FALSE)</f>
        <v>K02989|1|9e-156|433|ghi:107934782|small subunit ribosomal protein S5e</v>
      </c>
      <c r="AB339" t="str">
        <f>VLOOKUP($A:$A,[0]!aq,28,FALSE)</f>
        <v>GO:0006412//translation</v>
      </c>
      <c r="AC339" t="str">
        <f>VLOOKUP($A:$A,[0]!aq,29,FALSE)</f>
        <v>GO:0003735//structural constituent of ribosome;GO:0003723//RNA binding</v>
      </c>
      <c r="AD339" t="str">
        <f>VLOOKUP($A:$A,[0]!aq,30,FALSE)</f>
        <v>GO:0015935//small ribosomal subunit</v>
      </c>
      <c r="AE339" t="str">
        <f>VLOOKUP($A:$A,[0]!aq,31,FALSE)</f>
        <v>MAMAVAATETSKDPTQPNYEVKLFNRWSFEDVQVTDISLSDYIGAQASKHATYVPHTAGRYSVKRFRKAQCPIVERLTNSLMMHGRNNGKKLMAVRIVKHAMEIIYLLTDQNPIQVIVDAIINSGPREDATRIGSAGVVRRQAVDISPLRRVNQAIYLLTTGARESAFRNIKTIAECLADELINAAKGSSNSYAIKKKDEIERVAKANR</v>
      </c>
    </row>
    <row r="340" spans="1:31" x14ac:dyDescent="0.25">
      <c r="A340" s="2" t="s">
        <v>3379</v>
      </c>
      <c r="B340" t="str">
        <f>VLOOKUP($A:$A,[0]!aq,2,FALSE)</f>
        <v>MSMs-VS-MMs</v>
      </c>
      <c r="C340">
        <f>VLOOKUP($A:$A,[0]!aq,3,FALSE)</f>
        <v>2.2666246009086701</v>
      </c>
      <c r="D340">
        <f>VLOOKUP($A:$A,[0]!aq,4,FALSE)</f>
        <v>0.30248415787895799</v>
      </c>
      <c r="E340">
        <f>VLOOKUP($A:$A,[0]!aq,5,FALSE)</f>
        <v>7.2981962637719303E-6</v>
      </c>
      <c r="F340">
        <f>VLOOKUP($A:$A,[0]!aq,6,FALSE)</f>
        <v>1.59427264501758E-4</v>
      </c>
      <c r="G340" t="str">
        <f>VLOOKUP($A:$A,[0]!aq,7,FALSE)</f>
        <v>Up</v>
      </c>
      <c r="H340" t="str">
        <f>VLOOKUP($A:$A,[0]!aq,8,FALSE)</f>
        <v>Ghir_A11G004380.1;Ghir_A11G004380.3</v>
      </c>
      <c r="I340">
        <f>VLOOKUP($A:$A,[0]!aq,9,FALSE)</f>
        <v>0</v>
      </c>
      <c r="J340">
        <f>VLOOKUP($A:$A,[0]!aq,10,FALSE)</f>
        <v>0</v>
      </c>
      <c r="K340">
        <f>VLOOKUP($A:$A,[0]!aq,11,FALSE)</f>
        <v>0</v>
      </c>
      <c r="L340">
        <f>VLOOKUP($A:$A,[0]!aq,12,FALSE)</f>
        <v>100</v>
      </c>
      <c r="M340">
        <f>VLOOKUP($A:$A,[0]!aq,13,FALSE)</f>
        <v>0</v>
      </c>
      <c r="N340" t="str">
        <f>VLOOKUP($A:$A,[0]!aq,14,FALSE)</f>
        <v>XP_017635121.1</v>
      </c>
      <c r="O340" t="str">
        <f>VLOOKUP($A:$A,[0]!aq,15,FALSE)</f>
        <v xml:space="preserve">PREDICTED: serine carboxypeptidase-like 45 [Gossypium arboreum] </v>
      </c>
      <c r="P340">
        <f>VLOOKUP($A:$A,[0]!aq,16,FALSE)</f>
        <v>75.760000000000005</v>
      </c>
      <c r="Q340">
        <f>VLOOKUP($A:$A,[0]!aq,17,FALSE)</f>
        <v>0</v>
      </c>
      <c r="R340" t="str">
        <f>VLOOKUP($A:$A,[0]!aq,18,FALSE)</f>
        <v>sp|Q93Y09|SCP45_ARATH</v>
      </c>
      <c r="S340" t="str">
        <f>VLOOKUP($A:$A,[0]!aq,19,FALSE)</f>
        <v>Serine carboxypeptidase-like 45 OS=Arabidopsis thaliana GN=SCPL45 PE=2 SV=1</v>
      </c>
      <c r="T340" t="str">
        <f>VLOOKUP($A:$A,[0]!aq,20,FALSE)</f>
        <v>At1g28110</v>
      </c>
      <c r="U340">
        <f>VLOOKUP($A:$A,[0]!aq,21,FALSE)</f>
        <v>742</v>
      </c>
      <c r="V340">
        <f>VLOOKUP($A:$A,[0]!aq,22,FALSE)</f>
        <v>0</v>
      </c>
      <c r="W340" t="str">
        <f>VLOOKUP($A:$A,[0]!aq,23,FALSE)</f>
        <v>KOG1282</v>
      </c>
      <c r="X340" t="str">
        <f>VLOOKUP($A:$A,[0]!aq,24,FALSE)</f>
        <v>Serine carboxypeptidases (lysosomal cathepsin A)</v>
      </c>
      <c r="Y340" t="str">
        <f>VLOOKUP($A:$A,[0]!aq,25,FALSE)</f>
        <v>OE</v>
      </c>
      <c r="Z340" t="str">
        <f>VLOOKUP($A:$A,[0]!aq,26,FALSE)</f>
        <v>Posttranslational modification, protein turnover, chaperones;Amino acid transport and metabolism</v>
      </c>
      <c r="AA340" t="str">
        <f>VLOOKUP($A:$A,[0]!aq,27,FALSE)</f>
        <v>K16297|1|0.0|958|gab:108477166|serine carboxypeptidase-like clade II [EC:3.4.16.-]</v>
      </c>
      <c r="AB340" t="str">
        <f>VLOOKUP($A:$A,[0]!aq,28,FALSE)</f>
        <v>GO:0051603//proteolysis involved in cellular protein catabolic process</v>
      </c>
      <c r="AC340" t="str">
        <f>VLOOKUP($A:$A,[0]!aq,29,FALSE)</f>
        <v>GO:0004185//serine-type carboxypeptidase activity</v>
      </c>
      <c r="AD340" t="str">
        <f>VLOOKUP($A:$A,[0]!aq,30,FALSE)</f>
        <v>-</v>
      </c>
      <c r="AE340" t="str">
        <f>VLOOKUP($A:$A,[0]!aq,31,FALSE)</f>
        <v>MCSSSWKTMAVALLLIELWFTIESSVAHPDKIVKLPGQPPRLSFQQFSGYVTVDYKKHKALFYYFVEAETDPASKPLVLWLNGGPGCSSLGVGAFSENGPFRPNGEFLVKNDYSWNREANMLYLETPIGVGFSYSTNTSSYEAVDDEITARDNLVFLQNWYNKFPNYRHRDLYITGESYAGHYIPQLAKLMVEFNKKQNLFNLKGIALGNPVMEFATDFNSRAEYFWSHGLISDSTYKMFTSVCNYSRYVSEYYRDSVSPSCSKVMSQVSRETSKFVDKYDVTLDVCISSVLSQSMAINPQQVSERVDVCVEDKIVNYLNQKDVQKALHARLVGVRRWTVCSNILDYQLLNLEMPTISIVGSLIKSGIPVLVYSGDQDSVIPLTGSRSLVSRLAKELELETTVPYRVWFEGKQVGGWTQVYGNILSFATIRGASHEAPFSQPERSLMLFKSFLEGKPLPEVF</v>
      </c>
    </row>
    <row r="341" spans="1:31" x14ac:dyDescent="0.25">
      <c r="A341" s="2" t="s">
        <v>3223</v>
      </c>
      <c r="B341" t="str">
        <f>VLOOKUP($A:$A,[0]!aq,2,FALSE)</f>
        <v>MSMs-VS-MMs</v>
      </c>
      <c r="C341">
        <f>VLOOKUP($A:$A,[0]!aq,3,FALSE)</f>
        <v>-2.86736710789949</v>
      </c>
      <c r="D341">
        <f>VLOOKUP($A:$A,[0]!aq,4,FALSE)</f>
        <v>0.23490495096778499</v>
      </c>
      <c r="E341">
        <f>VLOOKUP($A:$A,[0]!aq,5,FALSE)</f>
        <v>6.6574494983484598E-7</v>
      </c>
      <c r="F341">
        <f>VLOOKUP($A:$A,[0]!aq,6,FALSE)</f>
        <v>3.4807910819780302E-5</v>
      </c>
      <c r="G341" t="str">
        <f>VLOOKUP($A:$A,[0]!aq,7,FALSE)</f>
        <v>Down</v>
      </c>
      <c r="H341" t="str">
        <f>VLOOKUP($A:$A,[0]!aq,8,FALSE)</f>
        <v>Ghir_A09G011200.1;Ghir_A10G002470.1;Ghir_A10G002470.2;Ghir_D10G003250.1</v>
      </c>
      <c r="I341">
        <f>VLOOKUP($A:$A,[0]!aq,9,FALSE)</f>
        <v>0</v>
      </c>
      <c r="J341">
        <f>VLOOKUP($A:$A,[0]!aq,10,FALSE)</f>
        <v>0</v>
      </c>
      <c r="K341">
        <f>VLOOKUP($A:$A,[0]!aq,11,FALSE)</f>
        <v>0</v>
      </c>
      <c r="L341">
        <f>VLOOKUP($A:$A,[0]!aq,12,FALSE)</f>
        <v>81.277000000000001</v>
      </c>
      <c r="M341">
        <f>VLOOKUP($A:$A,[0]!aq,13,FALSE)</f>
        <v>6.9999999999999997E-118</v>
      </c>
      <c r="N341" t="str">
        <f>VLOOKUP($A:$A,[0]!aq,14,FALSE)</f>
        <v>XP_016711469.1</v>
      </c>
      <c r="O341" t="str">
        <f>VLOOKUP($A:$A,[0]!aq,15,FALSE)</f>
        <v>PREDICTED: uncharacterized protein LOC107925316 isoform X1 [Gossypium hirsutum]</v>
      </c>
      <c r="P341" t="str">
        <f>VLOOKUP($A:$A,[0]!aq,16,FALSE)</f>
        <v>-</v>
      </c>
      <c r="Q341" t="str">
        <f>VLOOKUP($A:$A,[0]!aq,17,FALSE)</f>
        <v>-</v>
      </c>
      <c r="R341" t="str">
        <f>VLOOKUP($A:$A,[0]!aq,18,FALSE)</f>
        <v>-</v>
      </c>
      <c r="S341" t="str">
        <f>VLOOKUP($A:$A,[0]!aq,19,FALSE)</f>
        <v>-</v>
      </c>
      <c r="T341" t="str">
        <f>VLOOKUP($A:$A,[0]!aq,20,FALSE)</f>
        <v>-</v>
      </c>
      <c r="U341" t="str">
        <f>VLOOKUP($A:$A,[0]!aq,21,FALSE)</f>
        <v>-</v>
      </c>
      <c r="V341" t="str">
        <f>VLOOKUP($A:$A,[0]!aq,22,FALSE)</f>
        <v>-</v>
      </c>
      <c r="W341" t="str">
        <f>VLOOKUP($A:$A,[0]!aq,23,FALSE)</f>
        <v>-</v>
      </c>
      <c r="X341" t="str">
        <f>VLOOKUP($A:$A,[0]!aq,24,FALSE)</f>
        <v>-</v>
      </c>
      <c r="Y341" t="str">
        <f>VLOOKUP($A:$A,[0]!aq,25,FALSE)</f>
        <v>-</v>
      </c>
      <c r="Z341" t="str">
        <f>VLOOKUP($A:$A,[0]!aq,26,FALSE)</f>
        <v>-</v>
      </c>
      <c r="AA341" t="str">
        <f>VLOOKUP($A:$A,[0]!aq,27,FALSE)</f>
        <v>-</v>
      </c>
      <c r="AB341">
        <f>VLOOKUP($A:$A,[0]!aq,28,FALSE)</f>
        <v>0</v>
      </c>
      <c r="AC341">
        <f>VLOOKUP($A:$A,[0]!aq,29,FALSE)</f>
        <v>0</v>
      </c>
      <c r="AD341" t="str">
        <f>VLOOKUP($A:$A,[0]!aq,30,FALSE)</f>
        <v>GO:0016021//integral component of membrane</v>
      </c>
      <c r="AE341" t="str">
        <f>VLOOKUP($A:$A,[0]!aq,31,FALSE)</f>
        <v>MSLLVRQFNLSVNLNNNDHNLLIRELDETKLKLSRLESVLEETIQSIDAKTLLLKEREKLFEDMENKITYLQSVISTLKLKALQEEVRLLWDASRKNNFELHVLESEAQDTEDRVEAVNLKVEKMAEVVTEQWIQIPHLEQALQLAQTFYYYYYFFTRYMRCSFLKFFNDLFERHLPRMLGALEYYSFGKGSTIKYYMSQALQQLRRFYSAIKKYHHQVFLAHGLQLEKINKALIFDCTSVWIIDCN</v>
      </c>
    </row>
    <row r="342" spans="1:31" x14ac:dyDescent="0.25">
      <c r="A342" s="2" t="s">
        <v>3313</v>
      </c>
      <c r="B342" t="str">
        <f>VLOOKUP($A:$A,[0]!aq,2,FALSE)</f>
        <v>MSMs-VS-MMs</v>
      </c>
      <c r="C342">
        <f>VLOOKUP($A:$A,[0]!aq,3,FALSE)</f>
        <v>-3.5830402134931698</v>
      </c>
      <c r="D342">
        <f>VLOOKUP($A:$A,[0]!aq,4,FALSE)</f>
        <v>0.58146258860022904</v>
      </c>
      <c r="E342">
        <f>VLOOKUP($A:$A,[0]!aq,5,FALSE)</f>
        <v>4.8564512107551702E-5</v>
      </c>
      <c r="F342">
        <f>VLOOKUP($A:$A,[0]!aq,6,FALSE)</f>
        <v>6.0695945002545398E-4</v>
      </c>
      <c r="G342" t="str">
        <f>VLOOKUP($A:$A,[0]!aq,7,FALSE)</f>
        <v>Down</v>
      </c>
      <c r="H342" t="str">
        <f>VLOOKUP($A:$A,[0]!aq,8,FALSE)</f>
        <v>Ghir_A10G013310.1</v>
      </c>
      <c r="I342">
        <f>VLOOKUP($A:$A,[0]!aq,9,FALSE)</f>
        <v>0</v>
      </c>
      <c r="J342">
        <f>VLOOKUP($A:$A,[0]!aq,10,FALSE)</f>
        <v>0</v>
      </c>
      <c r="K342" t="str">
        <f>VLOOKUP($A:$A,[0]!aq,11,FALSE)</f>
        <v>&gt;Ghir_A10G013310.2 &gt;Ghir_A10G013310.3 &gt;Ghir_A10G013310.4 &gt;Ghir_A10G013310.5</v>
      </c>
      <c r="L342">
        <f>VLOOKUP($A:$A,[0]!aq,12,FALSE)</f>
        <v>100</v>
      </c>
      <c r="M342">
        <f>VLOOKUP($A:$A,[0]!aq,13,FALSE)</f>
        <v>0</v>
      </c>
      <c r="N342" t="str">
        <f>VLOOKUP($A:$A,[0]!aq,14,FALSE)</f>
        <v>XP_016683750.1</v>
      </c>
      <c r="O342" t="str">
        <f>VLOOKUP($A:$A,[0]!aq,15,FALSE)</f>
        <v>PREDICTED: 15-cis-phytoene desaturase, chloroplastic/chromoplastic-like [Gossypium hirsutum]</v>
      </c>
      <c r="P342">
        <f>VLOOKUP($A:$A,[0]!aq,16,FALSE)</f>
        <v>82.75</v>
      </c>
      <c r="Q342">
        <f>VLOOKUP($A:$A,[0]!aq,17,FALSE)</f>
        <v>0</v>
      </c>
      <c r="R342" t="str">
        <f>VLOOKUP($A:$A,[0]!aq,18,FALSE)</f>
        <v>sp|Q07356|PDS_ARATH</v>
      </c>
      <c r="S342" t="str">
        <f>VLOOKUP($A:$A,[0]!aq,19,FALSE)</f>
        <v>15-cis-phytoene desaturase, chloroplastic/chromoplastic OS=Arabidopsis thaliana GN=PDS PE=1 SV=1</v>
      </c>
      <c r="T342" t="str">
        <f>VLOOKUP($A:$A,[0]!aq,20,FALSE)</f>
        <v>At4g14210</v>
      </c>
      <c r="U342">
        <f>VLOOKUP($A:$A,[0]!aq,21,FALSE)</f>
        <v>976</v>
      </c>
      <c r="V342">
        <f>VLOOKUP($A:$A,[0]!aq,22,FALSE)</f>
        <v>0</v>
      </c>
      <c r="W342" t="str">
        <f>VLOOKUP($A:$A,[0]!aq,23,FALSE)</f>
        <v>KOG0029</v>
      </c>
      <c r="X342" t="str">
        <f>VLOOKUP($A:$A,[0]!aq,24,FALSE)</f>
        <v>Amine oxidase</v>
      </c>
      <c r="Y342" t="str">
        <f>VLOOKUP($A:$A,[0]!aq,25,FALSE)</f>
        <v>Q</v>
      </c>
      <c r="Z342" t="str">
        <f>VLOOKUP($A:$A,[0]!aq,26,FALSE)</f>
        <v>Secondary metabolites biosynthesis, transport and catabolism</v>
      </c>
      <c r="AA342" t="str">
        <f>VLOOKUP($A:$A,[0]!aq,27,FALSE)</f>
        <v>K02293|1|0.0|1163|ghi:107902032|15-cis-phytoene desaturase [EC:1.3.5.5]</v>
      </c>
      <c r="AB342" t="str">
        <f>VLOOKUP($A:$A,[0]!aq,28,FALSE)</f>
        <v>GO:0016117//carotenoid biosynthetic process</v>
      </c>
      <c r="AC342" t="str">
        <f>VLOOKUP($A:$A,[0]!aq,29,FALSE)</f>
        <v>GO:0016705//oxidoreductase activity, acting on paired donors, with incorporation or reduction of molecular oxygen</v>
      </c>
      <c r="AD342" t="str">
        <f>VLOOKUP($A:$A,[0]!aq,30,FALSE)</f>
        <v>-</v>
      </c>
      <c r="AE342" t="str">
        <f>VLOOKUP($A:$A,[0]!aq,31,FALSE)</f>
        <v>MSLCGSVSALSLNLQSSKISMGSVLAFRSGESMGNTLRIPFKKRSSKGAACPLQVVCIDYPRPELENTVNFLEAASLSASFRSASRPTKPLKVIIAGAGLAGLSTAKYLADAGHKPILLEARDVLGGKVAAWKDDDGDWYETGLHIFFGAYPNVQNLFGELGINDRLQWKEHSMIFAMPNKPGEFSRFDFPEVLPAPLNGIWAILKNNEMLTWPEKVKFAIGLLPAMLGGQPYVEAQDGLSVKDWMRKQGVPDRVTEEVFIAMSKALNFINPDELSMQCILIALNRFLQEKHGSKMAFLDGNPPERLCMPIVNHIESLGGEVRLNSRIKKIELNEDGTVKSFLLNNGNTIEGDAYVVATPVDIFKLLLPEDWREISYFKKLEKLVGVPVINVHIWFDRKLKNTYDHLLFSRSPLLSVYADMSVTCKEYYNPNQSMLELVFAPAEEWIACSDSEIIDATMKELAKLFPDEISTDQSKAKVVKYHIVKTPRSVYKTVPNCEPCRPLQRSPIQGFYLAGDYTKQKYLASMEGAVLSGKLCAQSIVQDYELLRTLGQRKLTRASIH</v>
      </c>
    </row>
    <row r="343" spans="1:31" x14ac:dyDescent="0.25">
      <c r="A343" s="2" t="s">
        <v>3129</v>
      </c>
      <c r="B343" t="str">
        <f>VLOOKUP($A:$A,[0]!aq,2,FALSE)</f>
        <v>MSMs-VS-MMs</v>
      </c>
      <c r="C343">
        <f>VLOOKUP($A:$A,[0]!aq,3,FALSE)</f>
        <v>2.0959443220336502</v>
      </c>
      <c r="D343">
        <f>VLOOKUP($A:$A,[0]!aq,4,FALSE)</f>
        <v>0.27061615933769301</v>
      </c>
      <c r="E343">
        <f>VLOOKUP($A:$A,[0]!aq,5,FALSE)</f>
        <v>5.2296535852924802E-6</v>
      </c>
      <c r="F343">
        <f>VLOOKUP($A:$A,[0]!aq,6,FALSE)</f>
        <v>1.3133156300283101E-4</v>
      </c>
      <c r="G343" t="str">
        <f>VLOOKUP($A:$A,[0]!aq,7,FALSE)</f>
        <v>Up</v>
      </c>
      <c r="H343" t="str">
        <f>VLOOKUP($A:$A,[0]!aq,8,FALSE)</f>
        <v>Ghir_A08G005530.1;Ghir_D08G005660.1</v>
      </c>
      <c r="I343">
        <f>VLOOKUP($A:$A,[0]!aq,9,FALSE)</f>
        <v>0</v>
      </c>
      <c r="J343">
        <f>VLOOKUP($A:$A,[0]!aq,10,FALSE)</f>
        <v>0</v>
      </c>
      <c r="K343">
        <f>VLOOKUP($A:$A,[0]!aq,11,FALSE)</f>
        <v>0</v>
      </c>
      <c r="L343">
        <f>VLOOKUP($A:$A,[0]!aq,12,FALSE)</f>
        <v>100</v>
      </c>
      <c r="M343">
        <f>VLOOKUP($A:$A,[0]!aq,13,FALSE)</f>
        <v>0</v>
      </c>
      <c r="N343" t="str">
        <f>VLOOKUP($A:$A,[0]!aq,14,FALSE)</f>
        <v>XP_016740512.1</v>
      </c>
      <c r="O343" t="str">
        <f>VLOOKUP($A:$A,[0]!aq,15,FALSE)</f>
        <v>PREDICTED: 1-aminocyclopropane-1-carboxylate oxidase 3-like [Gossypium hirsutum]</v>
      </c>
      <c r="P343">
        <f>VLOOKUP($A:$A,[0]!aq,16,FALSE)</f>
        <v>82.19</v>
      </c>
      <c r="Q343">
        <f>VLOOKUP($A:$A,[0]!aq,17,FALSE)</f>
        <v>0</v>
      </c>
      <c r="R343" t="str">
        <f>VLOOKUP($A:$A,[0]!aq,18,FALSE)</f>
        <v>sp|Q08507|ACCO3_PETHY</v>
      </c>
      <c r="S343" t="str">
        <f>VLOOKUP($A:$A,[0]!aq,19,FALSE)</f>
        <v>1-aminocyclopropane-1-carboxylate oxidase 3 OS=Petunia hybrida GN=ACO3 PE=3 SV=1</v>
      </c>
      <c r="T343" t="str">
        <f>VLOOKUP($A:$A,[0]!aq,20,FALSE)</f>
        <v>At1g05010</v>
      </c>
      <c r="U343">
        <f>VLOOKUP($A:$A,[0]!aq,21,FALSE)</f>
        <v>500</v>
      </c>
      <c r="V343">
        <f>VLOOKUP($A:$A,[0]!aq,22,FALSE)</f>
        <v>6.0000000000000001E-180</v>
      </c>
      <c r="W343" t="str">
        <f>VLOOKUP($A:$A,[0]!aq,23,FALSE)</f>
        <v>KOG0143</v>
      </c>
      <c r="X343" t="str">
        <f>VLOOKUP($A:$A,[0]!aq,24,FALSE)</f>
        <v>Iron/ascorbate family oxidoreductases</v>
      </c>
      <c r="Y343" t="str">
        <f>VLOOKUP($A:$A,[0]!aq,25,FALSE)</f>
        <v>QR</v>
      </c>
      <c r="Z343" t="str">
        <f>VLOOKUP($A:$A,[0]!aq,26,FALSE)</f>
        <v>Secondary metabolites biosynthesis, transport and catabolism;General function prediction only</v>
      </c>
      <c r="AA343" t="str">
        <f>VLOOKUP($A:$A,[0]!aq,27,FALSE)</f>
        <v>K05933|1|0.0|657|ghi:107950208|aminocyclopropanecarboxylate oxidase [EC:1.14.17.4]</v>
      </c>
      <c r="AB343" t="str">
        <f>VLOOKUP($A:$A,[0]!aq,28,FALSE)</f>
        <v>GO:0009620//response to fungus;GO:0071398//cellular response to fatty acid</v>
      </c>
      <c r="AC343" t="str">
        <f>VLOOKUP($A:$A,[0]!aq,29,FALSE)</f>
        <v>GO:0046872//metal ion binding;GO:0016491//oxidoreductase activity</v>
      </c>
      <c r="AD343" t="str">
        <f>VLOOKUP($A:$A,[0]!aq,30,FALSE)</f>
        <v>-</v>
      </c>
      <c r="AE343" t="str">
        <f>VLOOKUP($A:$A,[0]!aq,31,FALSE)</f>
        <v>MATFPVINLEKLNGDERSRIMEQIKDACENWGFFEVMNHGIPHDFMDTVERLTKEHYKKCMEQRFKELVASKALEGLEAEVTDMDWESTFYLRHLPESNMAEIPDLSDEYRKVMKEFAVKLEKLAEELLDLFCENIGLEKGYLKKAFYGAKGPTFGTKVSNYPPCPTPDKIKGLRAHTDAGGIILLFQDPVVGGLQLLKDGEWVDVPPLRHSIVINLGDQLEVITNGKYKSVEHRVIAQTDGTRMSLASFYNPGSDAVIYPAPALVEKEAEEKNKQVYPKFVFEEYMKLYAGLKFQAKEPRFEAMKAMEATAPIATA</v>
      </c>
    </row>
    <row r="344" spans="1:31" x14ac:dyDescent="0.25">
      <c r="A344" s="2" t="s">
        <v>3683</v>
      </c>
      <c r="B344" t="str">
        <f>VLOOKUP($A:$A,[0]!aq,2,FALSE)</f>
        <v>MSMs-VS-MMs</v>
      </c>
      <c r="C344">
        <f>VLOOKUP($A:$A,[0]!aq,3,FALSE)</f>
        <v>-3.4931613927080698</v>
      </c>
      <c r="D344">
        <f>VLOOKUP($A:$A,[0]!aq,4,FALSE)</f>
        <v>0.60629969442798803</v>
      </c>
      <c r="E344">
        <f>VLOOKUP($A:$A,[0]!aq,5,FALSE)</f>
        <v>1.26229291757651E-4</v>
      </c>
      <c r="F344">
        <f>VLOOKUP($A:$A,[0]!aq,6,FALSE)</f>
        <v>1.2126123127883599E-3</v>
      </c>
      <c r="G344" t="str">
        <f>VLOOKUP($A:$A,[0]!aq,7,FALSE)</f>
        <v>Down</v>
      </c>
      <c r="H344" t="str">
        <f>VLOOKUP($A:$A,[0]!aq,8,FALSE)</f>
        <v>Ghir_D01G007760.1;Ghir_D01G007760.2;Ghir_D01G007760.3</v>
      </c>
      <c r="I344">
        <f>VLOOKUP($A:$A,[0]!aq,9,FALSE)</f>
        <v>0</v>
      </c>
      <c r="J344">
        <f>VLOOKUP($A:$A,[0]!aq,10,FALSE)</f>
        <v>0</v>
      </c>
      <c r="K344" t="str">
        <f>VLOOKUP($A:$A,[0]!aq,11,FALSE)</f>
        <v>&gt;Ghir_D01G007770.1</v>
      </c>
      <c r="L344">
        <f>VLOOKUP($A:$A,[0]!aq,12,FALSE)</f>
        <v>100</v>
      </c>
      <c r="M344">
        <f>VLOOKUP($A:$A,[0]!aq,13,FALSE)</f>
        <v>0</v>
      </c>
      <c r="N344" t="str">
        <f>VLOOKUP($A:$A,[0]!aq,14,FALSE)</f>
        <v>XP_016706255.1</v>
      </c>
      <c r="O344" t="str">
        <f>VLOOKUP($A:$A,[0]!aq,15,FALSE)</f>
        <v>PREDICTED: glucan endo-1,3-beta-glucosidase 7-like [Gossypium hirsutum]</v>
      </c>
      <c r="P344">
        <f>VLOOKUP($A:$A,[0]!aq,16,FALSE)</f>
        <v>42.37</v>
      </c>
      <c r="Q344">
        <f>VLOOKUP($A:$A,[0]!aq,17,FALSE)</f>
        <v>3.9999999999999999E-121</v>
      </c>
      <c r="R344" t="str">
        <f>VLOOKUP($A:$A,[0]!aq,18,FALSE)</f>
        <v>sp|Q9M069|E137_ARATH</v>
      </c>
      <c r="S344" t="str">
        <f>VLOOKUP($A:$A,[0]!aq,19,FALSE)</f>
        <v>Glucan endo-1,3-beta-glucosidase 7 OS=Arabidopsis thaliana GN=At4g34480 PE=1 SV=2</v>
      </c>
      <c r="T344" t="str">
        <f>VLOOKUP($A:$A,[0]!aq,20,FALSE)</f>
        <v>-</v>
      </c>
      <c r="U344" t="str">
        <f>VLOOKUP($A:$A,[0]!aq,21,FALSE)</f>
        <v>-</v>
      </c>
      <c r="V344" t="str">
        <f>VLOOKUP($A:$A,[0]!aq,22,FALSE)</f>
        <v>-</v>
      </c>
      <c r="W344" t="str">
        <f>VLOOKUP($A:$A,[0]!aq,23,FALSE)</f>
        <v>-</v>
      </c>
      <c r="X344" t="str">
        <f>VLOOKUP($A:$A,[0]!aq,24,FALSE)</f>
        <v>-</v>
      </c>
      <c r="Y344" t="str">
        <f>VLOOKUP($A:$A,[0]!aq,25,FALSE)</f>
        <v>-</v>
      </c>
      <c r="Z344" t="str">
        <f>VLOOKUP($A:$A,[0]!aq,26,FALSE)</f>
        <v>-</v>
      </c>
      <c r="AA344" t="str">
        <f>VLOOKUP($A:$A,[0]!aq,27,FALSE)</f>
        <v>K19891|1|2e-126|378|smo:SELMODRAFT_87871|glucan endo-1,3-beta-glucosidase 1/2/3 [EC:3.2.1.39]</v>
      </c>
      <c r="AB344" t="str">
        <f>VLOOKUP($A:$A,[0]!aq,28,FALSE)</f>
        <v>GO:0005975//carbohydrate metabolic process</v>
      </c>
      <c r="AC344" t="str">
        <f>VLOOKUP($A:$A,[0]!aq,29,FALSE)</f>
        <v>GO:0004553//hydrolase activity, hydrolyzing O-glycosyl compounds</v>
      </c>
      <c r="AD344" t="str">
        <f>VLOOKUP($A:$A,[0]!aq,30,FALSE)</f>
        <v>-</v>
      </c>
      <c r="AE344" t="str">
        <f>VLOOKUP($A:$A,[0]!aq,31,FALSE)</f>
        <v>MASLSFFNFLILFLSAIAVSDAGSVGINYGRVADNLPPPDKVVQLLKSQGVAKVKIFDSDSAVLTALANSGISVVVCLPNEQLASAANDQSFSDGWVQANIAKYYPATKIEAIAIGNEVIAENITDTTKFVVPAMKTIQASLVKLKLDSNIKVSSPVAISCLGNSYPASAGSFKTNQVQSTIIPMLDFLRETGSYLMVNVYPFFAYKDNSKTISLDYSLFKDNPGVVDSGNGLRYKSLFEAQVDAVYAAMSALTYDDLKLVVTETGWPSAGDAAEVGASQDNAAAYNGNLVRRVLTGNGTPLRPNDPLNVYIFALFNENQKPGPTSERNYGLFYPNEQRVYNIPLSQKGLNGNQSPPASNVNQTAPVNNWGGVSKATSGQTWCMASPNAEAEELQEGLDYACGEGGADCGPIQPNGACYNPNSLVAHASYAYNSYYQKKARVSGSCFFSGTAYVSTQPPCTYFFSPLSYLPSN</v>
      </c>
    </row>
    <row r="345" spans="1:31" x14ac:dyDescent="0.25">
      <c r="A345" s="2" t="s">
        <v>4127</v>
      </c>
      <c r="B345" t="str">
        <f>VLOOKUP($A:$A,[0]!aq,2,FALSE)</f>
        <v>MSMs-VS-MMs</v>
      </c>
      <c r="C345">
        <f>VLOOKUP($A:$A,[0]!aq,3,FALSE)</f>
        <v>2.0264527384354798</v>
      </c>
      <c r="D345">
        <f>VLOOKUP($A:$A,[0]!aq,4,FALSE)</f>
        <v>0.157584859549664</v>
      </c>
      <c r="E345">
        <f>VLOOKUP($A:$A,[0]!aq,5,FALSE)</f>
        <v>2.2293342505364E-8</v>
      </c>
      <c r="F345">
        <f>VLOOKUP($A:$A,[0]!aq,6,FALSE)</f>
        <v>5.6132289760874299E-6</v>
      </c>
      <c r="G345" t="str">
        <f>VLOOKUP($A:$A,[0]!aq,7,FALSE)</f>
        <v>Up</v>
      </c>
      <c r="H345" t="str">
        <f>VLOOKUP($A:$A,[0]!aq,8,FALSE)</f>
        <v>Ghir_D09G014930.1</v>
      </c>
      <c r="I345">
        <f>VLOOKUP($A:$A,[0]!aq,9,FALSE)</f>
        <v>0</v>
      </c>
      <c r="J345">
        <f>VLOOKUP($A:$A,[0]!aq,10,FALSE)</f>
        <v>0</v>
      </c>
      <c r="K345">
        <f>VLOOKUP($A:$A,[0]!aq,11,FALSE)</f>
        <v>0</v>
      </c>
      <c r="L345">
        <f>VLOOKUP($A:$A,[0]!aq,12,FALSE)</f>
        <v>100</v>
      </c>
      <c r="M345">
        <f>VLOOKUP($A:$A,[0]!aq,13,FALSE)</f>
        <v>0</v>
      </c>
      <c r="N345" t="str">
        <f>VLOOKUP($A:$A,[0]!aq,14,FALSE)</f>
        <v>XP_016691506.1</v>
      </c>
      <c r="O345" t="str">
        <f>VLOOKUP($A:$A,[0]!aq,15,FALSE)</f>
        <v xml:space="preserve">PREDICTED: S-adenosylmethionine synthase 1 [Gossypium hirsutum] </v>
      </c>
      <c r="P345">
        <f>VLOOKUP($A:$A,[0]!aq,16,FALSE)</f>
        <v>92.31</v>
      </c>
      <c r="Q345">
        <f>VLOOKUP($A:$A,[0]!aq,17,FALSE)</f>
        <v>0</v>
      </c>
      <c r="R345" t="str">
        <f>VLOOKUP($A:$A,[0]!aq,18,FALSE)</f>
        <v>sp|Q6SYB9|METK2_TOBAC</v>
      </c>
      <c r="S345" t="str">
        <f>VLOOKUP($A:$A,[0]!aq,19,FALSE)</f>
        <v>S-adenosylmethionine synthase 2 OS=Nicotiana tabacum GN=SAMS2 PE=2 SV=1</v>
      </c>
      <c r="T345" t="str">
        <f>VLOOKUP($A:$A,[0]!aq,20,FALSE)</f>
        <v>At2g36880</v>
      </c>
      <c r="U345">
        <f>VLOOKUP($A:$A,[0]!aq,21,FALSE)</f>
        <v>733</v>
      </c>
      <c r="V345">
        <f>VLOOKUP($A:$A,[0]!aq,22,FALSE)</f>
        <v>0</v>
      </c>
      <c r="W345" t="str">
        <f>VLOOKUP($A:$A,[0]!aq,23,FALSE)</f>
        <v>KOG1506</v>
      </c>
      <c r="X345" t="str">
        <f>VLOOKUP($A:$A,[0]!aq,24,FALSE)</f>
        <v>S-adenosylmethionine synthetase</v>
      </c>
      <c r="Y345" t="str">
        <f>VLOOKUP($A:$A,[0]!aq,25,FALSE)</f>
        <v>H</v>
      </c>
      <c r="Z345" t="str">
        <f>VLOOKUP($A:$A,[0]!aq,26,FALSE)</f>
        <v>Coenzyme transport and metabolism</v>
      </c>
      <c r="AA345" t="str">
        <f>VLOOKUP($A:$A,[0]!aq,27,FALSE)</f>
        <v>K00789|1|0.0|805|ghi:107908751|S-adenosylmethionine synthetase [EC:2.5.1.6]</v>
      </c>
      <c r="AB345" t="str">
        <f>VLOOKUP($A:$A,[0]!aq,28,FALSE)</f>
        <v>GO:0006556//S-adenosylmethionine biosynthetic process;GO:0006730//one-carbon metabolic process</v>
      </c>
      <c r="AC345" t="str">
        <f>VLOOKUP($A:$A,[0]!aq,29,FALSE)</f>
        <v>GO:0046872//metal ion binding;GO:0004478//methionine adenosyltransferase activity;GO:0005524//ATP binding</v>
      </c>
      <c r="AD345" t="str">
        <f>VLOOKUP($A:$A,[0]!aq,30,FALSE)</f>
        <v>-</v>
      </c>
      <c r="AE345" t="str">
        <f>VLOOKUP($A:$A,[0]!aq,31,FALSE)</f>
        <v>MDTFLFTSESVNEGHPDKICDQVSDAILDACLEQDPESKVACETCTKTNMVMVFGEITTKAKINYEKIVRDTCRGIGFTLADVGLDADNCKVLVNIEQQSPDIAQGVHGHLSKKPEEIGAGDQGHMFGYATDETPELMPLTHVLATKLGARLTEVRKNKTCQWLRPDGKTQVTVEYRNDGGAMVPIRVHTVLISTQHDETVTNEKIAADLREHVIKPVIPAKYLDDKTIFHLNPSGRFVIGGPHGDAGLTGRKIIIDTYGGWGAHGGGAFSGKDPTKVDRSGAYIVRQAAKSVVASGLARRCIVQVSYAIGVPEPLSVFVDTYKTGKIPDKDILALIKEAFDFRPGMISINLDLKRGGKFRYQKTAAYGHFGRDDPDFTWEIVKPLKPKA</v>
      </c>
    </row>
    <row r="346" spans="1:31" x14ac:dyDescent="0.25">
      <c r="A346" s="2" t="s">
        <v>4072</v>
      </c>
      <c r="B346" t="str">
        <f>VLOOKUP($A:$A,[0]!aq,2,FALSE)</f>
        <v>MSMs-VS-MMs</v>
      </c>
      <c r="C346">
        <f>VLOOKUP($A:$A,[0]!aq,3,FALSE)</f>
        <v>-2.2393948858747499</v>
      </c>
      <c r="D346">
        <f>VLOOKUP($A:$A,[0]!aq,4,FALSE)</f>
        <v>0.20213770213026999</v>
      </c>
      <c r="E346">
        <f>VLOOKUP($A:$A,[0]!aq,5,FALSE)</f>
        <v>1.17163748925009E-7</v>
      </c>
      <c r="F346">
        <f>VLOOKUP($A:$A,[0]!aq,6,FALSE)</f>
        <v>1.4558737009279E-5</v>
      </c>
      <c r="G346" t="str">
        <f>VLOOKUP($A:$A,[0]!aq,7,FALSE)</f>
        <v>Down</v>
      </c>
      <c r="H346" t="str">
        <f>VLOOKUP($A:$A,[0]!aq,8,FALSE)</f>
        <v>Ghir_D08G015840.1</v>
      </c>
      <c r="I346">
        <f>VLOOKUP($A:$A,[0]!aq,9,FALSE)</f>
        <v>0</v>
      </c>
      <c r="J346">
        <f>VLOOKUP($A:$A,[0]!aq,10,FALSE)</f>
        <v>0</v>
      </c>
      <c r="K346">
        <f>VLOOKUP($A:$A,[0]!aq,11,FALSE)</f>
        <v>0</v>
      </c>
      <c r="L346">
        <f>VLOOKUP($A:$A,[0]!aq,12,FALSE)</f>
        <v>100</v>
      </c>
      <c r="M346">
        <f>VLOOKUP($A:$A,[0]!aq,13,FALSE)</f>
        <v>0</v>
      </c>
      <c r="N346" t="str">
        <f>VLOOKUP($A:$A,[0]!aq,14,FALSE)</f>
        <v>XP_016681983.1</v>
      </c>
      <c r="O346" t="str">
        <f>VLOOKUP($A:$A,[0]!aq,15,FALSE)</f>
        <v>PREDICTED: methyltransferase-like protein 13 [Gossypium hirsutum]</v>
      </c>
      <c r="P346" t="str">
        <f>VLOOKUP($A:$A,[0]!aq,16,FALSE)</f>
        <v>-</v>
      </c>
      <c r="Q346" t="str">
        <f>VLOOKUP($A:$A,[0]!aq,17,FALSE)</f>
        <v>-</v>
      </c>
      <c r="R346" t="str">
        <f>VLOOKUP($A:$A,[0]!aq,18,FALSE)</f>
        <v>-</v>
      </c>
      <c r="S346" t="str">
        <f>VLOOKUP($A:$A,[0]!aq,19,FALSE)</f>
        <v>-</v>
      </c>
      <c r="T346" t="str">
        <f>VLOOKUP($A:$A,[0]!aq,20,FALSE)</f>
        <v>At3g60910</v>
      </c>
      <c r="U346">
        <f>VLOOKUP($A:$A,[0]!aq,21,FALSE)</f>
        <v>285</v>
      </c>
      <c r="V346">
        <f>VLOOKUP($A:$A,[0]!aq,22,FALSE)</f>
        <v>3.0000000000000002E-97</v>
      </c>
      <c r="W346" t="str">
        <f>VLOOKUP($A:$A,[0]!aq,23,FALSE)</f>
        <v>KOG2352</v>
      </c>
      <c r="X346" t="str">
        <f>VLOOKUP($A:$A,[0]!aq,24,FALSE)</f>
        <v>Predicted spermine/spermidine synthase</v>
      </c>
      <c r="Y346" t="str">
        <f>VLOOKUP($A:$A,[0]!aq,25,FALSE)</f>
        <v>E</v>
      </c>
      <c r="Z346" t="str">
        <f>VLOOKUP($A:$A,[0]!aq,26,FALSE)</f>
        <v>Amino acid transport and metabolism</v>
      </c>
      <c r="AA346" t="str">
        <f>VLOOKUP($A:$A,[0]!aq,27,FALSE)</f>
        <v>K22857|1|0.0|520|ghi:107900782|EEF1A lysine methyltransferase 4 [EC:2.1.1.-]</v>
      </c>
      <c r="AB346">
        <f>VLOOKUP($A:$A,[0]!aq,28,FALSE)</f>
        <v>0</v>
      </c>
      <c r="AC346" t="str">
        <f>VLOOKUP($A:$A,[0]!aq,29,FALSE)</f>
        <v>GO:0008168//methyltransferase activity</v>
      </c>
      <c r="AD346" t="str">
        <f>VLOOKUP($A:$A,[0]!aq,30,FALSE)</f>
        <v>-</v>
      </c>
      <c r="AE346" t="str">
        <f>VLOOKUP($A:$A,[0]!aq,31,FALSE)</f>
        <v>MFRDVSSCNTYNYGDALYWDSRYIQEAGGAFDWYQRYSSLRPFVRRYVPTSSRVLMVGCGNALMSEDMAKDGYEDIMNIDISSVAIDMMRRKYEFVPQLKYMQMDVRDMSFFPDESFDSVMDKGTLDSLMCGTDAPISASRMLGEVSRLLKPGGTYMLITYGDPSARMPHLNRPVYGWNIFLYNLPRPDFKRPGGCSSTKSYLEPIPITEKGLLPADFVLEDPDSHFIYVCKKMDDTELRNMPTYPLTSEIL</v>
      </c>
    </row>
    <row r="347" spans="1:31" x14ac:dyDescent="0.25">
      <c r="A347" s="2" t="s">
        <v>4413</v>
      </c>
      <c r="B347" t="str">
        <f>VLOOKUP($A:$A,[0]!aq,2,FALSE)</f>
        <v>MSMs-VS-MMs</v>
      </c>
      <c r="C347">
        <f>VLOOKUP($A:$A,[0]!aq,3,FALSE)</f>
        <v>-3.6868458599562302</v>
      </c>
      <c r="D347">
        <f>VLOOKUP($A:$A,[0]!aq,4,FALSE)</f>
        <v>0.82356769889102599</v>
      </c>
      <c r="E347">
        <f>VLOOKUP($A:$A,[0]!aq,5,FALSE)</f>
        <v>7.5679420899321702E-4</v>
      </c>
      <c r="F347">
        <f>VLOOKUP($A:$A,[0]!aq,6,FALSE)</f>
        <v>4.4045054693717103E-3</v>
      </c>
      <c r="G347" t="str">
        <f>VLOOKUP($A:$A,[0]!aq,7,FALSE)</f>
        <v>Down</v>
      </c>
      <c r="H347" t="str">
        <f>VLOOKUP($A:$A,[0]!aq,8,FALSE)</f>
        <v>Ghir_D12G016290.1</v>
      </c>
      <c r="I347">
        <f>VLOOKUP($A:$A,[0]!aq,9,FALSE)</f>
        <v>0</v>
      </c>
      <c r="J347">
        <f>VLOOKUP($A:$A,[0]!aq,10,FALSE)</f>
        <v>0</v>
      </c>
      <c r="K347">
        <f>VLOOKUP($A:$A,[0]!aq,11,FALSE)</f>
        <v>0</v>
      </c>
      <c r="L347">
        <f>VLOOKUP($A:$A,[0]!aq,12,FALSE)</f>
        <v>100</v>
      </c>
      <c r="M347">
        <f>VLOOKUP($A:$A,[0]!aq,13,FALSE)</f>
        <v>0</v>
      </c>
      <c r="N347" t="str">
        <f>VLOOKUP($A:$A,[0]!aq,14,FALSE)</f>
        <v>XP_016736012.1</v>
      </c>
      <c r="O347" t="str">
        <f>VLOOKUP($A:$A,[0]!aq,15,FALSE)</f>
        <v>PREDICTED: probable methyltransferase At1g27930 [Gossypium hirsutum]</v>
      </c>
      <c r="P347">
        <f>VLOOKUP($A:$A,[0]!aq,16,FALSE)</f>
        <v>64.31</v>
      </c>
      <c r="Q347">
        <f>VLOOKUP($A:$A,[0]!aq,17,FALSE)</f>
        <v>4.0000000000000002E-135</v>
      </c>
      <c r="R347" t="str">
        <f>VLOOKUP($A:$A,[0]!aq,18,FALSE)</f>
        <v>sp|Q9C7F9|MT127_ARATH</v>
      </c>
      <c r="S347" t="str">
        <f>VLOOKUP($A:$A,[0]!aq,19,FALSE)</f>
        <v>Probable methyltransferase At1g27930 OS=Arabidopsis thaliana GN=At1g27930 PE=1 SV=1</v>
      </c>
      <c r="T347" t="str">
        <f>VLOOKUP($A:$A,[0]!aq,20,FALSE)</f>
        <v>-</v>
      </c>
      <c r="U347" t="str">
        <f>VLOOKUP($A:$A,[0]!aq,21,FALSE)</f>
        <v>-</v>
      </c>
      <c r="V347" t="str">
        <f>VLOOKUP($A:$A,[0]!aq,22,FALSE)</f>
        <v>-</v>
      </c>
      <c r="W347" t="str">
        <f>VLOOKUP($A:$A,[0]!aq,23,FALSE)</f>
        <v>-</v>
      </c>
      <c r="X347" t="str">
        <f>VLOOKUP($A:$A,[0]!aq,24,FALSE)</f>
        <v>-</v>
      </c>
      <c r="Y347" t="str">
        <f>VLOOKUP($A:$A,[0]!aq,25,FALSE)</f>
        <v>-</v>
      </c>
      <c r="Z347" t="str">
        <f>VLOOKUP($A:$A,[0]!aq,26,FALSE)</f>
        <v>-</v>
      </c>
      <c r="AA347" t="str">
        <f>VLOOKUP($A:$A,[0]!aq,27,FALSE)</f>
        <v>K18801|1|2e-79|247|nnu:104593805|glucuronoxylan 4-O-methyltransferase [EC:2.1.1.112]</v>
      </c>
      <c r="AB347" t="str">
        <f>VLOOKUP($A:$A,[0]!aq,28,FALSE)</f>
        <v>GO:0045492//xylan biosynthetic process</v>
      </c>
      <c r="AC347" t="str">
        <f>VLOOKUP($A:$A,[0]!aq,29,FALSE)</f>
        <v>GO:0008168//methyltransferase activity</v>
      </c>
      <c r="AD347" t="str">
        <f>VLOOKUP($A:$A,[0]!aq,30,FALSE)</f>
        <v>GO:0016021//integral component of membrane;GO:0005802//trans-Golgi network;GO:0005768//endosome</v>
      </c>
      <c r="AE347" t="str">
        <f>VLOOKUP($A:$A,[0]!aq,31,FALSE)</f>
        <v>MKREDTVRNGHFLADRRWLFPIVIAGLIAGAIVTSSFIKAADYSLLCSVANTMPPQGVGNGSATPIQLQAIIHYATSRITPQQNFREISVTFDVLKKRSPCNFLVFGLGYDSMMWTSLNPNGNTIFLEEDPKWVQTVLKDAPVLHAHPVKYRTQLKEADALLSHYRSEPSCFPSEAYLRGNDKCKLALTGFPDEFYDTEWDLIMIDAPRGYFPEAPGRMAAIFSAAVMARNRKGSGVTHVFLHDVDRRVEKVFAEEFLCRKYLVKSVGRLWHFEIPSAANMSSHGGAQFC</v>
      </c>
    </row>
    <row r="348" spans="1:31" x14ac:dyDescent="0.25">
      <c r="A348" s="2" t="s">
        <v>3015</v>
      </c>
      <c r="B348" t="str">
        <f>VLOOKUP($A:$A,[0]!aq,2,FALSE)</f>
        <v>MSMs-VS-MMs</v>
      </c>
      <c r="C348">
        <f>VLOOKUP($A:$A,[0]!aq,3,FALSE)</f>
        <v>2.1351464752918101</v>
      </c>
      <c r="D348">
        <f>VLOOKUP($A:$A,[0]!aq,4,FALSE)</f>
        <v>0.35671677956096498</v>
      </c>
      <c r="E348">
        <f>VLOOKUP($A:$A,[0]!aq,5,FALSE)</f>
        <v>5.5013507869894297E-4</v>
      </c>
      <c r="F348">
        <f>VLOOKUP($A:$A,[0]!aq,6,FALSE)</f>
        <v>3.4743844442188098E-3</v>
      </c>
      <c r="G348" t="str">
        <f>VLOOKUP($A:$A,[0]!aq,7,FALSE)</f>
        <v>Up</v>
      </c>
      <c r="H348" t="str">
        <f>VLOOKUP($A:$A,[0]!aq,8,FALSE)</f>
        <v>Ghir_A06G022520.1;Ghir_D06G023550.1</v>
      </c>
      <c r="I348">
        <f>VLOOKUP($A:$A,[0]!aq,9,FALSE)</f>
        <v>0</v>
      </c>
      <c r="J348">
        <f>VLOOKUP($A:$A,[0]!aq,10,FALSE)</f>
        <v>0</v>
      </c>
      <c r="K348">
        <f>VLOOKUP($A:$A,[0]!aq,11,FALSE)</f>
        <v>0</v>
      </c>
      <c r="L348">
        <f>VLOOKUP($A:$A,[0]!aq,12,FALSE)</f>
        <v>100</v>
      </c>
      <c r="M348">
        <f>VLOOKUP($A:$A,[0]!aq,13,FALSE)</f>
        <v>0</v>
      </c>
      <c r="N348" t="str">
        <f>VLOOKUP($A:$A,[0]!aq,14,FALSE)</f>
        <v>XP_016751904.1</v>
      </c>
      <c r="O348" t="str">
        <f>VLOOKUP($A:$A,[0]!aq,15,FALSE)</f>
        <v>PREDICTED: nuclear inhibitor of protein phosphatase 1-like isoform X2 [Gossypium hirsutum]</v>
      </c>
      <c r="P348">
        <f>VLOOKUP($A:$A,[0]!aq,16,FALSE)</f>
        <v>39.24</v>
      </c>
      <c r="Q348">
        <f>VLOOKUP($A:$A,[0]!aq,17,FALSE)</f>
        <v>4.0000000000000001E-8</v>
      </c>
      <c r="R348" t="str">
        <f>VLOOKUP($A:$A,[0]!aq,18,FALSE)</f>
        <v>sp|B7SY83|PS1_ARATH</v>
      </c>
      <c r="S348" t="str">
        <f>VLOOKUP($A:$A,[0]!aq,19,FALSE)</f>
        <v>FHA domain-containing protein PS1 OS=Arabidopsis thaliana GN=PS1 PE=2 SV=1</v>
      </c>
      <c r="T348" t="str">
        <f>VLOOKUP($A:$A,[0]!aq,20,FALSE)</f>
        <v>At5g47790</v>
      </c>
      <c r="U348">
        <f>VLOOKUP($A:$A,[0]!aq,21,FALSE)</f>
        <v>457</v>
      </c>
      <c r="V348">
        <f>VLOOKUP($A:$A,[0]!aq,22,FALSE)</f>
        <v>4.9999999999999999E-161</v>
      </c>
      <c r="W348" t="str">
        <f>VLOOKUP($A:$A,[0]!aq,23,FALSE)</f>
        <v>KOG1880</v>
      </c>
      <c r="X348" t="str">
        <f>VLOOKUP($A:$A,[0]!aq,24,FALSE)</f>
        <v>Nuclear inhibitor of phosphatase-1</v>
      </c>
      <c r="Y348" t="str">
        <f>VLOOKUP($A:$A,[0]!aq,25,FALSE)</f>
        <v>R</v>
      </c>
      <c r="Z348" t="str">
        <f>VLOOKUP($A:$A,[0]!aq,26,FALSE)</f>
        <v>General function prediction only</v>
      </c>
      <c r="AA348" t="str">
        <f>VLOOKUP($A:$A,[0]!aq,27,FALSE)</f>
        <v>K13216|1|0.0|815|ghi:107960138|nuclear inhibitor of protein phosphatase 1 [EC:3.1.4.-]</v>
      </c>
      <c r="AB348" t="str">
        <f>VLOOKUP($A:$A,[0]!aq,28,FALSE)</f>
        <v>-</v>
      </c>
      <c r="AC348" t="str">
        <f>VLOOKUP($A:$A,[0]!aq,29,FALSE)</f>
        <v>-</v>
      </c>
      <c r="AD348" t="str">
        <f>VLOOKUP($A:$A,[0]!aq,30,FALSE)</f>
        <v>-</v>
      </c>
      <c r="AE348" t="str">
        <f>VLOOKUP($A:$A,[0]!aq,31,FALSE)</f>
        <v>MYGRGGLDRFKKAQSLEPFSVSLNSSSPKTAPKAGQVEQHSHIQNAIAQPQQEEDVQSKPATQVGASQSTWQPPDWAIEPRPGVYYLQVVKEGQVLETINIDKRRLIFGRQYHTCDFVLNHLSVSRQHAAIVPHKNGSIYVIDLGSAHGTFVANERLTKDTPVELEVGQSLRFAASTRTYILRKNNAALFPRPPPPTEINLPPRPDPSDEEAVVAYNTLINRYGLSKSDLLPKSISLAESEDSTLPERATKRMRKLKVTFRDQAGGELVEVVGISDGADVETETGPIGVKEGSLVGKYGSLVQTTVIPKGKDVSSVKEDGVSQKGVTDKLQELLNKVKNTPKGGIYDDLYGESLSEKVGSSSWAYTCDSAPTGDDVVGGASSGKPGTKSASYDDSEDDLFGD</v>
      </c>
    </row>
    <row r="349" spans="1:31" x14ac:dyDescent="0.25">
      <c r="A349" s="2" t="s">
        <v>3622</v>
      </c>
      <c r="B349" t="str">
        <f>VLOOKUP($A:$A,[0]!aq,2,FALSE)</f>
        <v>MSMs-VS-MMs</v>
      </c>
      <c r="C349">
        <f>VLOOKUP($A:$A,[0]!aq,3,FALSE)</f>
        <v>-4.1895839429107902</v>
      </c>
      <c r="D349">
        <f>VLOOKUP($A:$A,[0]!aq,4,FALSE)</f>
        <v>0.57727353634829703</v>
      </c>
      <c r="E349">
        <f>VLOOKUP($A:$A,[0]!aq,5,FALSE)</f>
        <v>3.4786964277966299E-4</v>
      </c>
      <c r="F349">
        <f>VLOOKUP($A:$A,[0]!aq,6,FALSE)</f>
        <v>2.5006887619202301E-3</v>
      </c>
      <c r="G349" t="str">
        <f>VLOOKUP($A:$A,[0]!aq,7,FALSE)</f>
        <v>Down</v>
      </c>
      <c r="H349" t="str">
        <f>VLOOKUP($A:$A,[0]!aq,8,FALSE)</f>
        <v>Ghir_A13G017450.1;Ghir_D13G018160.1</v>
      </c>
      <c r="I349">
        <f>VLOOKUP($A:$A,[0]!aq,9,FALSE)</f>
        <v>0</v>
      </c>
      <c r="J349">
        <f>VLOOKUP($A:$A,[0]!aq,10,FALSE)</f>
        <v>0</v>
      </c>
      <c r="K349">
        <f>VLOOKUP($A:$A,[0]!aq,11,FALSE)</f>
        <v>0</v>
      </c>
      <c r="L349">
        <f>VLOOKUP($A:$A,[0]!aq,12,FALSE)</f>
        <v>100</v>
      </c>
      <c r="M349">
        <f>VLOOKUP($A:$A,[0]!aq,13,FALSE)</f>
        <v>7E-94</v>
      </c>
      <c r="N349" t="str">
        <f>VLOOKUP($A:$A,[0]!aq,14,FALSE)</f>
        <v>XP_016675483.1</v>
      </c>
      <c r="O349" t="str">
        <f>VLOOKUP($A:$A,[0]!aq,15,FALSE)</f>
        <v>PREDICTED: acyl carrier protein 2, chloroplastic-like [Gossypium hirsutum]</v>
      </c>
      <c r="P349">
        <f>VLOOKUP($A:$A,[0]!aq,16,FALSE)</f>
        <v>57.55</v>
      </c>
      <c r="Q349">
        <f>VLOOKUP($A:$A,[0]!aq,17,FALSE)</f>
        <v>3.9999999999999999E-45</v>
      </c>
      <c r="R349" t="str">
        <f>VLOOKUP($A:$A,[0]!aq,18,FALSE)</f>
        <v>sp|O04652|ACP5_ARATH</v>
      </c>
      <c r="S349" t="str">
        <f>VLOOKUP($A:$A,[0]!aq,19,FALSE)</f>
        <v>Acyl carrier protein 5, chloroplastic OS=Arabidopsis thaliana GN=ACP5 PE=3 SV=1</v>
      </c>
      <c r="T349" t="str">
        <f>VLOOKUP($A:$A,[0]!aq,20,FALSE)</f>
        <v>At5g27200</v>
      </c>
      <c r="U349">
        <f>VLOOKUP($A:$A,[0]!aq,21,FALSE)</f>
        <v>143</v>
      </c>
      <c r="V349">
        <f>VLOOKUP($A:$A,[0]!aq,22,FALSE)</f>
        <v>8.9999999999999997E-45</v>
      </c>
      <c r="W349" t="str">
        <f>VLOOKUP($A:$A,[0]!aq,23,FALSE)</f>
        <v>KOG1748</v>
      </c>
      <c r="X349" t="str">
        <f>VLOOKUP($A:$A,[0]!aq,24,FALSE)</f>
        <v>Acyl carrier protein/NADH-ubiquinone oxidoreductase, NDUFAB1/SDAP subunit</v>
      </c>
      <c r="Y349" t="str">
        <f>VLOOKUP($A:$A,[0]!aq,25,FALSE)</f>
        <v>CIQ</v>
      </c>
      <c r="Z349" t="str">
        <f>VLOOKUP($A:$A,[0]!aq,26,FALSE)</f>
        <v>Energy production and conversion;Lipid transport and metabolism;Secondary metabolites biosynthesis, transport and catabolism</v>
      </c>
      <c r="AA349" t="str">
        <f>VLOOKUP($A:$A,[0]!aq,27,FALSE)</f>
        <v>K21776|1|2e-11|64.3|apro:F751_6334|protein lin-54!K03955|2|8e-10|57.4|hbr:110639145|NADH dehydrogenase (ubiquinone) 1 alpha/beta subcomplex 1</v>
      </c>
      <c r="AB349" t="str">
        <f>VLOOKUP($A:$A,[0]!aq,28,FALSE)</f>
        <v>GO:0006633//fatty acid biosynthetic process</v>
      </c>
      <c r="AC349" t="str">
        <f>VLOOKUP($A:$A,[0]!aq,29,FALSE)</f>
        <v>GO:0031177//phosphopantetheine binding</v>
      </c>
      <c r="AD349" t="str">
        <f>VLOOKUP($A:$A,[0]!aq,30,FALSE)</f>
        <v>-</v>
      </c>
      <c r="AE349" t="str">
        <f>VLOOKUP($A:$A,[0]!aq,31,FALSE)</f>
        <v>MASIAASSISMQPRHALATTRASGLKLASFVNQERNNLSFRLRPVPARLRISCAAKPETVDKVCEIARKQLALSSDEPVTGASKFSDLGADSLDTVEIVMGIEEEFGVTIKEDNAITTVQDAADLIEKLCRAKGA</v>
      </c>
    </row>
    <row r="350" spans="1:31" x14ac:dyDescent="0.25">
      <c r="A350" s="2" t="s">
        <v>4088</v>
      </c>
      <c r="B350" t="str">
        <f>VLOOKUP($A:$A,[0]!aq,2,FALSE)</f>
        <v>MSMs-VS-MMs</v>
      </c>
      <c r="C350">
        <f>VLOOKUP($A:$A,[0]!aq,3,FALSE)</f>
        <v>-2.9677834131009702</v>
      </c>
      <c r="D350">
        <f>VLOOKUP($A:$A,[0]!aq,4,FALSE)</f>
        <v>0.373672980254797</v>
      </c>
      <c r="E350">
        <f>VLOOKUP($A:$A,[0]!aq,5,FALSE)</f>
        <v>2.1181444421003399E-4</v>
      </c>
      <c r="F350">
        <f>VLOOKUP($A:$A,[0]!aq,6,FALSE)</f>
        <v>1.73317028949261E-3</v>
      </c>
      <c r="G350" t="str">
        <f>VLOOKUP($A:$A,[0]!aq,7,FALSE)</f>
        <v>Down</v>
      </c>
      <c r="H350" t="str">
        <f>VLOOKUP($A:$A,[0]!aq,8,FALSE)</f>
        <v>Ghir_D08G023970.1</v>
      </c>
      <c r="I350">
        <f>VLOOKUP($A:$A,[0]!aq,9,FALSE)</f>
        <v>0</v>
      </c>
      <c r="J350">
        <f>VLOOKUP($A:$A,[0]!aq,10,FALSE)</f>
        <v>0</v>
      </c>
      <c r="K350">
        <f>VLOOKUP($A:$A,[0]!aq,11,FALSE)</f>
        <v>0</v>
      </c>
      <c r="L350">
        <f>VLOOKUP($A:$A,[0]!aq,12,FALSE)</f>
        <v>100</v>
      </c>
      <c r="M350">
        <f>VLOOKUP($A:$A,[0]!aq,13,FALSE)</f>
        <v>0</v>
      </c>
      <c r="N350" t="str">
        <f>VLOOKUP($A:$A,[0]!aq,14,FALSE)</f>
        <v>XP_016690929.1</v>
      </c>
      <c r="O350" t="str">
        <f>VLOOKUP($A:$A,[0]!aq,15,FALSE)</f>
        <v>PREDICTED: GDSL esterase/lipase At5g22810-like [Gossypium hirsutum]</v>
      </c>
      <c r="P350">
        <f>VLOOKUP($A:$A,[0]!aq,16,FALSE)</f>
        <v>64.930000000000007</v>
      </c>
      <c r="Q350">
        <f>VLOOKUP($A:$A,[0]!aq,17,FALSE)</f>
        <v>2.0000000000000001E-161</v>
      </c>
      <c r="R350" t="str">
        <f>VLOOKUP($A:$A,[0]!aq,18,FALSE)</f>
        <v>sp|Q9FFC6|GDL78_ARATH</v>
      </c>
      <c r="S350" t="str">
        <f>VLOOKUP($A:$A,[0]!aq,19,FALSE)</f>
        <v>GDSL esterase/lipase At5g22810 OS=Arabidopsis thaliana GN=At5g22810 PE=3 SV=3</v>
      </c>
      <c r="T350" t="str">
        <f>VLOOKUP($A:$A,[0]!aq,20,FALSE)</f>
        <v>-</v>
      </c>
      <c r="U350" t="str">
        <f>VLOOKUP($A:$A,[0]!aq,21,FALSE)</f>
        <v>-</v>
      </c>
      <c r="V350" t="str">
        <f>VLOOKUP($A:$A,[0]!aq,22,FALSE)</f>
        <v>-</v>
      </c>
      <c r="W350" t="str">
        <f>VLOOKUP($A:$A,[0]!aq,23,FALSE)</f>
        <v>-</v>
      </c>
      <c r="X350" t="str">
        <f>VLOOKUP($A:$A,[0]!aq,24,FALSE)</f>
        <v>-</v>
      </c>
      <c r="Y350" t="str">
        <f>VLOOKUP($A:$A,[0]!aq,25,FALSE)</f>
        <v>-</v>
      </c>
      <c r="Z350" t="str">
        <f>VLOOKUP($A:$A,[0]!aq,26,FALSE)</f>
        <v>-</v>
      </c>
      <c r="AA350" t="str">
        <f>VLOOKUP($A:$A,[0]!aq,27,FALSE)</f>
        <v>K00679|1|3e-156|469|cic:CICLE_v10027727mg|phospholipid:diacylglycerol acyltransferase [EC:2.3.1.158]!K14209|2|2e-62|217|ats:109773794|solute carrier family 36 (proton-coupled amino acid transporter)!K10691|3|4e-62|219|ats:109762802|E3 ubiquitin-protein ligase UBR4 [EC:2.3.2.27]!K01188|4|4e-47|175|aly:ARALYDRAFT_316517|beta-glucosidase [EC:3.2.1.21]!K01206|5|1e-29|121|lang:109336872|alpha-L-fucosidase [EC:3.2.1.51]</v>
      </c>
      <c r="AB350" t="str">
        <f>VLOOKUP($A:$A,[0]!aq,28,FALSE)</f>
        <v>GO:0006629//lipid metabolic process</v>
      </c>
      <c r="AC350" t="str">
        <f>VLOOKUP($A:$A,[0]!aq,29,FALSE)</f>
        <v>GO:0016298//lipase activity;GO:0016788//hydrolase activity, acting on ester bonds</v>
      </c>
      <c r="AD350" t="str">
        <f>VLOOKUP($A:$A,[0]!aq,30,FALSE)</f>
        <v>-</v>
      </c>
      <c r="AE350" t="str">
        <f>VLOOKUP($A:$A,[0]!aq,31,FALSE)</f>
        <v>MKFLAPFISLTFLLFEAKGQIVPALFIFGDSIVDVGNNNDLVTLIKANFPPYGRDFVDHEPTGRFSNGKLALDIIAEKLGFTNHQPAYMSDKANGEMLLIGANFASAASGYYNATAILYNTISLSQQLENYREYKNKLVDITGKSNASSRISRGIHLISAGSSDFLQNYYINPLLFATNTPDTFSDILLNSYDHFIQNLYELGARRIGVATLPPLGCLPAAITAFGHGNNHCVARLNNNAISFNNKLRHRSQRLTRRLSKLKLVVLDIYNPLYTLITEPAENGFAEVRRACCGTGLLETSILCNQHSIGTCSNASQYVFWDSFHPTEAANQILADKLFKSGSSLIQP</v>
      </c>
    </row>
    <row r="351" spans="1:31" x14ac:dyDescent="0.25">
      <c r="A351" s="2" t="s">
        <v>4369</v>
      </c>
      <c r="B351" t="str">
        <f>VLOOKUP($A:$A,[0]!aq,2,FALSE)</f>
        <v>MSMs-VS-MMs</v>
      </c>
      <c r="C351">
        <f>VLOOKUP($A:$A,[0]!aq,3,FALSE)</f>
        <v>2.02377680542872</v>
      </c>
      <c r="D351">
        <f>VLOOKUP($A:$A,[0]!aq,4,FALSE)</f>
        <v>0.44972566109791501</v>
      </c>
      <c r="E351">
        <f>VLOOKUP($A:$A,[0]!aq,5,FALSE)</f>
        <v>7.2662104798859595E-4</v>
      </c>
      <c r="F351">
        <f>VLOOKUP($A:$A,[0]!aq,6,FALSE)</f>
        <v>4.2626058780839303E-3</v>
      </c>
      <c r="G351" t="str">
        <f>VLOOKUP($A:$A,[0]!aq,7,FALSE)</f>
        <v>Up</v>
      </c>
      <c r="H351" t="str">
        <f>VLOOKUP($A:$A,[0]!aq,8,FALSE)</f>
        <v>Ghir_D12G000060.1</v>
      </c>
      <c r="I351">
        <f>VLOOKUP($A:$A,[0]!aq,9,FALSE)</f>
        <v>0</v>
      </c>
      <c r="J351">
        <f>VLOOKUP($A:$A,[0]!aq,10,FALSE)</f>
        <v>0</v>
      </c>
      <c r="K351">
        <f>VLOOKUP($A:$A,[0]!aq,11,FALSE)</f>
        <v>0</v>
      </c>
      <c r="L351">
        <f>VLOOKUP($A:$A,[0]!aq,12,FALSE)</f>
        <v>99.456999999999994</v>
      </c>
      <c r="M351">
        <f>VLOOKUP($A:$A,[0]!aq,13,FALSE)</f>
        <v>0</v>
      </c>
      <c r="N351" t="str">
        <f>VLOOKUP($A:$A,[0]!aq,14,FALSE)</f>
        <v>XP_016718489.1</v>
      </c>
      <c r="O351" t="str">
        <f>VLOOKUP($A:$A,[0]!aq,15,FALSE)</f>
        <v>PREDICTED: T-complex protein 1 subunit eta-like [Gossypium hirsutum]</v>
      </c>
      <c r="P351">
        <f>VLOOKUP($A:$A,[0]!aq,16,FALSE)</f>
        <v>93.48</v>
      </c>
      <c r="Q351">
        <f>VLOOKUP($A:$A,[0]!aq,17,FALSE)</f>
        <v>0</v>
      </c>
      <c r="R351" t="str">
        <f>VLOOKUP($A:$A,[0]!aq,18,FALSE)</f>
        <v>sp|Q9SF16|TCPH_ARATH</v>
      </c>
      <c r="S351" t="str">
        <f>VLOOKUP($A:$A,[0]!aq,19,FALSE)</f>
        <v>T-complex protein 1 subunit eta OS=Arabidopsis thaliana GN=CCT7 PE=1 SV=1</v>
      </c>
      <c r="T351" t="str">
        <f>VLOOKUP($A:$A,[0]!aq,20,FALSE)</f>
        <v>At3g11830</v>
      </c>
      <c r="U351">
        <f>VLOOKUP($A:$A,[0]!aq,21,FALSE)</f>
        <v>1014</v>
      </c>
      <c r="V351">
        <f>VLOOKUP($A:$A,[0]!aq,22,FALSE)</f>
        <v>0</v>
      </c>
      <c r="W351" t="str">
        <f>VLOOKUP($A:$A,[0]!aq,23,FALSE)</f>
        <v>KOG0361</v>
      </c>
      <c r="X351" t="str">
        <f>VLOOKUP($A:$A,[0]!aq,24,FALSE)</f>
        <v>Chaperonin complex component, TCP-1 eta subunit (CCT7)</v>
      </c>
      <c r="Y351" t="str">
        <f>VLOOKUP($A:$A,[0]!aq,25,FALSE)</f>
        <v>O</v>
      </c>
      <c r="Z351" t="str">
        <f>VLOOKUP($A:$A,[0]!aq,26,FALSE)</f>
        <v>Posttranslational modification, protein turnover, chaperones</v>
      </c>
      <c r="AA351" t="str">
        <f>VLOOKUP($A:$A,[0]!aq,27,FALSE)</f>
        <v>K09499|1|0.0|1122|ghi:107931196|T-complex protein 1 subunit eta</v>
      </c>
      <c r="AB351" t="str">
        <f>VLOOKUP($A:$A,[0]!aq,28,FALSE)</f>
        <v>GO:0006457//protein folding;GO:0006458//'de novo' protein folding;GO:0061077//chaperone-mediated protein folding</v>
      </c>
      <c r="AC351" t="str">
        <f>VLOOKUP($A:$A,[0]!aq,29,FALSE)</f>
        <v>GO:0044183//protein binding involved in protein folding;GO:0051082//unfolded protein binding;GO:0005524//ATP binding</v>
      </c>
      <c r="AD351" t="str">
        <f>VLOOKUP($A:$A,[0]!aq,30,FALSE)</f>
        <v>GO:0005737//cytoplasm;GO:0005832//chaperonin-containing T-complex</v>
      </c>
      <c r="AE351" t="str">
        <f>VLOOKUP($A:$A,[0]!aq,31,FALSE)</f>
        <v>MASMLQPQIILLKEGTDTSQGKAQLVSNINACTAVADVVRTTLGPRGMDKLIHDDKGNVTISNDGATIMKLLDIVHPAAKILVDIAKSQDSEVGDGTTTVVLLAGEFLKEAKPFVEDGVHPQNLIRSYRTACNLAIVKIKELAVSIEGKSLEEKKSLLAKCAATTLSSKLIGGEKEFFASMVVDAVIAIGSEDRLNMIGIKKVPGGNMRDSFLVNGVAFKKTFSYAGFEQQPKKFTNPRILLLNIELELKSEKENAEIRLSDPSQYQSIVDAEWNIIYDKLDKCVKSGAKVVLSRLAIGDLATQYFADRDIFCAGRVAEEDLNRVAAATGGTIQTSVNNIIDEVLGTCEVFEEKQVGNERFNIFSGCPSGRTATIVLRGGADQFIEEAERSLHDAIMIVRRALKNSTVVAGGGAIDMEISRYLRQHARTIAGKSQLFINSYAKALEVIPRQLCDNAGFDATDVLNKLRHKHALPSGEGAPYGVDINTGGIADSFANFVWEPSVVKINAINAATEAACLILSVDETVKNPKSESAQGEAAASAMGGRGRGGGFLAWTRNEEALR</v>
      </c>
    </row>
    <row r="352" spans="1:31" x14ac:dyDescent="0.25">
      <c r="A352" s="2" t="s">
        <v>3580</v>
      </c>
      <c r="B352" t="str">
        <f>VLOOKUP($A:$A,[0]!aq,2,FALSE)</f>
        <v>MSMs-VS-MMs</v>
      </c>
      <c r="C352">
        <f>VLOOKUP($A:$A,[0]!aq,3,FALSE)</f>
        <v>2.1697359802840701</v>
      </c>
      <c r="D352">
        <f>VLOOKUP($A:$A,[0]!aq,4,FALSE)</f>
        <v>0.368984416684149</v>
      </c>
      <c r="E352">
        <f>VLOOKUP($A:$A,[0]!aq,5,FALSE)</f>
        <v>7.4777236782175294E-5</v>
      </c>
      <c r="F352">
        <f>VLOOKUP($A:$A,[0]!aq,6,FALSE)</f>
        <v>8.23324052395688E-4</v>
      </c>
      <c r="G352" t="str">
        <f>VLOOKUP($A:$A,[0]!aq,7,FALSE)</f>
        <v>Up</v>
      </c>
      <c r="H352" t="str">
        <f>VLOOKUP($A:$A,[0]!aq,8,FALSE)</f>
        <v>Ghir_A13G005920.4</v>
      </c>
      <c r="I352">
        <f>VLOOKUP($A:$A,[0]!aq,9,FALSE)</f>
        <v>0</v>
      </c>
      <c r="J352">
        <f>VLOOKUP($A:$A,[0]!aq,10,FALSE)</f>
        <v>0</v>
      </c>
      <c r="K352">
        <f>VLOOKUP($A:$A,[0]!aq,11,FALSE)</f>
        <v>0</v>
      </c>
      <c r="L352">
        <f>VLOOKUP($A:$A,[0]!aq,12,FALSE)</f>
        <v>96.275000000000006</v>
      </c>
      <c r="M352">
        <f>VLOOKUP($A:$A,[0]!aq,13,FALSE)</f>
        <v>0</v>
      </c>
      <c r="N352" t="str">
        <f>VLOOKUP($A:$A,[0]!aq,14,FALSE)</f>
        <v>XP_016715648.1</v>
      </c>
      <c r="O352" t="str">
        <f>VLOOKUP($A:$A,[0]!aq,15,FALSE)</f>
        <v xml:space="preserve">PREDICTED: eukaryotic initiation factor 4A-3-like [Gossypium hirsutum] </v>
      </c>
      <c r="P352">
        <f>VLOOKUP($A:$A,[0]!aq,16,FALSE)</f>
        <v>85.71</v>
      </c>
      <c r="Q352">
        <f>VLOOKUP($A:$A,[0]!aq,17,FALSE)</f>
        <v>0</v>
      </c>
      <c r="R352" t="str">
        <f>VLOOKUP($A:$A,[0]!aq,18,FALSE)</f>
        <v>sp|Q5VNM3|IF43A_ORYSJ</v>
      </c>
      <c r="S352" t="str">
        <f>VLOOKUP($A:$A,[0]!aq,19,FALSE)</f>
        <v>Eukaryotic initiation factor 4A-III homolog A OS=Oryza sativa subsp. japonica GN=EIF4A3A PE=1 SV=1</v>
      </c>
      <c r="T352" t="str">
        <f>VLOOKUP($A:$A,[0]!aq,20,FALSE)</f>
        <v>At3g19760</v>
      </c>
      <c r="U352">
        <f>VLOOKUP($A:$A,[0]!aq,21,FALSE)</f>
        <v>601</v>
      </c>
      <c r="V352">
        <f>VLOOKUP($A:$A,[0]!aq,22,FALSE)</f>
        <v>0</v>
      </c>
      <c r="W352" t="str">
        <f>VLOOKUP($A:$A,[0]!aq,23,FALSE)</f>
        <v>KOG0328</v>
      </c>
      <c r="X352" t="str">
        <f>VLOOKUP($A:$A,[0]!aq,24,FALSE)</f>
        <v>Predicted ATP-dependent RNA helicase FAL1, involved in rRNA maturation, DEAD-box superfamily</v>
      </c>
      <c r="Y352" t="str">
        <f>VLOOKUP($A:$A,[0]!aq,25,FALSE)</f>
        <v>J</v>
      </c>
      <c r="Z352" t="str">
        <f>VLOOKUP($A:$A,[0]!aq,26,FALSE)</f>
        <v>Translation, ribosomal structure and biogenesis</v>
      </c>
      <c r="AA352" t="str">
        <f>VLOOKUP($A:$A,[0]!aq,27,FALSE)</f>
        <v>K13025|1|0.0|693|dzi:111309233|ATP-dependent RNA helicase [EC:3.6.4.13]</v>
      </c>
      <c r="AB352">
        <f>VLOOKUP($A:$A,[0]!aq,28,FALSE)</f>
        <v>0</v>
      </c>
      <c r="AC352" t="str">
        <f>VLOOKUP($A:$A,[0]!aq,29,FALSE)</f>
        <v>GO:0005524//ATP binding;GO:0003676//nucleic acid binding;GO:0003743//translation initiation factor activity</v>
      </c>
      <c r="AD352" t="str">
        <f>VLOOKUP($A:$A,[0]!aq,30,FALSE)</f>
        <v>-</v>
      </c>
      <c r="AE352" t="str">
        <f>VLOOKUP($A:$A,[0]!aq,31,FALSE)</f>
        <v>MSAAAAATSRATRRMGAEDEKLVFETTEGIEPILSFDQMGLKDDLLRGIYNYGFEKPSAIQQRAVMPIINGRDVIAQAQSGTGKTSMIALTVCQVVDTASREVQALILSPTRELASQTEKVIRTIGDFMNIQAHACIGGKSVGEDIRKLENGVHVVSGTPGRVCDMIKRRTLRTRAIKLLILDESDEMLSRGFKDQIYDVYRHLPPELQVCLISATLPHEILEMTSKFMTDPIRILVKRDELTLEGIKQFFVAVEREEWKFDTLCDLYDTLTITQAVIFCNTKRKVSSGVSKHVDWLTEKMRSNNFTVSSMHGDMPQKERDAIMAEFRDGATRVLITTDVWARGLDVQQASL</v>
      </c>
    </row>
    <row r="353" spans="1:31" x14ac:dyDescent="0.25">
      <c r="A353" s="2" t="s">
        <v>3811</v>
      </c>
      <c r="B353" t="str">
        <f>VLOOKUP($A:$A,[0]!aq,2,FALSE)</f>
        <v>MSMs-VS-MMs</v>
      </c>
      <c r="C353">
        <f>VLOOKUP($A:$A,[0]!aq,3,FALSE)</f>
        <v>2.3955396492949301</v>
      </c>
      <c r="D353">
        <f>VLOOKUP($A:$A,[0]!aq,4,FALSE)</f>
        <v>0.421417783519145</v>
      </c>
      <c r="E353">
        <f>VLOOKUP($A:$A,[0]!aq,5,FALSE)</f>
        <v>1.0158861038434E-4</v>
      </c>
      <c r="F353">
        <f>VLOOKUP($A:$A,[0]!aq,6,FALSE)</f>
        <v>1.0351435827021999E-3</v>
      </c>
      <c r="G353" t="str">
        <f>VLOOKUP($A:$A,[0]!aq,7,FALSE)</f>
        <v>Up</v>
      </c>
      <c r="H353" t="str">
        <f>VLOOKUP($A:$A,[0]!aq,8,FALSE)</f>
        <v>Ghir_D03G011520.1</v>
      </c>
      <c r="I353">
        <f>VLOOKUP($A:$A,[0]!aq,9,FALSE)</f>
        <v>0</v>
      </c>
      <c r="J353">
        <f>VLOOKUP($A:$A,[0]!aq,10,FALSE)</f>
        <v>0</v>
      </c>
      <c r="K353">
        <f>VLOOKUP($A:$A,[0]!aq,11,FALSE)</f>
        <v>0</v>
      </c>
      <c r="L353">
        <f>VLOOKUP($A:$A,[0]!aq,12,FALSE)</f>
        <v>100</v>
      </c>
      <c r="M353">
        <f>VLOOKUP($A:$A,[0]!aq,13,FALSE)</f>
        <v>2.9999999999999999E-108</v>
      </c>
      <c r="N353" t="str">
        <f>VLOOKUP($A:$A,[0]!aq,14,FALSE)</f>
        <v>XP_016665626.1</v>
      </c>
      <c r="O353" t="str">
        <f>VLOOKUP($A:$A,[0]!aq,15,FALSE)</f>
        <v xml:space="preserve">PREDICTED: DNA-directed RNA polymerases II and IV subunit 5A-like [Gossypium hirsutum] </v>
      </c>
      <c r="P353">
        <f>VLOOKUP($A:$A,[0]!aq,16,FALSE)</f>
        <v>55.43</v>
      </c>
      <c r="Q353">
        <f>VLOOKUP($A:$A,[0]!aq,17,FALSE)</f>
        <v>7.0000000000000006E-61</v>
      </c>
      <c r="R353" t="str">
        <f>VLOOKUP($A:$A,[0]!aq,18,FALSE)</f>
        <v>sp|O81098|RPB5A_ARATH</v>
      </c>
      <c r="S353" t="str">
        <f>VLOOKUP($A:$A,[0]!aq,19,FALSE)</f>
        <v>DNA-directed RNA polymerases II and IV subunit 5A OS=Arabidopsis thaliana GN=NRPB5A PE=1 SV=1</v>
      </c>
      <c r="T353" t="str">
        <f>VLOOKUP($A:$A,[0]!aq,20,FALSE)</f>
        <v>At3g22320</v>
      </c>
      <c r="U353">
        <f>VLOOKUP($A:$A,[0]!aq,21,FALSE)</f>
        <v>187</v>
      </c>
      <c r="V353">
        <f>VLOOKUP($A:$A,[0]!aq,22,FALSE)</f>
        <v>9.9999999999999997E-61</v>
      </c>
      <c r="W353" t="str">
        <f>VLOOKUP($A:$A,[0]!aq,23,FALSE)</f>
        <v>KOG3218</v>
      </c>
      <c r="X353" t="str">
        <f>VLOOKUP($A:$A,[0]!aq,24,FALSE)</f>
        <v>RNA polymerase, 25-kDa subunit (common to polymerases I, II and III)</v>
      </c>
      <c r="Y353" t="str">
        <f>VLOOKUP($A:$A,[0]!aq,25,FALSE)</f>
        <v>K</v>
      </c>
      <c r="Z353" t="str">
        <f>VLOOKUP($A:$A,[0]!aq,26,FALSE)</f>
        <v>Transcription</v>
      </c>
      <c r="AA353" t="str">
        <f>VLOOKUP($A:$A,[0]!aq,27,FALSE)</f>
        <v>K03013|1|6e-109|313|gab:108480204|DNA-directed RNA polymerases I, II, and III subunit RPABC1</v>
      </c>
      <c r="AB353" t="str">
        <f>VLOOKUP($A:$A,[0]!aq,28,FALSE)</f>
        <v>GO:0006351//transcription, DNA-templated</v>
      </c>
      <c r="AC353" t="str">
        <f>VLOOKUP($A:$A,[0]!aq,29,FALSE)</f>
        <v>GO:0003899//DNA-directed 5'-3' RNA polymerase activity;GO:0003677//DNA binding</v>
      </c>
      <c r="AD353" t="str">
        <f>VLOOKUP($A:$A,[0]!aq,30,FALSE)</f>
        <v>GO:0005634//nucleus</v>
      </c>
      <c r="AE353" t="str">
        <f>VLOOKUP($A:$A,[0]!aq,31,FALSE)</f>
        <v>MTRPNSLRNMVRMSLKGMIFNLCSKGDAPTDQIYVFFPAEVKVGVPMVRNCAKRMKADNVYNAILVVQRALTAPAKAAINEINSYFHMEVFEEAELLTNITEHMFVPKHTVLTNQEKKELLEKYRVKETQLPRILVSDPVAKYYGMKRGQVVKITRQSVTADTYDTYRYAV</v>
      </c>
    </row>
    <row r="354" spans="1:31" x14ac:dyDescent="0.25">
      <c r="A354" s="2" t="s">
        <v>2601</v>
      </c>
      <c r="B354" t="str">
        <f>VLOOKUP($A:$A,[0]!aq,2,FALSE)</f>
        <v>MSMs-VS-MMs</v>
      </c>
      <c r="C354">
        <f>VLOOKUP($A:$A,[0]!aq,3,FALSE)</f>
        <v>3.9548046598447701</v>
      </c>
      <c r="D354">
        <f>VLOOKUP($A:$A,[0]!aq,4,FALSE)</f>
        <v>0.90818699033761896</v>
      </c>
      <c r="E354">
        <f>VLOOKUP($A:$A,[0]!aq,5,FALSE)</f>
        <v>9.3719861768559699E-4</v>
      </c>
      <c r="F354">
        <f>VLOOKUP($A:$A,[0]!aq,6,FALSE)</f>
        <v>5.1387486384044702E-3</v>
      </c>
      <c r="G354" t="str">
        <f>VLOOKUP($A:$A,[0]!aq,7,FALSE)</f>
        <v>Up</v>
      </c>
      <c r="H354" t="str">
        <f>VLOOKUP($A:$A,[0]!aq,8,FALSE)</f>
        <v>Ghir_A01G004820.1;Ghir_D01G004870.1</v>
      </c>
      <c r="I354">
        <f>VLOOKUP($A:$A,[0]!aq,9,FALSE)</f>
        <v>0</v>
      </c>
      <c r="J354">
        <f>VLOOKUP($A:$A,[0]!aq,10,FALSE)</f>
        <v>0</v>
      </c>
      <c r="K354">
        <f>VLOOKUP($A:$A,[0]!aq,11,FALSE)</f>
        <v>0</v>
      </c>
      <c r="L354">
        <f>VLOOKUP($A:$A,[0]!aq,12,FALSE)</f>
        <v>95.832999999999998</v>
      </c>
      <c r="M354">
        <f>VLOOKUP($A:$A,[0]!aq,13,FALSE)</f>
        <v>0</v>
      </c>
      <c r="N354" t="str">
        <f>VLOOKUP($A:$A,[0]!aq,14,FALSE)</f>
        <v>XP_016700530.1</v>
      </c>
      <c r="O354" t="str">
        <f>VLOOKUP($A:$A,[0]!aq,15,FALSE)</f>
        <v>PREDICTED: epidermis-specific secreted glycoprotein EP1-like [Gossypium hirsutum]</v>
      </c>
      <c r="P354">
        <f>VLOOKUP($A:$A,[0]!aq,16,FALSE)</f>
        <v>51.61</v>
      </c>
      <c r="Q354">
        <f>VLOOKUP($A:$A,[0]!aq,17,FALSE)</f>
        <v>3.0000000000000002E-154</v>
      </c>
      <c r="R354" t="str">
        <f>VLOOKUP($A:$A,[0]!aq,18,FALSE)</f>
        <v>sp|Q9ZVA5|EP1L4_ARATH</v>
      </c>
      <c r="S354" t="str">
        <f>VLOOKUP($A:$A,[0]!aq,19,FALSE)</f>
        <v>EP1-like glycoprotein 4 OS=Arabidopsis thaliana GN=At1g78860 PE=3 SV=1</v>
      </c>
      <c r="T354" t="str">
        <f>VLOOKUP($A:$A,[0]!aq,20,FALSE)</f>
        <v>-</v>
      </c>
      <c r="U354" t="str">
        <f>VLOOKUP($A:$A,[0]!aq,21,FALSE)</f>
        <v>-</v>
      </c>
      <c r="V354" t="str">
        <f>VLOOKUP($A:$A,[0]!aq,22,FALSE)</f>
        <v>-</v>
      </c>
      <c r="W354" t="str">
        <f>VLOOKUP($A:$A,[0]!aq,23,FALSE)</f>
        <v>-</v>
      </c>
      <c r="X354" t="str">
        <f>VLOOKUP($A:$A,[0]!aq,24,FALSE)</f>
        <v>-</v>
      </c>
      <c r="Y354" t="str">
        <f>VLOOKUP($A:$A,[0]!aq,25,FALSE)</f>
        <v>-</v>
      </c>
      <c r="Z354" t="str">
        <f>VLOOKUP($A:$A,[0]!aq,26,FALSE)</f>
        <v>-</v>
      </c>
      <c r="AA354" t="str">
        <f>VLOOKUP($A:$A,[0]!aq,27,FALSE)</f>
        <v>K04733|1|9e-36|145|hbr:110649473|interleukin-1 receptor-associated kinase 4 [EC:2.7.11.1]</v>
      </c>
      <c r="AB354" t="str">
        <f>VLOOKUP($A:$A,[0]!aq,28,FALSE)</f>
        <v>-</v>
      </c>
      <c r="AC354" t="str">
        <f>VLOOKUP($A:$A,[0]!aq,29,FALSE)</f>
        <v>-</v>
      </c>
      <c r="AD354" t="str">
        <f>VLOOKUP($A:$A,[0]!aq,30,FALSE)</f>
        <v>-</v>
      </c>
      <c r="AE354" t="str">
        <f>VLOOKUP($A:$A,[0]!aq,31,FALSE)</f>
        <v>MLGCSISISSKLPYPKMSLYPSLTMSLLSFSLLLLFAFSAKAVVPPSETFRFVNEGEFGPFIVEYGADYRVISIANAPFQLAFYNTTPNAFTLALRMATTRSESLFRWVWEANRGNPVRENATFSLGTDGNLVLADADGRIAWQSNTANKGVVGFQLLPNGNMVLHDSNGKFIWQSFDHPTDTLLVGQSLRAGGATKLVSRASAQNNVNGAYSLVMEPKQLVLQYKGMNSPKPLVYFKSSVWPSTQDGTLQTVTLNVEETNDGFAYDVLLDYTAANSAIGTGNLILIRPKYNSTLSILRLGIDGNLRVFTYYDKVDSQAWEETFTLFSRDSIWGNECELPERCGNFGLCEENQCVACPSPNGLLGWSQNCQPKKVNCRPNDFSYYKLEGVNHFMSQYNEGEGIKESDCGRKCTSDCKCLGYFYHRETSKCWIANELKTLAKTSNSSHVGYIKAPNK</v>
      </c>
    </row>
    <row r="355" spans="1:31" x14ac:dyDescent="0.25">
      <c r="A355" s="2" t="s">
        <v>4321</v>
      </c>
      <c r="B355" t="str">
        <f>VLOOKUP($A:$A,[0]!aq,2,FALSE)</f>
        <v>MSMs-VS-MMs</v>
      </c>
      <c r="C355">
        <f>VLOOKUP($A:$A,[0]!aq,3,FALSE)</f>
        <v>-2.2618358573911701</v>
      </c>
      <c r="D355">
        <f>VLOOKUP($A:$A,[0]!aq,4,FALSE)</f>
        <v>0.40198800183011602</v>
      </c>
      <c r="E355">
        <f>VLOOKUP($A:$A,[0]!aq,5,FALSE)</f>
        <v>1.11329014442108E-4</v>
      </c>
      <c r="F355">
        <f>VLOOKUP($A:$A,[0]!aq,6,FALSE)</f>
        <v>1.1038300623648499E-3</v>
      </c>
      <c r="G355" t="str">
        <f>VLOOKUP($A:$A,[0]!aq,7,FALSE)</f>
        <v>Down</v>
      </c>
      <c r="H355" t="str">
        <f>VLOOKUP($A:$A,[0]!aq,8,FALSE)</f>
        <v>Ghir_D11G005350.1;Ghir_D11G005350.2;Ghir_D11G005350.3</v>
      </c>
      <c r="I355">
        <f>VLOOKUP($A:$A,[0]!aq,9,FALSE)</f>
        <v>0</v>
      </c>
      <c r="J355">
        <f>VLOOKUP($A:$A,[0]!aq,10,FALSE)</f>
        <v>0</v>
      </c>
      <c r="K355">
        <f>VLOOKUP($A:$A,[0]!aq,11,FALSE)</f>
        <v>0</v>
      </c>
      <c r="L355">
        <f>VLOOKUP($A:$A,[0]!aq,12,FALSE)</f>
        <v>100</v>
      </c>
      <c r="M355">
        <f>VLOOKUP($A:$A,[0]!aq,13,FALSE)</f>
        <v>0</v>
      </c>
      <c r="N355" t="str">
        <f>VLOOKUP($A:$A,[0]!aq,14,FALSE)</f>
        <v>XP_016731018.1</v>
      </c>
      <c r="O355" t="str">
        <f>VLOOKUP($A:$A,[0]!aq,15,FALSE)</f>
        <v>PREDICTED: aspartic proteinase-like protein 2 [Gossypium hirsutum]</v>
      </c>
      <c r="P355">
        <f>VLOOKUP($A:$A,[0]!aq,16,FALSE)</f>
        <v>29.1</v>
      </c>
      <c r="Q355">
        <f>VLOOKUP($A:$A,[0]!aq,17,FALSE)</f>
        <v>1.9999999999999999E-36</v>
      </c>
      <c r="R355" t="str">
        <f>VLOOKUP($A:$A,[0]!aq,18,FALSE)</f>
        <v>sp|Q9S9K4|ASPL2_ARATH</v>
      </c>
      <c r="S355" t="str">
        <f>VLOOKUP($A:$A,[0]!aq,19,FALSE)</f>
        <v>Aspartic proteinase-like protein 2 OS=Arabidopsis thaliana GN=At1g65240 PE=1 SV=2</v>
      </c>
      <c r="T355" t="str">
        <f>VLOOKUP($A:$A,[0]!aq,20,FALSE)</f>
        <v>At3g50050</v>
      </c>
      <c r="U355">
        <f>VLOOKUP($A:$A,[0]!aq,21,FALSE)</f>
        <v>753</v>
      </c>
      <c r="V355">
        <f>VLOOKUP($A:$A,[0]!aq,22,FALSE)</f>
        <v>0</v>
      </c>
      <c r="W355" t="str">
        <f>VLOOKUP($A:$A,[0]!aq,23,FALSE)</f>
        <v>KOG1339</v>
      </c>
      <c r="X355" t="str">
        <f>VLOOKUP($A:$A,[0]!aq,24,FALSE)</f>
        <v>Aspartyl protease</v>
      </c>
      <c r="Y355" t="str">
        <f>VLOOKUP($A:$A,[0]!aq,25,FALSE)</f>
        <v>O</v>
      </c>
      <c r="Z355" t="str">
        <f>VLOOKUP($A:$A,[0]!aq,26,FALSE)</f>
        <v>Posttranslational modification, protein turnover, chaperones</v>
      </c>
      <c r="AA355" t="str">
        <f>VLOOKUP($A:$A,[0]!aq,27,FALSE)</f>
        <v>K00924|1|2e-56|203|brp:103845515|kinase [EC:2.7.1.-]</v>
      </c>
      <c r="AB355">
        <f>VLOOKUP($A:$A,[0]!aq,28,FALSE)</f>
        <v>0</v>
      </c>
      <c r="AC355" t="str">
        <f>VLOOKUP($A:$A,[0]!aq,29,FALSE)</f>
        <v>GO:0004190//aspartic-type endopeptidase activity</v>
      </c>
      <c r="AD355" t="str">
        <f>VLOOKUP($A:$A,[0]!aq,30,FALSE)</f>
        <v>GO:0016021//integral component of membrane</v>
      </c>
      <c r="AE355" t="str">
        <f>VLOOKUP($A:$A,[0]!aq,31,FALSE)</f>
        <v>MARALVNLAVGTVVFFLLFLLSQSNPSTSPPRLLPPPHHGARPAMVLPLFPSSKNSSRTFLHSHRHLLRSDSHSSHPNARMRLYDDLLLNGYYTTRLWIGTPPQQFALIVDTGSTVTYVPCATCEQCGRHQDPKFQPDLSSTYQPVKCNLDCNCDSDRVQCIYERQYAEMSSSSGVLGEDIISFGNQSELVPQRAVFGCENEETGDLYSQHADGIMGLGRGDLSVVDQLVEKGVISDSFSLCYGGMDIGGGAMVLGGISAPSDMVFSYADPVRSPYYSIGLKEIHVAGKQLSLNPSVFDGKYGTVLDSGTTYAYLPEPAFLAFKEAILKELNGLKQIRGPDPNYSDICFSTASSDVSELSKTFPTVEMVFGHRQKLLLSPENYLFRHSKVHGAYCLGIFQNEKDPTTLLGGIIVRNTLVTYDREHSKIGFWKTNCSELWERLHITGALSPTPSSSGKGNSTESPTTTASDGSPHYDFPGKIQIGKIILDMSLSTNHSYLKPQINKLTEFIAKELDVNASQVHLLNFTSEGNSSLVRLAIVPSDSSTYIYKETARNIISRLAEHRVKLPDTFGNYQLVQWKVEPSTKQTWWGRNYMVVVMALIIIVVIGLSVYGVWGMWRRKQQTVNSYKPVGAAAPEQELQPL</v>
      </c>
    </row>
    <row r="356" spans="1:31" x14ac:dyDescent="0.25">
      <c r="A356" s="2" t="s">
        <v>4193</v>
      </c>
      <c r="B356" t="str">
        <f>VLOOKUP($A:$A,[0]!aq,2,FALSE)</f>
        <v>MSMs-VS-MMs</v>
      </c>
      <c r="C356">
        <f>VLOOKUP($A:$A,[0]!aq,3,FALSE)</f>
        <v>2.0806334106796198</v>
      </c>
      <c r="D356">
        <f>VLOOKUP($A:$A,[0]!aq,4,FALSE)</f>
        <v>0.53378551426615894</v>
      </c>
      <c r="E356">
        <f>VLOOKUP($A:$A,[0]!aq,5,FALSE)</f>
        <v>2.1181756047616899E-3</v>
      </c>
      <c r="F356">
        <f>VLOOKUP($A:$A,[0]!aq,6,FALSE)</f>
        <v>9.4578158972588693E-3</v>
      </c>
      <c r="G356" t="str">
        <f>VLOOKUP($A:$A,[0]!aq,7,FALSE)</f>
        <v>Up</v>
      </c>
      <c r="H356" t="str">
        <f>VLOOKUP($A:$A,[0]!aq,8,FALSE)</f>
        <v>Ghir_D09G022940.1</v>
      </c>
      <c r="I356">
        <f>VLOOKUP($A:$A,[0]!aq,9,FALSE)</f>
        <v>0</v>
      </c>
      <c r="J356">
        <f>VLOOKUP($A:$A,[0]!aq,10,FALSE)</f>
        <v>0</v>
      </c>
      <c r="K356">
        <f>VLOOKUP($A:$A,[0]!aq,11,FALSE)</f>
        <v>0</v>
      </c>
      <c r="L356">
        <f>VLOOKUP($A:$A,[0]!aq,12,FALSE)</f>
        <v>100</v>
      </c>
      <c r="M356">
        <f>VLOOKUP($A:$A,[0]!aq,13,FALSE)</f>
        <v>9.0000000000000005E-126</v>
      </c>
      <c r="N356" t="str">
        <f>VLOOKUP($A:$A,[0]!aq,14,FALSE)</f>
        <v>XP_016715789.1</v>
      </c>
      <c r="O356" t="str">
        <f>VLOOKUP($A:$A,[0]!aq,15,FALSE)</f>
        <v>PREDICTED: PRA1 family protein D-like [Gossypium hirsutum]</v>
      </c>
      <c r="P356">
        <f>VLOOKUP($A:$A,[0]!aq,16,FALSE)</f>
        <v>57.14</v>
      </c>
      <c r="Q356">
        <f>VLOOKUP($A:$A,[0]!aq,17,FALSE)</f>
        <v>9.9999999999999994E-68</v>
      </c>
      <c r="R356" t="str">
        <f>VLOOKUP($A:$A,[0]!aq,18,FALSE)</f>
        <v>sp|P93829|PRA1D_ARATH</v>
      </c>
      <c r="S356" t="str">
        <f>VLOOKUP($A:$A,[0]!aq,19,FALSE)</f>
        <v>PRA1 family protein D OS=Arabidopsis thaliana GN=PRA1D PE=1 SV=1</v>
      </c>
      <c r="T356" t="str">
        <f>VLOOKUP($A:$A,[0]!aq,20,FALSE)</f>
        <v>At1g04260</v>
      </c>
      <c r="U356">
        <f>VLOOKUP($A:$A,[0]!aq,21,FALSE)</f>
        <v>204</v>
      </c>
      <c r="V356">
        <f>VLOOKUP($A:$A,[0]!aq,22,FALSE)</f>
        <v>1.9999999999999999E-67</v>
      </c>
      <c r="W356" t="str">
        <f>VLOOKUP($A:$A,[0]!aq,23,FALSE)</f>
        <v>KOG3142</v>
      </c>
      <c r="X356" t="str">
        <f>VLOOKUP($A:$A,[0]!aq,24,FALSE)</f>
        <v>Prenylated rab acceptor 1</v>
      </c>
      <c r="Y356" t="str">
        <f>VLOOKUP($A:$A,[0]!aq,25,FALSE)</f>
        <v>U</v>
      </c>
      <c r="Z356" t="str">
        <f>VLOOKUP($A:$A,[0]!aq,26,FALSE)</f>
        <v>Intracellular trafficking, secretion, and vesicular transport</v>
      </c>
      <c r="AA356" t="str">
        <f>VLOOKUP($A:$A,[0]!aq,27,FALSE)</f>
        <v>K20359|1|2e-126|357|ghi:107928984|PRA1 family protein 1</v>
      </c>
      <c r="AB356" t="str">
        <f>VLOOKUP($A:$A,[0]!aq,28,FALSE)</f>
        <v>GO:0006810//transport</v>
      </c>
      <c r="AC356">
        <f>VLOOKUP($A:$A,[0]!aq,29,FALSE)</f>
        <v>0</v>
      </c>
      <c r="AD356" t="str">
        <f>VLOOKUP($A:$A,[0]!aq,30,FALSE)</f>
        <v>GO:0016021//integral component of membrane</v>
      </c>
      <c r="AE356" t="str">
        <f>VLOOKUP($A:$A,[0]!aq,31,FALSE)</f>
        <v>MSSLISGIKGTTQSLTALRRPWRDFFDISTVDLPSSTSDATTRIAQNLTHFRLNYTLILLLILFLSLIYHPLSLLTFLVILLAWFFLYFARDREEPVVIFGFFIDDRIVIAALFGLTVAGLVLTGVWVNVLVALAVGVGFVILHAGLRSTDDLVMDDLESPYGNVLSGGDDELDSPRGDYSGI</v>
      </c>
    </row>
    <row r="357" spans="1:31" x14ac:dyDescent="0.25">
      <c r="A357" s="2" t="s">
        <v>3553</v>
      </c>
      <c r="B357" t="str">
        <f>VLOOKUP($A:$A,[0]!aq,2,FALSE)</f>
        <v>MSMs-VS-MMs</v>
      </c>
      <c r="C357">
        <f>VLOOKUP($A:$A,[0]!aq,3,FALSE)</f>
        <v>2.0281361473562698</v>
      </c>
      <c r="D357">
        <f>VLOOKUP($A:$A,[0]!aq,4,FALSE)</f>
        <v>0.25245846204001099</v>
      </c>
      <c r="E357">
        <f>VLOOKUP($A:$A,[0]!aq,5,FALSE)</f>
        <v>3.6021420224408001E-6</v>
      </c>
      <c r="F357">
        <f>VLOOKUP($A:$A,[0]!aq,6,FALSE)</f>
        <v>1.04757735169342E-4</v>
      </c>
      <c r="G357" t="str">
        <f>VLOOKUP($A:$A,[0]!aq,7,FALSE)</f>
        <v>Up</v>
      </c>
      <c r="H357" t="str">
        <f>VLOOKUP($A:$A,[0]!aq,8,FALSE)</f>
        <v>Ghir_A12G027810.1</v>
      </c>
      <c r="I357">
        <f>VLOOKUP($A:$A,[0]!aq,9,FALSE)</f>
        <v>0</v>
      </c>
      <c r="J357">
        <f>VLOOKUP($A:$A,[0]!aq,10,FALSE)</f>
        <v>0</v>
      </c>
      <c r="K357">
        <f>VLOOKUP($A:$A,[0]!aq,11,FALSE)</f>
        <v>0</v>
      </c>
      <c r="L357">
        <f>VLOOKUP($A:$A,[0]!aq,12,FALSE)</f>
        <v>100</v>
      </c>
      <c r="M357">
        <f>VLOOKUP($A:$A,[0]!aq,13,FALSE)</f>
        <v>0</v>
      </c>
      <c r="N357" t="str">
        <f>VLOOKUP($A:$A,[0]!aq,14,FALSE)</f>
        <v>XP_016718306.1</v>
      </c>
      <c r="O357" t="str">
        <f>VLOOKUP($A:$A,[0]!aq,15,FALSE)</f>
        <v>PREDICTED: leucoanthocyanidin reductase-like [Gossypium hirsutum]</v>
      </c>
      <c r="P357">
        <f>VLOOKUP($A:$A,[0]!aq,16,FALSE)</f>
        <v>59.69</v>
      </c>
      <c r="Q357">
        <f>VLOOKUP($A:$A,[0]!aq,17,FALSE)</f>
        <v>9.9999999999999994E-149</v>
      </c>
      <c r="R357" t="str">
        <f>VLOOKUP($A:$A,[0]!aq,18,FALSE)</f>
        <v>sp|Q84V83|LAR_DESUN</v>
      </c>
      <c r="S357" t="str">
        <f>VLOOKUP($A:$A,[0]!aq,19,FALSE)</f>
        <v>Leucoanthocyanidin reductase OS=Desmodium uncinatum GN=LAR PE=1 SV=1</v>
      </c>
      <c r="T357" t="str">
        <f>VLOOKUP($A:$A,[0]!aq,20,FALSE)</f>
        <v>-</v>
      </c>
      <c r="U357" t="str">
        <f>VLOOKUP($A:$A,[0]!aq,21,FALSE)</f>
        <v>-</v>
      </c>
      <c r="V357" t="str">
        <f>VLOOKUP($A:$A,[0]!aq,22,FALSE)</f>
        <v>-</v>
      </c>
      <c r="W357" t="str">
        <f>VLOOKUP($A:$A,[0]!aq,23,FALSE)</f>
        <v>-</v>
      </c>
      <c r="X357" t="str">
        <f>VLOOKUP($A:$A,[0]!aq,24,FALSE)</f>
        <v>-</v>
      </c>
      <c r="Y357" t="str">
        <f>VLOOKUP($A:$A,[0]!aq,25,FALSE)</f>
        <v>-</v>
      </c>
      <c r="Z357" t="str">
        <f>VLOOKUP($A:$A,[0]!aq,26,FALSE)</f>
        <v>-</v>
      </c>
      <c r="AA357" t="str">
        <f>VLOOKUP($A:$A,[0]!aq,27,FALSE)</f>
        <v>K13081|1|0.0|746|ghi:107931042|leucoanthocyanidin reductase [EC:1.17.1.3]</v>
      </c>
      <c r="AB357">
        <f>VLOOKUP($A:$A,[0]!aq,28,FALSE)</f>
        <v>0</v>
      </c>
      <c r="AC357" t="str">
        <f>VLOOKUP($A:$A,[0]!aq,29,FALSE)</f>
        <v>GO:0033788//leucoanthocyanidin reductase activity</v>
      </c>
      <c r="AD357" t="str">
        <f>VLOOKUP($A:$A,[0]!aq,30,FALSE)</f>
        <v>-</v>
      </c>
      <c r="AE357" t="str">
        <f>VLOOKUP($A:$A,[0]!aq,31,FALSE)</f>
        <v>MKSTQMNGSYPNESEAGQTVVIGSSGFIGRFITEACLDSGRPTYILVRSSSNSPSKASTIKFLQDKGAIVIYGSITDQEFMEKVLREYKIEVVISAVGGESILDQLSLIEAIKNVNTVKRFVPSEFGHDIDRAKPVEPGLTMYEQKSKIRRQIEECGIPYSYICCNSIAAWPYHDNTHPADVLPPLDRFQIYGDGAVKAYFVAGSDIGKFTVMSTDDDRTLNKTVHFQPPSNLLNMNEMASLWETKIGRVLPRVTITEQDLLQRAQEMRIPQSVVAAITHDIFINGCQINFSLDKTTDVEICSLYPNTSFRTIAECFDDFAKKISDNEKAVSKPVTASNTDIFVPTAKPEALAITAICT</v>
      </c>
    </row>
    <row r="358" spans="1:31" x14ac:dyDescent="0.25">
      <c r="A358" s="2" t="s">
        <v>3724</v>
      </c>
      <c r="B358" t="str">
        <f>VLOOKUP($A:$A,[0]!aq,2,FALSE)</f>
        <v>MSMs-VS-MMs</v>
      </c>
      <c r="C358">
        <f>VLOOKUP($A:$A,[0]!aq,3,FALSE)</f>
        <v>-4.4899932018190096</v>
      </c>
      <c r="D358">
        <f>VLOOKUP($A:$A,[0]!aq,4,FALSE)</f>
        <v>0.72216931884877</v>
      </c>
      <c r="E358">
        <f>VLOOKUP($A:$A,[0]!aq,5,FALSE)</f>
        <v>7.9959911546345598E-4</v>
      </c>
      <c r="F358">
        <f>VLOOKUP($A:$A,[0]!aq,6,FALSE)</f>
        <v>4.5839211124951203E-3</v>
      </c>
      <c r="G358" t="str">
        <f>VLOOKUP($A:$A,[0]!aq,7,FALSE)</f>
        <v>Down</v>
      </c>
      <c r="H358" t="str">
        <f>VLOOKUP($A:$A,[0]!aq,8,FALSE)</f>
        <v>Ghir_D01G013450.1;Ghir_D01G013450.3;Ghir_D01G013450.4</v>
      </c>
      <c r="I358">
        <f>VLOOKUP($A:$A,[0]!aq,9,FALSE)</f>
        <v>0</v>
      </c>
      <c r="J358">
        <f>VLOOKUP($A:$A,[0]!aq,10,FALSE)</f>
        <v>0</v>
      </c>
      <c r="K358" t="str">
        <f>VLOOKUP($A:$A,[0]!aq,11,FALSE)</f>
        <v>&gt;Ghir_D01G013450.2</v>
      </c>
      <c r="L358">
        <f>VLOOKUP($A:$A,[0]!aq,12,FALSE)</f>
        <v>99.816000000000003</v>
      </c>
      <c r="M358">
        <f>VLOOKUP($A:$A,[0]!aq,13,FALSE)</f>
        <v>0</v>
      </c>
      <c r="N358" t="str">
        <f>VLOOKUP($A:$A,[0]!aq,14,FALSE)</f>
        <v>XP_016707693.1</v>
      </c>
      <c r="O358" t="str">
        <f>VLOOKUP($A:$A,[0]!aq,15,FALSE)</f>
        <v>PREDICTED: ABC transporter G family member 22-like [Gossypium hirsutum]</v>
      </c>
      <c r="P358">
        <f>VLOOKUP($A:$A,[0]!aq,16,FALSE)</f>
        <v>74.23</v>
      </c>
      <c r="Q358">
        <f>VLOOKUP($A:$A,[0]!aq,17,FALSE)</f>
        <v>0</v>
      </c>
      <c r="R358" t="str">
        <f>VLOOKUP($A:$A,[0]!aq,18,FALSE)</f>
        <v>sp|Q93YS4|AB22G_ARATH</v>
      </c>
      <c r="S358" t="str">
        <f>VLOOKUP($A:$A,[0]!aq,19,FALSE)</f>
        <v>ABC transporter G family member 22 OS=Arabidopsis thaliana GN=ABCG22 PE=1 SV=1</v>
      </c>
      <c r="T358" t="str">
        <f>VLOOKUP($A:$A,[0]!aq,20,FALSE)</f>
        <v>At5g06530</v>
      </c>
      <c r="U358">
        <f>VLOOKUP($A:$A,[0]!aq,21,FALSE)</f>
        <v>681</v>
      </c>
      <c r="V358">
        <f>VLOOKUP($A:$A,[0]!aq,22,FALSE)</f>
        <v>0</v>
      </c>
      <c r="W358" t="str">
        <f>VLOOKUP($A:$A,[0]!aq,23,FALSE)</f>
        <v>KOG0061</v>
      </c>
      <c r="X358" t="str">
        <f>VLOOKUP($A:$A,[0]!aq,24,FALSE)</f>
        <v>Transporter, ABC superfamily (Breast cancer resistance protein)</v>
      </c>
      <c r="Y358" t="str">
        <f>VLOOKUP($A:$A,[0]!aq,25,FALSE)</f>
        <v>Q</v>
      </c>
      <c r="Z358" t="str">
        <f>VLOOKUP($A:$A,[0]!aq,26,FALSE)</f>
        <v>Secondary metabolites biosynthesis, transport and catabolism</v>
      </c>
      <c r="AA358" t="str">
        <f>VLOOKUP($A:$A,[0]!aq,27,FALSE)</f>
        <v>K05681|1|4e-135|410|sind:105177025|ATP-binding cassette, subfamily G (WHITE), member 2!K21396|3|2e-107|338|adu:107480665|ATP-binding cassette, subfamily G (WHITE), eye pigment precursor transporter</v>
      </c>
      <c r="AB358">
        <f>VLOOKUP($A:$A,[0]!aq,28,FALSE)</f>
        <v>0</v>
      </c>
      <c r="AC358" t="str">
        <f>VLOOKUP($A:$A,[0]!aq,29,FALSE)</f>
        <v>GO:0016887//ATPase activity;GO:0005524//ATP binding</v>
      </c>
      <c r="AD358" t="str">
        <f>VLOOKUP($A:$A,[0]!aq,30,FALSE)</f>
        <v>GO:0016021//integral component of membrane</v>
      </c>
      <c r="AE358" t="str">
        <f>VLOOKUP($A:$A,[0]!aq,31,FALSE)</f>
        <v>MEKSSNSTTLGRTKSDQLLETLAAVFKSPTSQSDLAPGTSDSGGTLSRKSSRRLVVGASPARSSGGGSRNAHIRKARSAQMKLDLEELSSGAALSRASSASLGFSFSFTGFTVPPDEIAGSKLFSDDDIPEDIEAGICRPKFQAEPTLPIYLKFREVSYKVVIKGMTSSEERDILNGISGDVSPGEVVALMGPSGSGKTTLLNILGGRLTHSAVAGSVTYNDQPYSKFLKSRIGFVTQDDVLFPHLTVKETLTYAALLRLPLTLTKQQKEKRALDVIYELGLDRCQDTMIGGSFVRGVSGGERKRVCIGNEIIIKPSLLFLDEPTSGLDSTTALRTVETLQDIAEAGKTVLTTIHQPSSRLFHKFDKLIVLGKGNLLYFGKASEATDYFSSIGCSPLIAMNPAEFLLDLANGNLNDISVPPELEDRVQMENSETETRNGKPPPQVVHEYLVEAYELRFSENENKLMDPLHLDEEPKLKVLSSKRQWGASWWQQYCILFIRGIKERRHDYFSWLRITQVLSTAIILGLLWWQSDSKTSRGRQDQVYIYSSFVSLLTY</v>
      </c>
    </row>
    <row r="359" spans="1:31" x14ac:dyDescent="0.25">
      <c r="A359" s="2" t="s">
        <v>4064</v>
      </c>
      <c r="B359" t="str">
        <f>VLOOKUP($A:$A,[0]!aq,2,FALSE)</f>
        <v>MSMs-VS-MMs</v>
      </c>
      <c r="C359">
        <f>VLOOKUP($A:$A,[0]!aq,3,FALSE)</f>
        <v>-6.3827572831460699</v>
      </c>
      <c r="D359">
        <f>VLOOKUP($A:$A,[0]!aq,4,FALSE)</f>
        <v>1.23451169889525</v>
      </c>
      <c r="E359">
        <f>VLOOKUP($A:$A,[0]!aq,5,FALSE)</f>
        <v>1.2947016721189799E-3</v>
      </c>
      <c r="F359">
        <f>VLOOKUP($A:$A,[0]!aq,6,FALSE)</f>
        <v>6.5198450520181101E-3</v>
      </c>
      <c r="G359" t="str">
        <f>VLOOKUP($A:$A,[0]!aq,7,FALSE)</f>
        <v>Down</v>
      </c>
      <c r="H359" t="str">
        <f>VLOOKUP($A:$A,[0]!aq,8,FALSE)</f>
        <v>Ghir_D08G015440.1</v>
      </c>
      <c r="I359">
        <f>VLOOKUP($A:$A,[0]!aq,9,FALSE)</f>
        <v>0</v>
      </c>
      <c r="J359">
        <f>VLOOKUP($A:$A,[0]!aq,10,FALSE)</f>
        <v>0</v>
      </c>
      <c r="K359">
        <f>VLOOKUP($A:$A,[0]!aq,11,FALSE)</f>
        <v>0</v>
      </c>
      <c r="L359">
        <f>VLOOKUP($A:$A,[0]!aq,12,FALSE)</f>
        <v>94.253</v>
      </c>
      <c r="M359">
        <f>VLOOKUP($A:$A,[0]!aq,13,FALSE)</f>
        <v>0</v>
      </c>
      <c r="N359" t="str">
        <f>VLOOKUP($A:$A,[0]!aq,14,FALSE)</f>
        <v>XP_017609678.1</v>
      </c>
      <c r="O359" t="str">
        <f>VLOOKUP($A:$A,[0]!aq,15,FALSE)</f>
        <v>PREDICTED: pentatricopeptide repeat-containing protein At1g02060, chloroplastic-like [Gossypium arboreum]</v>
      </c>
      <c r="P359">
        <f>VLOOKUP($A:$A,[0]!aq,16,FALSE)</f>
        <v>62.59</v>
      </c>
      <c r="Q359">
        <f>VLOOKUP($A:$A,[0]!aq,17,FALSE)</f>
        <v>0</v>
      </c>
      <c r="R359" t="str">
        <f>VLOOKUP($A:$A,[0]!aq,18,FALSE)</f>
        <v>sp|O81908|PPR2_ARATH</v>
      </c>
      <c r="S359" t="str">
        <f>VLOOKUP($A:$A,[0]!aq,19,FALSE)</f>
        <v>Pentatricopeptide repeat-containing protein At1g02060, chloroplastic OS=Arabidopsis thaliana GN=At1g02060 PE=2 SV=2</v>
      </c>
      <c r="T359" t="str">
        <f>VLOOKUP($A:$A,[0]!aq,20,FALSE)</f>
        <v>At1g02060</v>
      </c>
      <c r="U359">
        <f>VLOOKUP($A:$A,[0]!aq,21,FALSE)</f>
        <v>853</v>
      </c>
      <c r="V359">
        <f>VLOOKUP($A:$A,[0]!aq,22,FALSE)</f>
        <v>0</v>
      </c>
      <c r="W359" t="str">
        <f>VLOOKUP($A:$A,[0]!aq,23,FALSE)</f>
        <v>KOG4197</v>
      </c>
      <c r="X359" t="str">
        <f>VLOOKUP($A:$A,[0]!aq,24,FALSE)</f>
        <v>FOG: PPR repeat</v>
      </c>
      <c r="Y359" t="str">
        <f>VLOOKUP($A:$A,[0]!aq,25,FALSE)</f>
        <v>R</v>
      </c>
      <c r="Z359" t="str">
        <f>VLOOKUP($A:$A,[0]!aq,26,FALSE)</f>
        <v>General function prediction only</v>
      </c>
      <c r="AA359" t="str">
        <f>VLOOKUP($A:$A,[0]!aq,27,FALSE)</f>
        <v>K00660|1|3e-94|310|mus:108952404|chalcone synthase [EC:2.3.1.74]</v>
      </c>
      <c r="AB359" t="str">
        <f>VLOOKUP($A:$A,[0]!aq,28,FALSE)</f>
        <v>-</v>
      </c>
      <c r="AC359" t="str">
        <f>VLOOKUP($A:$A,[0]!aq,29,FALSE)</f>
        <v>-</v>
      </c>
      <c r="AD359" t="str">
        <f>VLOOKUP($A:$A,[0]!aq,30,FALSE)</f>
        <v>-</v>
      </c>
      <c r="AE359" t="str">
        <f>VLOOKUP($A:$A,[0]!aq,31,FALSE)</f>
        <v>MFMEMVLSPRSYHGAGKQLFLYQCPLRFVIRCFSSARIEIHGEGTNERNQGLGEKAESSIKTKGAKFMARVINSTPWSSELESSISSLSPSLSKTTVLQTLRLIKNPSKALQFFNWVQQMGFPHDAQSFFLMIEILGKERNLNAARNLMLSIEKRSNGSVKLEDKFFNSLIRSYGKAGLFQESIKVFETMKSIGVSPSVVSFNNLLSILLKRGRTNMAKSVFNEMLSTYGVTPDVYTFNILIKGFCMNSMVDEGFRFFKEMERFKCDPDVVTYNIIVDGLCRVGKVGIAHNVVKGMSKKSLDLNPNVVTYTTLLRGYCMKQDIDEALAVFQEMICRGLKPNKITYNTLIKGLSEVHKYDKIKEILERMGEDGRFTPDTCTFNTLINAHCNAGNMDEALNVLKRMSEMKVQSDSATYSVIIRSLCQIADFEKAEEFFDELAKKEILLSHVGCTPLVAAYNPMFEYLCANGKTKKAERVFRQLLKRGRQDPPAYKTLILGHCKEGTFEAGYELLVLMLRRDFEPGFEIYDSLITGLLLKGEPLLARLTLEKMLKSSHLPQTSSVHSILAELLKKSCAQEAASLVTLMLDHRIRLNINLSTQTVKLLLARRMQDKAFQVLVLLYDDGYMVEMEDLVRFLCQSGMLLEVCKMIQFSLEKHQTVDIEICCTVIEGLCNNRRLSEAFGLYYELVERGKPLELRCLDNLKMALQAGGRLNEAEFVSKRMPNHPAFLKPNSLQELANLSFIFLALLKMSKIDNNNAPWHRLKRASTPRKATVLAIGKAFPRQLIPQEYLVEGYIRDTKCQDVSIKEKLERLCKTTTVKTRYTVMCKEILDQYPELATEGSSTIRQRLEIANPAVVEMAFEASLACIKEWGRPATDITHIIYVSSSEIRLPGGDLYLASELGLRNDVSRVMLYFLGCYGGATGLRVAKDIAENNPGSRILLTTSETTILGFRPPNKARPYDLVGAALFGDGAAAVIIGTDPVTGKESPFMELSYAVQQFLPGTQSVIDGCLTEEGINFKLGRDLPQKIEDNIEEFCRKLMSKASLTDFNEMFWAVHPGGPAILNRLESTLKLNKGKLECSRKALKDFGNVSSNTIFYVMEYMREELKRGGGEEWGLP</v>
      </c>
    </row>
    <row r="360" spans="1:31" x14ac:dyDescent="0.25">
      <c r="A360" s="2" t="s">
        <v>4282</v>
      </c>
      <c r="B360" t="str">
        <f>VLOOKUP($A:$A,[0]!aq,2,FALSE)</f>
        <v>MSMs-VS-MMs</v>
      </c>
      <c r="C360">
        <f>VLOOKUP($A:$A,[0]!aq,3,FALSE)</f>
        <v>-3.97379097365067</v>
      </c>
      <c r="D360">
        <f>VLOOKUP($A:$A,[0]!aq,4,FALSE)</f>
        <v>0.74746723925333303</v>
      </c>
      <c r="E360">
        <f>VLOOKUP($A:$A,[0]!aq,5,FALSE)</f>
        <v>1.80146162890638E-3</v>
      </c>
      <c r="F360">
        <f>VLOOKUP($A:$A,[0]!aq,6,FALSE)</f>
        <v>8.3428774759807395E-3</v>
      </c>
      <c r="G360" t="str">
        <f>VLOOKUP($A:$A,[0]!aq,7,FALSE)</f>
        <v>Down</v>
      </c>
      <c r="H360" t="str">
        <f>VLOOKUP($A:$A,[0]!aq,8,FALSE)</f>
        <v>Ghir_D10G019850.1;Ghir_D10G019860.1</v>
      </c>
      <c r="I360">
        <f>VLOOKUP($A:$A,[0]!aq,9,FALSE)</f>
        <v>0</v>
      </c>
      <c r="J360">
        <f>VLOOKUP($A:$A,[0]!aq,10,FALSE)</f>
        <v>0</v>
      </c>
      <c r="K360">
        <f>VLOOKUP($A:$A,[0]!aq,11,FALSE)</f>
        <v>0</v>
      </c>
      <c r="L360">
        <f>VLOOKUP($A:$A,[0]!aq,12,FALSE)</f>
        <v>98.692999999999998</v>
      </c>
      <c r="M360">
        <f>VLOOKUP($A:$A,[0]!aq,13,FALSE)</f>
        <v>4.9999999999999997E-107</v>
      </c>
      <c r="N360" t="str">
        <f>VLOOKUP($A:$A,[0]!aq,14,FALSE)</f>
        <v>KJB73007.1</v>
      </c>
      <c r="O360" t="str">
        <f>VLOOKUP($A:$A,[0]!aq,15,FALSE)</f>
        <v>hypothetical protein B456_011G208900 [Gossypium raimondii]</v>
      </c>
      <c r="P360">
        <f>VLOOKUP($A:$A,[0]!aq,16,FALSE)</f>
        <v>69.03</v>
      </c>
      <c r="Q360">
        <f>VLOOKUP($A:$A,[0]!aq,17,FALSE)</f>
        <v>3.9999999999999998E-67</v>
      </c>
      <c r="R360" t="str">
        <f>VLOOKUP($A:$A,[0]!aq,18,FALSE)</f>
        <v>sp|Q9FPR6|ARR17_ARATH</v>
      </c>
      <c r="S360" t="str">
        <f>VLOOKUP($A:$A,[0]!aq,19,FALSE)</f>
        <v>Two-component response regulator ARR17 OS=Arabidopsis thaliana GN=ARR17 PE=2 SV=1</v>
      </c>
      <c r="T360" t="str">
        <f>VLOOKUP($A:$A,[0]!aq,20,FALSE)</f>
        <v>At2g40670</v>
      </c>
      <c r="U360">
        <f>VLOOKUP($A:$A,[0]!aq,21,FALSE)</f>
        <v>197</v>
      </c>
      <c r="V360">
        <f>VLOOKUP($A:$A,[0]!aq,22,FALSE)</f>
        <v>3E-65</v>
      </c>
      <c r="W360" t="str">
        <f>VLOOKUP($A:$A,[0]!aq,23,FALSE)</f>
        <v>KOG1601</v>
      </c>
      <c r="X360" t="str">
        <f>VLOOKUP($A:$A,[0]!aq,24,FALSE)</f>
        <v>GATA-4/5/6 transcription factors</v>
      </c>
      <c r="Y360" t="str">
        <f>VLOOKUP($A:$A,[0]!aq,25,FALSE)</f>
        <v>K</v>
      </c>
      <c r="Z360" t="str">
        <f>VLOOKUP($A:$A,[0]!aq,26,FALSE)</f>
        <v>Transcription</v>
      </c>
      <c r="AA360" t="str">
        <f>VLOOKUP($A:$A,[0]!aq,27,FALSE)</f>
        <v>K14492|1|1e-107|306|gra:105778640|two-component response regulator ARR-A family</v>
      </c>
      <c r="AB360" t="str">
        <f>VLOOKUP($A:$A,[0]!aq,28,FALSE)</f>
        <v>GO:0000160//phosphorelay signal transduction system</v>
      </c>
      <c r="AC360">
        <f>VLOOKUP($A:$A,[0]!aq,29,FALSE)</f>
        <v>0</v>
      </c>
      <c r="AD360" t="str">
        <f>VLOOKUP($A:$A,[0]!aq,30,FALSE)</f>
        <v>GO:0005622//intracellular</v>
      </c>
      <c r="AE360" t="str">
        <f>VLOOKUP($A:$A,[0]!aq,31,FALSE)</f>
        <v>MLGSGGGSGSCSKDMAVELGDEPHVLVVDDSLIDRKLVERLLKNSSCKVTTAENALRAVEYLRLGNDTLEGTVSEVNMIITDYCMPGMTGYELLKKIKESSVLKEVPVVIMSSENIPTRISQCLEEGAKMFMLKPLTRSDVKQLKWHLMKCRS</v>
      </c>
    </row>
    <row r="361" spans="1:31" x14ac:dyDescent="0.25">
      <c r="A361" s="2" t="s">
        <v>2937</v>
      </c>
      <c r="B361" t="str">
        <f>VLOOKUP($A:$A,[0]!aq,2,FALSE)</f>
        <v>MSMs-VS-MMs</v>
      </c>
      <c r="C361">
        <f>VLOOKUP($A:$A,[0]!aq,3,FALSE)</f>
        <v>2.64505438199954</v>
      </c>
      <c r="D361">
        <f>VLOOKUP($A:$A,[0]!aq,4,FALSE)</f>
        <v>0.48610524443916098</v>
      </c>
      <c r="E361">
        <f>VLOOKUP($A:$A,[0]!aq,5,FALSE)</f>
        <v>1.49744852046219E-4</v>
      </c>
      <c r="F361">
        <f>VLOOKUP($A:$A,[0]!aq,6,FALSE)</f>
        <v>1.3682696928325E-3</v>
      </c>
      <c r="G361" t="str">
        <f>VLOOKUP($A:$A,[0]!aq,7,FALSE)</f>
        <v>Up</v>
      </c>
      <c r="H361" t="str">
        <f>VLOOKUP($A:$A,[0]!aq,8,FALSE)</f>
        <v>Ghir_A05G017810.1</v>
      </c>
      <c r="I361">
        <f>VLOOKUP($A:$A,[0]!aq,9,FALSE)</f>
        <v>0</v>
      </c>
      <c r="J361">
        <f>VLOOKUP($A:$A,[0]!aq,10,FALSE)</f>
        <v>0</v>
      </c>
      <c r="K361">
        <f>VLOOKUP($A:$A,[0]!aq,11,FALSE)</f>
        <v>0</v>
      </c>
      <c r="L361">
        <f>VLOOKUP($A:$A,[0]!aq,12,FALSE)</f>
        <v>100</v>
      </c>
      <c r="M361">
        <f>VLOOKUP($A:$A,[0]!aq,13,FALSE)</f>
        <v>0</v>
      </c>
      <c r="N361" t="str">
        <f>VLOOKUP($A:$A,[0]!aq,14,FALSE)</f>
        <v>XP_016687862.1</v>
      </c>
      <c r="O361" t="str">
        <f>VLOOKUP($A:$A,[0]!aq,15,FALSE)</f>
        <v xml:space="preserve">PREDICTED: 1-aminocyclopropane-1-carboxylate oxidase [Gossypium hirsutum] </v>
      </c>
      <c r="P361">
        <f>VLOOKUP($A:$A,[0]!aq,16,FALSE)</f>
        <v>88.01</v>
      </c>
      <c r="Q361">
        <f>VLOOKUP($A:$A,[0]!aq,17,FALSE)</f>
        <v>0</v>
      </c>
      <c r="R361" t="str">
        <f>VLOOKUP($A:$A,[0]!aq,18,FALSE)</f>
        <v>sp|P31237|ACCO_ACTDE</v>
      </c>
      <c r="S361" t="str">
        <f>VLOOKUP($A:$A,[0]!aq,19,FALSE)</f>
        <v>1-aminocyclopropane-1-carboxylate oxidase OS=Actinidia deliciosa GN=ACO PE=2 SV=1</v>
      </c>
      <c r="T361" t="str">
        <f>VLOOKUP($A:$A,[0]!aq,20,FALSE)</f>
        <v>At1g05010</v>
      </c>
      <c r="U361">
        <f>VLOOKUP($A:$A,[0]!aq,21,FALSE)</f>
        <v>511</v>
      </c>
      <c r="V361">
        <f>VLOOKUP($A:$A,[0]!aq,22,FALSE)</f>
        <v>0</v>
      </c>
      <c r="W361" t="str">
        <f>VLOOKUP($A:$A,[0]!aq,23,FALSE)</f>
        <v>KOG0143</v>
      </c>
      <c r="X361" t="str">
        <f>VLOOKUP($A:$A,[0]!aq,24,FALSE)</f>
        <v>Iron/ascorbate family oxidoreductases</v>
      </c>
      <c r="Y361" t="str">
        <f>VLOOKUP($A:$A,[0]!aq,25,FALSE)</f>
        <v>QR</v>
      </c>
      <c r="Z361" t="str">
        <f>VLOOKUP($A:$A,[0]!aq,26,FALSE)</f>
        <v>Secondary metabolites biosynthesis, transport and catabolism;General function prediction only</v>
      </c>
      <c r="AA361" t="str">
        <f>VLOOKUP($A:$A,[0]!aq,27,FALSE)</f>
        <v>K05933|1|0.0|662|ghi:107905676|aminocyclopropanecarboxylate oxidase [EC:1.14.17.4]</v>
      </c>
      <c r="AB361">
        <f>VLOOKUP($A:$A,[0]!aq,28,FALSE)</f>
        <v>0</v>
      </c>
      <c r="AC361" t="str">
        <f>VLOOKUP($A:$A,[0]!aq,29,FALSE)</f>
        <v>GO:0046872//metal ion binding;GO:0016491//oxidoreductase activity</v>
      </c>
      <c r="AD361" t="str">
        <f>VLOOKUP($A:$A,[0]!aq,30,FALSE)</f>
        <v>-</v>
      </c>
      <c r="AE361" t="str">
        <f>VLOOKUP($A:$A,[0]!aq,31,FALSE)</f>
        <v>MELTFPVIDFSKLNGEERAAAMEMIKDACENWGFFELVNHGISHELMETVERLTKEHYRKCMEQRFKEMVASKGLEAVQSEINDMDWESTFFLRHLPESNMSEIPDLEEDYRKVMKEFAVELEKLAEQLLDLLCENLGLEPGYLKKVFYGSKGPTFGTKVSNYPPCPKPDLIKGLRAHTDAGGIILLFQDDKVSGLQLLKDGQWIDVPPMKHSIVINLGDQLEVITNGKYKSVMHRVIAQTDGTRMSIASFYNPGSDAVIYPAPALLEKEADKSQVYPKFVFEDYMKLYAGLKFQAKEPRFEAMKTVESAVNLGPIATV</v>
      </c>
    </row>
    <row r="362" spans="1:31" x14ac:dyDescent="0.25">
      <c r="A362" s="2" t="s">
        <v>2591</v>
      </c>
      <c r="B362" t="str">
        <f>VLOOKUP($A:$A,[0]!aq,2,FALSE)</f>
        <v>MSMs-VS-MMs</v>
      </c>
      <c r="C362">
        <f>VLOOKUP($A:$A,[0]!aq,3,FALSE)</f>
        <v>-2.38822188420649</v>
      </c>
      <c r="D362">
        <f>VLOOKUP($A:$A,[0]!aq,4,FALSE)</f>
        <v>0.26138013207570299</v>
      </c>
      <c r="E362">
        <f>VLOOKUP($A:$A,[0]!aq,5,FALSE)</f>
        <v>9.4104259540372905E-7</v>
      </c>
      <c r="F362">
        <f>VLOOKUP($A:$A,[0]!aq,6,FALSE)</f>
        <v>4.26724907716724E-5</v>
      </c>
      <c r="G362" t="str">
        <f>VLOOKUP($A:$A,[0]!aq,7,FALSE)</f>
        <v>Down</v>
      </c>
      <c r="H362" t="str">
        <f>VLOOKUP($A:$A,[0]!aq,8,FALSE)</f>
        <v>Ghir_A01G000070.2;Ghir_D01G000110.2</v>
      </c>
      <c r="I362">
        <f>VLOOKUP($A:$A,[0]!aq,9,FALSE)</f>
        <v>0</v>
      </c>
      <c r="J362">
        <f>VLOOKUP($A:$A,[0]!aq,10,FALSE)</f>
        <v>0</v>
      </c>
      <c r="K362">
        <f>VLOOKUP($A:$A,[0]!aq,11,FALSE)</f>
        <v>0</v>
      </c>
      <c r="L362">
        <f>VLOOKUP($A:$A,[0]!aq,12,FALSE)</f>
        <v>100</v>
      </c>
      <c r="M362">
        <f>VLOOKUP($A:$A,[0]!aq,13,FALSE)</f>
        <v>0</v>
      </c>
      <c r="N362" t="str">
        <f>VLOOKUP($A:$A,[0]!aq,14,FALSE)</f>
        <v>XP_016728004.1</v>
      </c>
      <c r="O362" t="str">
        <f>VLOOKUP($A:$A,[0]!aq,15,FALSE)</f>
        <v xml:space="preserve">PREDICTED: uncharacterized protein LOC107939224 [Gossypium hirsutum] </v>
      </c>
      <c r="P362" t="str">
        <f>VLOOKUP($A:$A,[0]!aq,16,FALSE)</f>
        <v>-</v>
      </c>
      <c r="Q362" t="str">
        <f>VLOOKUP($A:$A,[0]!aq,17,FALSE)</f>
        <v>-</v>
      </c>
      <c r="R362" t="str">
        <f>VLOOKUP($A:$A,[0]!aq,18,FALSE)</f>
        <v>-</v>
      </c>
      <c r="S362" t="str">
        <f>VLOOKUP($A:$A,[0]!aq,19,FALSE)</f>
        <v>-</v>
      </c>
      <c r="T362" t="str">
        <f>VLOOKUP($A:$A,[0]!aq,20,FALSE)</f>
        <v>At1g33270</v>
      </c>
      <c r="U362">
        <f>VLOOKUP($A:$A,[0]!aq,21,FALSE)</f>
        <v>486</v>
      </c>
      <c r="V362">
        <f>VLOOKUP($A:$A,[0]!aq,22,FALSE)</f>
        <v>2.0000000000000001E-172</v>
      </c>
      <c r="W362" t="str">
        <f>VLOOKUP($A:$A,[0]!aq,23,FALSE)</f>
        <v>KOG3773</v>
      </c>
      <c r="X362" t="str">
        <f>VLOOKUP($A:$A,[0]!aq,24,FALSE)</f>
        <v>Adiponutrin and related vesicular transport proteins; predicted alpha/beta hydrolase</v>
      </c>
      <c r="Y362" t="str">
        <f>VLOOKUP($A:$A,[0]!aq,25,FALSE)</f>
        <v>U</v>
      </c>
      <c r="Z362" t="str">
        <f>VLOOKUP($A:$A,[0]!aq,26,FALSE)</f>
        <v>Intracellular trafficking, secretion, and vesicular transport</v>
      </c>
      <c r="AA362" t="str">
        <f>VLOOKUP($A:$A,[0]!aq,27,FALSE)</f>
        <v>K16813|1|6e-07|55.8|ccp:CHC_T00001770001|patatin-like phospholipase domain-containing protein 1 [EC:3.1.1.-]</v>
      </c>
      <c r="AB362" t="str">
        <f>VLOOKUP($A:$A,[0]!aq,28,FALSE)</f>
        <v>GO:0016042//lipid catabolic process</v>
      </c>
      <c r="AC362" t="str">
        <f>VLOOKUP($A:$A,[0]!aq,29,FALSE)</f>
        <v>GO:0016787//hydrolase activity</v>
      </c>
      <c r="AD362" t="str">
        <f>VLOOKUP($A:$A,[0]!aq,30,FALSE)</f>
        <v>GO:0016021//integral component of membrane</v>
      </c>
      <c r="AE362" t="str">
        <f>VLOOKUP($A:$A,[0]!aq,31,FALSE)</f>
        <v>MAPSISSIFISHTFNAFASFTNCSKNNKNHTTPPSQHKNHQLFSSSPGKVSFAAATGELFLGIASRFIKSSSNYEDSGSTIPVFSRPRKRINGSEAGNNDKDRIGLVMEDEIEPEVIWEQRVKDIEAEKERRVVTSPGFSFSAAGLLFPYHLGVAQFLIEKGYIKETTPLAGSSAGAIICAVIASGASMDEALKATKDLADDCRLKGTAFRLGAVLRDILDKFLPDDIHTRSNGRVRVAVTQILWRPRGLLVDQFDSKEDLINAVITSSFIPGYLAPRPATMFRNRLCIDGGLTLFMPPTSASKTVRVCAFPASQLGLQGIGISPDCNPENRASGRELFNWALEPADDEILDRLFEFGYLDAAVWGEQNPVKDIVADNSPLVGNGSAK</v>
      </c>
    </row>
    <row r="363" spans="1:31" x14ac:dyDescent="0.25">
      <c r="A363" s="2" t="s">
        <v>4405</v>
      </c>
      <c r="B363" t="str">
        <f>VLOOKUP($A:$A,[0]!aq,2,FALSE)</f>
        <v>MSMs-VS-MMs</v>
      </c>
      <c r="C363">
        <f>VLOOKUP($A:$A,[0]!aq,3,FALSE)</f>
        <v>2.52575213253255</v>
      </c>
      <c r="D363">
        <f>VLOOKUP($A:$A,[0]!aq,4,FALSE)</f>
        <v>0.29348933070570998</v>
      </c>
      <c r="E363">
        <f>VLOOKUP($A:$A,[0]!aq,5,FALSE)</f>
        <v>1.7669489258409501E-6</v>
      </c>
      <c r="F363">
        <f>VLOOKUP($A:$A,[0]!aq,6,FALSE)</f>
        <v>6.2848205659651302E-5</v>
      </c>
      <c r="G363" t="str">
        <f>VLOOKUP($A:$A,[0]!aq,7,FALSE)</f>
        <v>Up</v>
      </c>
      <c r="H363" t="str">
        <f>VLOOKUP($A:$A,[0]!aq,8,FALSE)</f>
        <v>Ghir_D12G010460.1</v>
      </c>
      <c r="I363">
        <f>VLOOKUP($A:$A,[0]!aq,9,FALSE)</f>
        <v>0</v>
      </c>
      <c r="J363">
        <f>VLOOKUP($A:$A,[0]!aq,10,FALSE)</f>
        <v>0</v>
      </c>
      <c r="K363">
        <f>VLOOKUP($A:$A,[0]!aq,11,FALSE)</f>
        <v>0</v>
      </c>
      <c r="L363">
        <f>VLOOKUP($A:$A,[0]!aq,12,FALSE)</f>
        <v>97.725999999999999</v>
      </c>
      <c r="M363">
        <f>VLOOKUP($A:$A,[0]!aq,13,FALSE)</f>
        <v>0</v>
      </c>
      <c r="N363" t="str">
        <f>VLOOKUP($A:$A,[0]!aq,14,FALSE)</f>
        <v>XP_016735087.1</v>
      </c>
      <c r="O363" t="str">
        <f>VLOOKUP($A:$A,[0]!aq,15,FALSE)</f>
        <v>PREDICTED: CCR4-NOT transcription complex subunit 1-like [Gossypium hirsutum]</v>
      </c>
      <c r="P363" t="str">
        <f>VLOOKUP($A:$A,[0]!aq,16,FALSE)</f>
        <v>-</v>
      </c>
      <c r="Q363" t="str">
        <f>VLOOKUP($A:$A,[0]!aq,17,FALSE)</f>
        <v>-</v>
      </c>
      <c r="R363" t="str">
        <f>VLOOKUP($A:$A,[0]!aq,18,FALSE)</f>
        <v>-</v>
      </c>
      <c r="S363" t="str">
        <f>VLOOKUP($A:$A,[0]!aq,19,FALSE)</f>
        <v>-</v>
      </c>
      <c r="T363" t="str">
        <f>VLOOKUP($A:$A,[0]!aq,20,FALSE)</f>
        <v>At1g02080</v>
      </c>
      <c r="U363">
        <f>VLOOKUP($A:$A,[0]!aq,21,FALSE)</f>
        <v>2416</v>
      </c>
      <c r="V363">
        <f>VLOOKUP($A:$A,[0]!aq,22,FALSE)</f>
        <v>0</v>
      </c>
      <c r="W363" t="str">
        <f>VLOOKUP($A:$A,[0]!aq,23,FALSE)</f>
        <v>KOG1831</v>
      </c>
      <c r="X363" t="str">
        <f>VLOOKUP($A:$A,[0]!aq,24,FALSE)</f>
        <v>Negative regulator of transcription</v>
      </c>
      <c r="Y363" t="str">
        <f>VLOOKUP($A:$A,[0]!aq,25,FALSE)</f>
        <v>K</v>
      </c>
      <c r="Z363" t="str">
        <f>VLOOKUP($A:$A,[0]!aq,26,FALSE)</f>
        <v>Transcription</v>
      </c>
      <c r="AA363" t="str">
        <f>VLOOKUP($A:$A,[0]!aq,27,FALSE)</f>
        <v>K12604|1|0.0|4810|ghi:107945544|CCR4-NOT transcription complex subunit 1</v>
      </c>
      <c r="AB363" t="str">
        <f>VLOOKUP($A:$A,[0]!aq,28,FALSE)</f>
        <v>-</v>
      </c>
      <c r="AC363" t="str">
        <f>VLOOKUP($A:$A,[0]!aq,29,FALSE)</f>
        <v>-</v>
      </c>
      <c r="AD363" t="str">
        <f>VLOOKUP($A:$A,[0]!aq,30,FALSE)</f>
        <v>-</v>
      </c>
      <c r="AE363" t="str">
        <f>VLOOKUP($A:$A,[0]!aq,31,FALSE)</f>
        <v>MLVLIHIEHRDRTKVKKVTTFKENIFRKKKRLPSKNTRDLSSLTMLELSSTLSSHVRFLLQSLTEANADSVFRELCQFIEYGIEGSTLVLQTCLDCLSSHKTDSKNLQSEQVVASIFRHAMDKPNFCTVFCQSLRSMDISENFLENFSKTLQLSLSEKIAVGLALSDSENPETRMCGKNFCMAQIEELQSNPACPDSSMQIQNMVMFLQCSSAFSKHVDSFMQMLSLVQAKDVAQFVLTPILSDELREANFLRNIDFFDESEENDFDALLAEMEKEMSMGDIIKELGYGCTTDAAHCKEILSLYLPLTEVTISRILGAITRTYVGLEDNQIAFSTFSLALGCGNSLDLPPLSSWNVDVLIKTIKQLAPNTNWVQVIEHLDHEGFYIPNETAFTFFMSVYQHSCQEPFPLHAVCGSVWKNIEGQLSFLKYAVEAPPEVFTFAHSVRQLDYAEAVHGHKLQIGNGNHAWLCLDLLDVLCQLAERGHASFVRSMLDYSLKHCPEILLIGMAHVNTAYNLLQHDVTSSVFLMIIKNAVGAGTILQLWHVNPKVVLRGFVEVQNTEPDSMIRILDICQELNILSSVLEMMPFPSAIRLAVLASRKEVIDFEKWLSSNLNMYKDVFFEECLKFLKEIQFGGSQEFSAKPFHHTTAVLNLYLEASTTFFKILKANSGSITSTQLLEEMERLHVTIMDSTSKLQNGGTTVSSPSDGYGDEIEAEANSYFHQMFSGQLTIDAMVEMLARFKESSVKREQSIFECMIANLFEEYRFFHKYPERQLKIAAVLFGSVIKQQLVTHLTLGIALRGVLDALRKPADSKMFLFGTKALEQFVDRLIEWPQYCNHILQISHMRATHSELVAFIERALARISSGHLESTGSNNLSVHHQVSSQVTPGNGELNSSSIIQSGPQLSSPLRLPRHDSSLDDRNKASAASSNDVKPLLPSVGQPSVASLSDASSIQKPQNAVTSASMLSASPGFVRPSRGVTSTRFGSALNIETLVAAAERRETPIEAPTSDIQDKISFIINNISVANIEAKGKEFTEILKEQYYPWFAQYMVMKRASIEPNFHDLYLKFLDKVNSKALNKEIIQATYENCKVLLGSELIKSSSEERSLLKNLGSWLGKLTIGRNQVLRAREIDPKSLIIEAYEKGLMIAVIPFTSKILEPCQSSLAYQPPNPWTMGILALLAEIYSMPNLKMNLKFDIEVLFKNLGVDMKDITPTSLLKDRKRELEGNPDFSNKDVGASQPQMVPEAKTGIISPLNHVDIPLEVASPPNPGGHTHLLSQVCIFINLCWSLRLSSGALVEDEKLAALGLSDQLPSAQGLFQASPSQSPFSVSQLSTPIPNIGTHVIINQKLSALGLHLHFQRVVPIAMDRAIKEIVAGIVQRSVSIDYAMESDETRIYNAAHLMVASLAGSLAHVTCKLVTNDNLDLGCAVIEQAATDKAIQTIDGEIANQLALRRKHRDPAFFDPSMYGQGSMGVVPEALRPKPGHLTVSQQRVYEDFVRLPWQNQSGQTTHTMSAGPSTSPGDTGLTGTFGSTSGQVTPGYTSGPGNLGQADVASEAIETTSASLLSIPSIHIGSGTGLTQQTTENDPLNASFPSTTAAPELLSVETTDAVKEFGPTSQSLPSPAATERLGSSISETSLSTRDALDKYQIVAQKLENLVTSDGREADIQGVISEVPEIILRCVSRDEAALAVAQKVFKGLYENASNSLHVSAHLAILAAVRDVCKLAVKELTSWVIYSEDERKFNKDITVGLIRSELLNLAEYNVHMAKYIDGGRNKAAMEFAVSLLQTLVSDESRVISELHNLVDALAKVASKPGAPESLQQLIEMIRNPSASMAALSSATVAKEDKAKQSRDKKGPSHAPANREDNSSMEALEPDPAGFKEQVSMLFAEWYQICELPGANDGPCNHYILQLYQNGLLKGDDMTERFFRIITELSVAHCLSSEVMSSGALQSAQQAQTLSFLAIDIYAKLVLAILKYCPVEQGSSKLFLMSKILTVTLRFIQKDAEDKKASFNPRPYFRLFINWLLDLGSLDPVTDGANFQILTAFANAFHALQPLKVPSFCFAWLELVSHRTFMPKLLTGNSQKGWPYIQRLLVDLLQFLEPFLRNAELGVPVHFLYKGTLRVLLVLLHDFPEFLCDYHFTFCDVIPPSCIQMRNIILSAFPRNMRLPDPSTPNLKIDLLPEIRESPRILSEVDAALKAKQMKADVDEYLKTRPQGGCSFLTELKQRLLLSPSEAASAGTRYNVPLINSLVLYVGMQAIQQLQSRVPHAQATANTVPMSVFLVSAALDIFQSLIGDLDTEGRYLFLNAIANQLRYPNSHTHYFSFILLYSFAEANQEIIQEQITRVLLERLIVNKPHPWGLLITFIELIKNPRYNFWNRSFIRCAPEIEKLFESVARSCGGLKPVDEGMVSGWVSETAH</v>
      </c>
    </row>
    <row r="364" spans="1:31" x14ac:dyDescent="0.25">
      <c r="A364" s="2" t="s">
        <v>3090</v>
      </c>
      <c r="B364" t="str">
        <f>VLOOKUP($A:$A,[0]!aq,2,FALSE)</f>
        <v>MSMs-VS-MMs</v>
      </c>
      <c r="C364">
        <f>VLOOKUP($A:$A,[0]!aq,3,FALSE)</f>
        <v>-4.6459398650128598</v>
      </c>
      <c r="D364">
        <f>VLOOKUP($A:$A,[0]!aq,4,FALSE)</f>
        <v>0.70667067502050496</v>
      </c>
      <c r="E364">
        <f>VLOOKUP($A:$A,[0]!aq,5,FALSE)</f>
        <v>5.93924392929157E-4</v>
      </c>
      <c r="F364">
        <f>VLOOKUP($A:$A,[0]!aq,6,FALSE)</f>
        <v>3.6804848390843102E-3</v>
      </c>
      <c r="G364" t="str">
        <f>VLOOKUP($A:$A,[0]!aq,7,FALSE)</f>
        <v>Down</v>
      </c>
      <c r="H364" t="str">
        <f>VLOOKUP($A:$A,[0]!aq,8,FALSE)</f>
        <v>Ghir_A07G023590.1</v>
      </c>
      <c r="I364">
        <f>VLOOKUP($A:$A,[0]!aq,9,FALSE)</f>
        <v>0</v>
      </c>
      <c r="J364">
        <f>VLOOKUP($A:$A,[0]!aq,10,FALSE)</f>
        <v>0</v>
      </c>
      <c r="K364">
        <f>VLOOKUP($A:$A,[0]!aq,11,FALSE)</f>
        <v>0</v>
      </c>
      <c r="L364">
        <f>VLOOKUP($A:$A,[0]!aq,12,FALSE)</f>
        <v>100</v>
      </c>
      <c r="M364">
        <f>VLOOKUP($A:$A,[0]!aq,13,FALSE)</f>
        <v>1E-172</v>
      </c>
      <c r="N364" t="str">
        <f>VLOOKUP($A:$A,[0]!aq,14,FALSE)</f>
        <v>NP_001314571.1</v>
      </c>
      <c r="O364" t="str">
        <f>VLOOKUP($A:$A,[0]!aq,15,FALSE)</f>
        <v xml:space="preserve">aquaporin SIP1-1-like [Gossypium hirsutum] </v>
      </c>
      <c r="P364">
        <f>VLOOKUP($A:$A,[0]!aq,16,FALSE)</f>
        <v>49.32</v>
      </c>
      <c r="Q364">
        <f>VLOOKUP($A:$A,[0]!aq,17,FALSE)</f>
        <v>7.0000000000000001E-65</v>
      </c>
      <c r="R364" t="str">
        <f>VLOOKUP($A:$A,[0]!aq,18,FALSE)</f>
        <v>sp|Q5VR89|SIP11_ORYSJ</v>
      </c>
      <c r="S364" t="str">
        <f>VLOOKUP($A:$A,[0]!aq,19,FALSE)</f>
        <v>Aquaporin SIP1-1 OS=Oryza sativa subsp. japonica GN=SIP1-1 PE=2 SV=2</v>
      </c>
      <c r="T364" t="str">
        <f>VLOOKUP($A:$A,[0]!aq,20,FALSE)</f>
        <v>At3g04090</v>
      </c>
      <c r="U364">
        <f>VLOOKUP($A:$A,[0]!aq,21,FALSE)</f>
        <v>183</v>
      </c>
      <c r="V364">
        <f>VLOOKUP($A:$A,[0]!aq,22,FALSE)</f>
        <v>1.9999999999999999E-57</v>
      </c>
      <c r="W364" t="str">
        <f>VLOOKUP($A:$A,[0]!aq,23,FALSE)</f>
        <v>KOG0223</v>
      </c>
      <c r="X364" t="str">
        <f>VLOOKUP($A:$A,[0]!aq,24,FALSE)</f>
        <v>Aquaporin (major intrinsic protein family)</v>
      </c>
      <c r="Y364" t="str">
        <f>VLOOKUP($A:$A,[0]!aq,25,FALSE)</f>
        <v>G</v>
      </c>
      <c r="Z364" t="str">
        <f>VLOOKUP($A:$A,[0]!aq,26,FALSE)</f>
        <v>Carbohydrate transport and metabolism</v>
      </c>
      <c r="AA364" t="str">
        <f>VLOOKUP($A:$A,[0]!aq,27,FALSE)</f>
        <v>K09875|1|2e-173|480|ghi:107955586|aquaporin SIP</v>
      </c>
      <c r="AB364">
        <f>VLOOKUP($A:$A,[0]!aq,28,FALSE)</f>
        <v>0</v>
      </c>
      <c r="AC364" t="str">
        <f>VLOOKUP($A:$A,[0]!aq,29,FALSE)</f>
        <v>GO:0005215//transporter activity</v>
      </c>
      <c r="AD364" t="str">
        <f>VLOOKUP($A:$A,[0]!aq,30,FALSE)</f>
        <v>GO:0016021//integral component of membrane</v>
      </c>
      <c r="AE364" t="str">
        <f>VLOOKUP($A:$A,[0]!aq,31,FALSE)</f>
        <v>MGVIKSAMADALLTSMWVFSMPFLKILTFEIAAFLGLRPFPLAAFFITTLLVSLMMFIFTIIGNALGGATFNPTASVAFYAAGLRKDWSALSMAVRFPFQAVGGVVGVKTVLGVLPREYKETIKGPSLKVDIQTGFLAEGLLTFGLCLALLVILIRGPNNPLLKLLLMAISTVGFVGRGANYTGPSMNPANAFGWAYVNSWHNSWEHYYVYWMGPLIGATLAAWVFRFLFSPSSSIKEKKA</v>
      </c>
    </row>
    <row r="365" spans="1:31" x14ac:dyDescent="0.25">
      <c r="A365" s="2" t="s">
        <v>2967</v>
      </c>
      <c r="B365" t="str">
        <f>VLOOKUP($A:$A,[0]!aq,2,FALSE)</f>
        <v>MSMs-VS-MMs</v>
      </c>
      <c r="C365">
        <f>VLOOKUP($A:$A,[0]!aq,3,FALSE)</f>
        <v>-3.6459681146051199</v>
      </c>
      <c r="D365">
        <f>VLOOKUP($A:$A,[0]!aq,4,FALSE)</f>
        <v>0.41544012685218301</v>
      </c>
      <c r="E365">
        <f>VLOOKUP($A:$A,[0]!aq,5,FALSE)</f>
        <v>1.21304556657265E-4</v>
      </c>
      <c r="F365">
        <f>VLOOKUP($A:$A,[0]!aq,6,FALSE)</f>
        <v>1.17592907608582E-3</v>
      </c>
      <c r="G365" t="str">
        <f>VLOOKUP($A:$A,[0]!aq,7,FALSE)</f>
        <v>Down</v>
      </c>
      <c r="H365" t="str">
        <f>VLOOKUP($A:$A,[0]!aq,8,FALSE)</f>
        <v>Ghir_A05G041850.1;Ghir_A05G041850.2;Ghir_A05G041850.3;Ghir_D04G001080.1</v>
      </c>
      <c r="I365">
        <f>VLOOKUP($A:$A,[0]!aq,9,FALSE)</f>
        <v>0</v>
      </c>
      <c r="J365">
        <f>VLOOKUP($A:$A,[0]!aq,10,FALSE)</f>
        <v>0</v>
      </c>
      <c r="K365">
        <f>VLOOKUP($A:$A,[0]!aq,11,FALSE)</f>
        <v>0</v>
      </c>
      <c r="L365">
        <f>VLOOKUP($A:$A,[0]!aq,12,FALSE)</f>
        <v>99.783000000000001</v>
      </c>
      <c r="M365">
        <f>VLOOKUP($A:$A,[0]!aq,13,FALSE)</f>
        <v>0</v>
      </c>
      <c r="N365" t="str">
        <f>VLOOKUP($A:$A,[0]!aq,14,FALSE)</f>
        <v>XP_016753982.1</v>
      </c>
      <c r="O365" t="str">
        <f>VLOOKUP($A:$A,[0]!aq,15,FALSE)</f>
        <v>PREDICTED: uncharacterized protein LOC107962191 [Gossypium hirsutum]</v>
      </c>
      <c r="P365" t="str">
        <f>VLOOKUP($A:$A,[0]!aq,16,FALSE)</f>
        <v>-</v>
      </c>
      <c r="Q365" t="str">
        <f>VLOOKUP($A:$A,[0]!aq,17,FALSE)</f>
        <v>-</v>
      </c>
      <c r="R365" t="str">
        <f>VLOOKUP($A:$A,[0]!aq,18,FALSE)</f>
        <v>-</v>
      </c>
      <c r="S365" t="str">
        <f>VLOOKUP($A:$A,[0]!aq,19,FALSE)</f>
        <v>-</v>
      </c>
      <c r="T365" t="str">
        <f>VLOOKUP($A:$A,[0]!aq,20,FALSE)</f>
        <v>-</v>
      </c>
      <c r="U365" t="str">
        <f>VLOOKUP($A:$A,[0]!aq,21,FALSE)</f>
        <v>-</v>
      </c>
      <c r="V365" t="str">
        <f>VLOOKUP($A:$A,[0]!aq,22,FALSE)</f>
        <v>-</v>
      </c>
      <c r="W365" t="str">
        <f>VLOOKUP($A:$A,[0]!aq,23,FALSE)</f>
        <v>-</v>
      </c>
      <c r="X365" t="str">
        <f>VLOOKUP($A:$A,[0]!aq,24,FALSE)</f>
        <v>-</v>
      </c>
      <c r="Y365" t="str">
        <f>VLOOKUP($A:$A,[0]!aq,25,FALSE)</f>
        <v>-</v>
      </c>
      <c r="Z365" t="str">
        <f>VLOOKUP($A:$A,[0]!aq,26,FALSE)</f>
        <v>-</v>
      </c>
      <c r="AA365" t="str">
        <f>VLOOKUP($A:$A,[0]!aq,27,FALSE)</f>
        <v>K15199|1|0.0|3824|ghi:107962191|general transcription factor 3C polypeptide 1</v>
      </c>
      <c r="AB365" t="str">
        <f>VLOOKUP($A:$A,[0]!aq,28,FALSE)</f>
        <v>-</v>
      </c>
      <c r="AC365" t="str">
        <f>VLOOKUP($A:$A,[0]!aq,29,FALSE)</f>
        <v>-</v>
      </c>
      <c r="AD365" t="str">
        <f>VLOOKUP($A:$A,[0]!aq,30,FALSE)</f>
        <v>-</v>
      </c>
      <c r="AE365" t="str">
        <f>VLOOKUP($A:$A,[0]!aq,31,FALSE)</f>
        <v>MDSIITSALEEICFHGQLGISLSSLCTNLDIPPPLKASLWKNLLSIPGLRFMPRNAAFLSPTDASIQCAEGAEKLDIIILAHETLRNNFVGLYDENVQISSQQRRTLERLAVARTNGVTQSQLAKEFGIEGKNFFYILKNLECRGLIVKQPALVRKKEHCSEGDSKISSSVTTNLIYLHRYAKRLGSQQKFEINKEEQTVETLAYGEENASDDYGFATENGKENISVTDYLPAMKVVCDKLEEANGKVLVVSDIKRDLGYTRSRGHKAWRNIYRRLKDAGLVEDLHAVVNEKVEFCLRLVKSFPEKNFEPKLLRCDANLDKGQQLKFGKSILDVDQIVELPIDNQIYDMVDAEGSEGLPVMTVCERLGIDKKRSYSRFFNMFSRFGMHLQAESHKKTTAYRVWTSGNSCKSSNAFLIKSKNADDEKQISNLDVGHSGVPDELNQNLLEYNPSASASDSFTPLKVNDLENGTEISCGSPGETNHIVLYSDNTQGLPTEQSNTACEAELDLVSTESQICAAPPQPIGLDLLRPPDSGSYQTYSSQVLTADGARREQRMLGRLQDEKFILRPELYRWLVELEKDKSTKLDRKTVDRMLKKLQQQGHCKCMHINVPVVTNCGRSRITQVVLHPSVEALHPELLSEIHDRLRSFEMQVRGHATSKLKSNDSIPVLDGVQRTPNHVDLEAKAAKSEAMRANGFVLAKMVRLKLLHRFFWGFLSSFHGWNDVLSLERYLHGQKNLHGSCILFSLEAAIKAIPLELFVQVVGTTLKFDDMIEKCKRGLCLSDLPIDEYRLLMDTQATGRLSLLIDILRRLKLIRLVPDECSDNRLKAPHAILTHAMELKPYIEEPLSLVATSTSSSLDLRPRIRHDFIFSNGEAVDDYWKTLEYCYAAADSRAALHAFPGSAVHEVFLNRSWASVRVMTSDQRSELLKRIVKDNLNEKLSYRDCEKIAKDLNLTLEQVLRVYYDKRQKRLNRFRGVPNSNGEQYQGERDKQSSSRKRKRSTVKSIEGIKADARIIQLGEKEGGTLSDGNDELKEDYHLASSVGPDAIQAYQEADLVEAVNKPGSHEEDEAHYSLIIQNSFLKMKPTRRKRILWTDEADRELVTQYARYRAALGAKFHRVDWTSLDGLPAPPRACARRMTNLNRSAKFRKALMQLCNVLSERYKMHIEKSQNRSSNNSDCRLLRFSSIEHGMEYGEDAGFEKERWDDFDDRKIKSALVDVLHFKQIGKLEASRKKQQGSEMVLATTQDGNFGIPGAEQHKGSNQSSQHHRFHQKLVKLWNIGNGVGRQVHESLAVSNAVELFKLVFLSISIVPPSPNLLTETLRRYSEHDLFAAFSYLRDRKIMIGGTCGQPFVLSQQFLHSISKSPFPCHTGKRAANFSAWIHEREKDLMEGGINLTADLQCGDIFHLFSLVFSGELSVSPCLPDEGVGEAEDLRSLKRRAEDNELCDVDKAKKLKSIAEGEFVSRREKGFPGIMVSVYSSTFPAANSLELFKDEETFNPELLNEESSTNLDHMKEMIEFRNSVTTASKSAGSPWEAMAGYTEHLLAKPSDEGQGSHFDSEIIKVVCTEIQKAGDQGLSIEDVYSLVKMPGEKTPEIIIDTLQAFGIAKKVNAYDSVRVVDALYHSKYFLASVSSFHRDLKTPLLLTSQAKDGGNSVQQDNKSPDAAKLLGSSSVSDVHKVTILNLPEEHALPSNEVPTSNANEICMYGKEVLSQGDDEDMICKPFSGERLVPILPWLNADGTINRMVYNGLIRRVLGTVMQNPGIVEEDIVCQMDVLNPQSCRKLLELMILDRHLIVKKMLQTTGSGPPALLATLVRSSCRKSKMVCREHFFANPTSTFFL</v>
      </c>
    </row>
    <row r="366" spans="1:31" x14ac:dyDescent="0.25">
      <c r="A366" s="2" t="s">
        <v>4115</v>
      </c>
      <c r="B366" t="str">
        <f>VLOOKUP($A:$A,[0]!aq,2,FALSE)</f>
        <v>MSMs-VS-MMs</v>
      </c>
      <c r="C366">
        <f>VLOOKUP($A:$A,[0]!aq,3,FALSE)</f>
        <v>-3.6786395128099501</v>
      </c>
      <c r="D366">
        <f>VLOOKUP($A:$A,[0]!aq,4,FALSE)</f>
        <v>0.42821201701775302</v>
      </c>
      <c r="E366">
        <f>VLOOKUP($A:$A,[0]!aq,5,FALSE)</f>
        <v>1.00876559439245E-3</v>
      </c>
      <c r="F366">
        <f>VLOOKUP($A:$A,[0]!aq,6,FALSE)</f>
        <v>5.4468787850716297E-3</v>
      </c>
      <c r="G366" t="str">
        <f>VLOOKUP($A:$A,[0]!aq,7,FALSE)</f>
        <v>Down</v>
      </c>
      <c r="H366" t="str">
        <f>VLOOKUP($A:$A,[0]!aq,8,FALSE)</f>
        <v>Ghir_D09G008040.1</v>
      </c>
      <c r="I366">
        <f>VLOOKUP($A:$A,[0]!aq,9,FALSE)</f>
        <v>0</v>
      </c>
      <c r="J366">
        <f>VLOOKUP($A:$A,[0]!aq,10,FALSE)</f>
        <v>0</v>
      </c>
      <c r="K366">
        <f>VLOOKUP($A:$A,[0]!aq,11,FALSE)</f>
        <v>0</v>
      </c>
      <c r="L366">
        <f>VLOOKUP($A:$A,[0]!aq,12,FALSE)</f>
        <v>96.313000000000002</v>
      </c>
      <c r="M366">
        <f>VLOOKUP($A:$A,[0]!aq,13,FALSE)</f>
        <v>0</v>
      </c>
      <c r="N366" t="str">
        <f>VLOOKUP($A:$A,[0]!aq,14,FALSE)</f>
        <v>XP_016673443.1</v>
      </c>
      <c r="O366" t="str">
        <f>VLOOKUP($A:$A,[0]!aq,15,FALSE)</f>
        <v>PREDICTED: 3-oxoacyl-[acyl-carrier-protein] synthase II, chloroplastic-like isoform X1 [Gossypium hirsutum]</v>
      </c>
      <c r="P366">
        <f>VLOOKUP($A:$A,[0]!aq,16,FALSE)</f>
        <v>60.56</v>
      </c>
      <c r="Q366">
        <f>VLOOKUP($A:$A,[0]!aq,17,FALSE)</f>
        <v>0</v>
      </c>
      <c r="R366" t="str">
        <f>VLOOKUP($A:$A,[0]!aq,18,FALSE)</f>
        <v>sp|Q9C9P4|KASC2_ARATH</v>
      </c>
      <c r="S366" t="str">
        <f>VLOOKUP($A:$A,[0]!aq,19,FALSE)</f>
        <v>3-oxoacyl-[acyl-carrier-protein] synthase II, chloroplastic OS=Arabidopsis thaliana GN=KAS2 PE=1 SV=1</v>
      </c>
      <c r="T366" t="str">
        <f>VLOOKUP($A:$A,[0]!aq,20,FALSE)</f>
        <v>At1g74960</v>
      </c>
      <c r="U366">
        <f>VLOOKUP($A:$A,[0]!aq,21,FALSE)</f>
        <v>523</v>
      </c>
      <c r="V366">
        <f>VLOOKUP($A:$A,[0]!aq,22,FALSE)</f>
        <v>0</v>
      </c>
      <c r="W366" t="str">
        <f>VLOOKUP($A:$A,[0]!aq,23,FALSE)</f>
        <v>KOG1394</v>
      </c>
      <c r="X366" t="str">
        <f>VLOOKUP($A:$A,[0]!aq,24,FALSE)</f>
        <v>3-oxoacyl-(acyl-carrier-protein) synthase (I and II)</v>
      </c>
      <c r="Y366" t="str">
        <f>VLOOKUP($A:$A,[0]!aq,25,FALSE)</f>
        <v>IQ</v>
      </c>
      <c r="Z366" t="str">
        <f>VLOOKUP($A:$A,[0]!aq,26,FALSE)</f>
        <v>Lipid transport and metabolism;Secondary metabolites biosynthesis, transport and catabolism</v>
      </c>
      <c r="AA366" t="str">
        <f>VLOOKUP($A:$A,[0]!aq,27,FALSE)</f>
        <v>K09458|1|0.0|849|ghi:107892936|3-oxoacyl-[acyl-carrier-protein] synthase II [EC:2.3.1.179]</v>
      </c>
      <c r="AB366" t="str">
        <f>VLOOKUP($A:$A,[0]!aq,28,FALSE)</f>
        <v>GO:0008152//metabolic process</v>
      </c>
      <c r="AC366" t="str">
        <f>VLOOKUP($A:$A,[0]!aq,29,FALSE)</f>
        <v>GO:0016740//transferase activity</v>
      </c>
      <c r="AD366" t="str">
        <f>VLOOKUP($A:$A,[0]!aq,30,FALSE)</f>
        <v>-</v>
      </c>
      <c r="AE366" t="str">
        <f>VLOOKUP($A:$A,[0]!aq,31,FALSE)</f>
        <v>MAVSLQTANKPVIHHEKPANKQRRVVVTGIGLVTALGEDPDVFYNNVLQGISGITEIEKFDTSQLPSKIGAELKSFSPEGFVSSKLAMRADNFMLYLITAGKKALADGGISDEVNGQLDKTRCGIIVGSAMGGLRIFYEWFENMLILSRRPNPFSVPMAGNNMGCAALAIELGWMGPNYIINAGCATSNHCILSAAGHITDGITDMMLCGGSDAGVHPIGLAGFASCKALSKRDCDPTKASCPWDTNRDGIVLGDGAGVLLLEELEHAKRRGARIYAEFLGGSSSADAYHLTRPHPDGIVGCIEKALAKAGVAREDVNYINAHAPSTQVGDLIEFAALVRCFGNNMELRINSTKSMTGHLAGATGAVDAIATIKAIQIGWVHPNINLDNPDKAVVALSNSFTLGGQNSSILFAPLHSE</v>
      </c>
    </row>
    <row r="367" spans="1:31" x14ac:dyDescent="0.25">
      <c r="A367" s="2" t="s">
        <v>2959</v>
      </c>
      <c r="B367" t="str">
        <f>VLOOKUP($A:$A,[0]!aq,2,FALSE)</f>
        <v>MSMs-VS-MMs</v>
      </c>
      <c r="C367">
        <f>VLOOKUP($A:$A,[0]!aq,3,FALSE)</f>
        <v>2.2410865711237</v>
      </c>
      <c r="D367">
        <f>VLOOKUP($A:$A,[0]!aq,4,FALSE)</f>
        <v>0.288579235525873</v>
      </c>
      <c r="E367">
        <f>VLOOKUP($A:$A,[0]!aq,5,FALSE)</f>
        <v>5.0889708747003903E-6</v>
      </c>
      <c r="F367">
        <f>VLOOKUP($A:$A,[0]!aq,6,FALSE)</f>
        <v>1.2915457116481E-4</v>
      </c>
      <c r="G367" t="str">
        <f>VLOOKUP($A:$A,[0]!aq,7,FALSE)</f>
        <v>Up</v>
      </c>
      <c r="H367" t="str">
        <f>VLOOKUP($A:$A,[0]!aq,8,FALSE)</f>
        <v>Ghir_A05G041560.1</v>
      </c>
      <c r="I367">
        <f>VLOOKUP($A:$A,[0]!aq,9,FALSE)</f>
        <v>0</v>
      </c>
      <c r="J367">
        <f>VLOOKUP($A:$A,[0]!aq,10,FALSE)</f>
        <v>0</v>
      </c>
      <c r="K367">
        <f>VLOOKUP($A:$A,[0]!aq,11,FALSE)</f>
        <v>0</v>
      </c>
      <c r="L367">
        <f>VLOOKUP($A:$A,[0]!aq,12,FALSE)</f>
        <v>100</v>
      </c>
      <c r="M367">
        <f>VLOOKUP($A:$A,[0]!aq,13,FALSE)</f>
        <v>2.0000000000000001E-152</v>
      </c>
      <c r="N367" t="str">
        <f>VLOOKUP($A:$A,[0]!aq,14,FALSE)</f>
        <v>NP_001314653.1</v>
      </c>
      <c r="O367" t="str">
        <f>VLOOKUP($A:$A,[0]!aq,15,FALSE)</f>
        <v xml:space="preserve">probable chalcone--flavonone isomerase 3 [Gossypium hirsutum] </v>
      </c>
      <c r="P367">
        <f>VLOOKUP($A:$A,[0]!aq,16,FALSE)</f>
        <v>72.12</v>
      </c>
      <c r="Q367">
        <f>VLOOKUP($A:$A,[0]!aq,17,FALSE)</f>
        <v>6.0000000000000005E-97</v>
      </c>
      <c r="R367" t="str">
        <f>VLOOKUP($A:$A,[0]!aq,18,FALSE)</f>
        <v>sp|Q8VZW3|CFI3_ARATH</v>
      </c>
      <c r="S367" t="str">
        <f>VLOOKUP($A:$A,[0]!aq,19,FALSE)</f>
        <v>Probable chalcone--flavonone isomerase 3 OS=Arabidopsis thaliana GN=CHI3 PE=1 SV=1</v>
      </c>
      <c r="T367" t="str">
        <f>VLOOKUP($A:$A,[0]!aq,20,FALSE)</f>
        <v>-</v>
      </c>
      <c r="U367" t="str">
        <f>VLOOKUP($A:$A,[0]!aq,21,FALSE)</f>
        <v>-</v>
      </c>
      <c r="V367" t="str">
        <f>VLOOKUP($A:$A,[0]!aq,22,FALSE)</f>
        <v>-</v>
      </c>
      <c r="W367" t="str">
        <f>VLOOKUP($A:$A,[0]!aq,23,FALSE)</f>
        <v>-</v>
      </c>
      <c r="X367" t="str">
        <f>VLOOKUP($A:$A,[0]!aq,24,FALSE)</f>
        <v>-</v>
      </c>
      <c r="Y367" t="str">
        <f>VLOOKUP($A:$A,[0]!aq,25,FALSE)</f>
        <v>-</v>
      </c>
      <c r="Z367" t="str">
        <f>VLOOKUP($A:$A,[0]!aq,26,FALSE)</f>
        <v>-</v>
      </c>
      <c r="AA367" t="str">
        <f>VLOOKUP($A:$A,[0]!aq,27,FALSE)</f>
        <v>K01859|1|3e-153|426|gab:108457753|chalcone isomerase [EC:5.5.1.6]</v>
      </c>
      <c r="AB367">
        <f>VLOOKUP($A:$A,[0]!aq,28,FALSE)</f>
        <v>0</v>
      </c>
      <c r="AC367" t="str">
        <f>VLOOKUP($A:$A,[0]!aq,29,FALSE)</f>
        <v>GO:0016872//intramolecular lyase activity</v>
      </c>
      <c r="AD367" t="str">
        <f>VLOOKUP($A:$A,[0]!aq,30,FALSE)</f>
        <v>-</v>
      </c>
      <c r="AE367" t="str">
        <f>VLOOKUP($A:$A,[0]!aq,31,FALSE)</f>
        <v>MTTEMVMVDEVPFPPQITTTKPLSLLGHGITDIEIHFLQIKFTAIGVYLEPEVVGHLQQWKGKPGNVLAEDDDFFEALINAPVEKFLRVVVIKEIKGSQYGVQLESAVRDRLAADDKYEEEEEEALEKVVEFFQSKYFKKDSVITYHFPANSATAEIAFTTEGKEEAKIKVENANVVEMIKKWYLGGTRGVSATTISSLANTLSAELCK</v>
      </c>
    </row>
    <row r="368" spans="1:31" x14ac:dyDescent="0.25">
      <c r="A368" s="2" t="s">
        <v>3299</v>
      </c>
      <c r="B368" t="str">
        <f>VLOOKUP($A:$A,[0]!aq,2,FALSE)</f>
        <v>MSMs-VS-MMs</v>
      </c>
      <c r="C368">
        <f>VLOOKUP($A:$A,[0]!aq,3,FALSE)</f>
        <v>-2.75776269725162</v>
      </c>
      <c r="D368">
        <f>VLOOKUP($A:$A,[0]!aq,4,FALSE)</f>
        <v>0.60313235201128601</v>
      </c>
      <c r="E368">
        <f>VLOOKUP($A:$A,[0]!aq,5,FALSE)</f>
        <v>6.4080861692761303E-4</v>
      </c>
      <c r="F368">
        <f>VLOOKUP($A:$A,[0]!aq,6,FALSE)</f>
        <v>3.8879244430966402E-3</v>
      </c>
      <c r="G368" t="str">
        <f>VLOOKUP($A:$A,[0]!aq,7,FALSE)</f>
        <v>Down</v>
      </c>
      <c r="H368" t="str">
        <f>VLOOKUP($A:$A,[0]!aq,8,FALSE)</f>
        <v>Ghir_A10G008670.1;Ghir_D10G010620.1</v>
      </c>
      <c r="I368">
        <f>VLOOKUP($A:$A,[0]!aq,9,FALSE)</f>
        <v>0</v>
      </c>
      <c r="J368">
        <f>VLOOKUP($A:$A,[0]!aq,10,FALSE)</f>
        <v>0</v>
      </c>
      <c r="K368">
        <f>VLOOKUP($A:$A,[0]!aq,11,FALSE)</f>
        <v>0</v>
      </c>
      <c r="L368">
        <f>VLOOKUP($A:$A,[0]!aq,12,FALSE)</f>
        <v>99.12</v>
      </c>
      <c r="M368">
        <f>VLOOKUP($A:$A,[0]!aq,13,FALSE)</f>
        <v>0</v>
      </c>
      <c r="N368" t="str">
        <f>VLOOKUP($A:$A,[0]!aq,14,FALSE)</f>
        <v>XP_017615626.1</v>
      </c>
      <c r="O368" t="str">
        <f>VLOOKUP($A:$A,[0]!aq,15,FALSE)</f>
        <v>PREDICTED: methylmalonate-semialdehyde dehydrogenase [acylating], mitochondrial-like [Gossypium arboreum]</v>
      </c>
      <c r="P368">
        <f>VLOOKUP($A:$A,[0]!aq,16,FALSE)</f>
        <v>68.150000000000006</v>
      </c>
      <c r="Q368">
        <f>VLOOKUP($A:$A,[0]!aq,17,FALSE)</f>
        <v>0</v>
      </c>
      <c r="R368" t="str">
        <f>VLOOKUP($A:$A,[0]!aq,18,FALSE)</f>
        <v>sp|Q0WM29|MMSA_ARATH</v>
      </c>
      <c r="S368" t="str">
        <f>VLOOKUP($A:$A,[0]!aq,19,FALSE)</f>
        <v>Methylmalonate-semialdehyde dehydrogenase [acylating], mitochondrial OS=Arabidopsis thaliana GN=ALDH6B2 PE=1 SV=2</v>
      </c>
      <c r="T368" t="str">
        <f>VLOOKUP($A:$A,[0]!aq,20,FALSE)</f>
        <v>At2g14170</v>
      </c>
      <c r="U368">
        <f>VLOOKUP($A:$A,[0]!aq,21,FALSE)</f>
        <v>728</v>
      </c>
      <c r="V368">
        <f>VLOOKUP($A:$A,[0]!aq,22,FALSE)</f>
        <v>0</v>
      </c>
      <c r="W368" t="str">
        <f>VLOOKUP($A:$A,[0]!aq,23,FALSE)</f>
        <v>KOG2449</v>
      </c>
      <c r="X368" t="str">
        <f>VLOOKUP($A:$A,[0]!aq,24,FALSE)</f>
        <v>Methylmalonate semialdehyde dehydrogenase</v>
      </c>
      <c r="Y368" t="str">
        <f>VLOOKUP($A:$A,[0]!aq,25,FALSE)</f>
        <v>EG</v>
      </c>
      <c r="Z368" t="str">
        <f>VLOOKUP($A:$A,[0]!aq,26,FALSE)</f>
        <v>Amino acid transport and metabolism;Carbohydrate transport and metabolism</v>
      </c>
      <c r="AA368" t="str">
        <f>VLOOKUP($A:$A,[0]!aq,27,FALSE)</f>
        <v>K00140|1|0.0|2116|gab:108460591|malonate-semialdehyde dehydrogenase (acetylating) / methylmalonate-semialdehyde dehydrogenase [EC:1.2.1.18 1.2.1.27]</v>
      </c>
      <c r="AB368">
        <f>VLOOKUP($A:$A,[0]!aq,28,FALSE)</f>
        <v>0</v>
      </c>
      <c r="AC368" t="str">
        <f>VLOOKUP($A:$A,[0]!aq,29,FALSE)</f>
        <v>GO:0004491//methylmalonate-semialdehyde dehydrogenase (acylating) activity</v>
      </c>
      <c r="AD368" t="str">
        <f>VLOOKUP($A:$A,[0]!aq,30,FALSE)</f>
        <v>-</v>
      </c>
      <c r="AE368" t="str">
        <f>VLOOKUP($A:$A,[0]!aq,31,FALSE)</f>
        <v>MDAQSQVAFSGQKNMLPPPPGIFQDREELIKHVRDFGASQGYVVTIKKSRKDRRVILGCDRGGIYRNRRKIDESKRKRKACSRLINCPFEAIGKKEDDSWVLTIKNGEHNHEPLKDMSEHPYSHRFTEEEIRQIKLMTEAGIKPRQVLKALKQTNPELQSTPRHLYNLKAKIRQGNLSEKNFKSWRPNRSVPVNSNGSSTGELLKQNNQLVKVPNFIGGKFVDSLGSMVIDVINPATQEVICQVPSTTYEEFKDAVNAAKQAFPSWKNTPVTARQRIMFKLQELIHRNIDKLAMNITTEQGRTLKCAHGDVLRGLEIVEHACGVATLQMGEFVPNASNGIDTFCIREPLGVCAGICPSNFPAMIPLWMFPIAVTCGNTFVLKPCEKNPGASTILAALVKEAGLPDGVLNIVHGTDDIVNYICDDEDIKAISVVGSNTAGIHIYARAAAAGKHIQSSIGGKNHAIIMSDASIDATLNALVAEGFGAAGQRCMGLSTAVFVGGSMPWEEELKLRAKALKVNVGSDPGADVGPVISKEVKDKIDRLVQCSVDAGARLLLDGRNIVVPGYENGNFIGPTIICDVASNMECCKEEIFGPVLLCMQANSLEEAITIVNRNKSVNGASIFTSSGYAARKFQNEILSGLVGINVPVPIPMPFSSFNGPKSFLARDNNFVGKSGVHFYTQIRMVAQQWRDLPSVGVSSGLHLSSETDMTSRGVSSGLHPSSERDSLYHRVSPALSQESEGNSPNHTMLLSTSERDLSNPTITSLPPTADGELPNHGASLVLPPTSEMDMENQDMSRTMSQGRKRDISSQGVSSITPYQSERVYTQQSQWKESSAPTERIYIPITSHRNNNAAPTVQRSDTAIGLTQERAYMPTSHKNDGLVPVSNRNRSISPASDQIYMMATTHLNDTMGQRIQRTDAPMFPTSERIYLPATPHRPDHMGSTSQRNDVALRPGSESLYMPATSRRNDNIASASHQPDSMPQNSESMYMAPIVQRMYAQNTIISMDDYPNQGPTMTLPTSHRI</v>
      </c>
    </row>
    <row r="369" spans="1:31" x14ac:dyDescent="0.25">
      <c r="A369" s="2" t="s">
        <v>4145</v>
      </c>
      <c r="B369" t="str">
        <f>VLOOKUP($A:$A,[0]!aq,2,FALSE)</f>
        <v>MSMs-VS-MMs</v>
      </c>
      <c r="C369">
        <f>VLOOKUP($A:$A,[0]!aq,3,FALSE)</f>
        <v>-2.5962855968788001</v>
      </c>
      <c r="D369">
        <f>VLOOKUP($A:$A,[0]!aq,4,FALSE)</f>
        <v>0.57997037522261996</v>
      </c>
      <c r="E369">
        <f>VLOOKUP($A:$A,[0]!aq,5,FALSE)</f>
        <v>1.1852739727280499E-3</v>
      </c>
      <c r="F369">
        <f>VLOOKUP($A:$A,[0]!aq,6,FALSE)</f>
        <v>6.1168831559126197E-3</v>
      </c>
      <c r="G369" t="str">
        <f>VLOOKUP($A:$A,[0]!aq,7,FALSE)</f>
        <v>Down</v>
      </c>
      <c r="H369" t="str">
        <f>VLOOKUP($A:$A,[0]!aq,8,FALSE)</f>
        <v>Ghir_D09G016840.1</v>
      </c>
      <c r="I369">
        <f>VLOOKUP($A:$A,[0]!aq,9,FALSE)</f>
        <v>0</v>
      </c>
      <c r="J369">
        <f>VLOOKUP($A:$A,[0]!aq,10,FALSE)</f>
        <v>0</v>
      </c>
      <c r="K369" t="str">
        <f>VLOOKUP($A:$A,[0]!aq,11,FALSE)</f>
        <v>&gt;Ghir_D09G016840.2 &gt;Ghir_D09G016840.3</v>
      </c>
      <c r="L369">
        <f>VLOOKUP($A:$A,[0]!aq,12,FALSE)</f>
        <v>95.349000000000004</v>
      </c>
      <c r="M369">
        <f>VLOOKUP($A:$A,[0]!aq,13,FALSE)</f>
        <v>0</v>
      </c>
      <c r="N369" t="str">
        <f>VLOOKUP($A:$A,[0]!aq,14,FALSE)</f>
        <v>KHG25998.1</v>
      </c>
      <c r="O369" t="str">
        <f>VLOOKUP($A:$A,[0]!aq,15,FALSE)</f>
        <v>putative pyridoxal biosynthesis PDX1 [Gossypium arboreum]</v>
      </c>
      <c r="P369">
        <f>VLOOKUP($A:$A,[0]!aq,16,FALSE)</f>
        <v>91.82</v>
      </c>
      <c r="Q369">
        <f>VLOOKUP($A:$A,[0]!aq,17,FALSE)</f>
        <v>4.0000000000000001E-179</v>
      </c>
      <c r="R369" t="str">
        <f>VLOOKUP($A:$A,[0]!aq,18,FALSE)</f>
        <v>sp|Q39963|PDX1_HEVBR</v>
      </c>
      <c r="S369" t="str">
        <f>VLOOKUP($A:$A,[0]!aq,19,FALSE)</f>
        <v>Probable pyridoxal 5'-phosphate synthase subunit PDX1 OS=Hevea brasiliensis GN=PDX1 PE=2 SV=1</v>
      </c>
      <c r="T369" t="str">
        <f>VLOOKUP($A:$A,[0]!aq,20,FALSE)</f>
        <v>At5g01410</v>
      </c>
      <c r="U369">
        <f>VLOOKUP($A:$A,[0]!aq,21,FALSE)</f>
        <v>487</v>
      </c>
      <c r="V369">
        <f>VLOOKUP($A:$A,[0]!aq,22,FALSE)</f>
        <v>4E-174</v>
      </c>
      <c r="W369" t="str">
        <f>VLOOKUP($A:$A,[0]!aq,23,FALSE)</f>
        <v>KOG1606</v>
      </c>
      <c r="X369" t="str">
        <f>VLOOKUP($A:$A,[0]!aq,24,FALSE)</f>
        <v>Stationary phase-induced protein, SOR/SNZ family</v>
      </c>
      <c r="Y369" t="str">
        <f>VLOOKUP($A:$A,[0]!aq,25,FALSE)</f>
        <v>H</v>
      </c>
      <c r="Z369" t="str">
        <f>VLOOKUP($A:$A,[0]!aq,26,FALSE)</f>
        <v>Coenzyme transport and metabolism</v>
      </c>
      <c r="AA369" t="str">
        <f>VLOOKUP($A:$A,[0]!aq,27,FALSE)</f>
        <v>K06215|1|0.0|521|ghi:107937078|pyridoxal 5'-phosphate synthase pdxS subunit [EC:4.3.3.6]</v>
      </c>
      <c r="AB369" t="str">
        <f>VLOOKUP($A:$A,[0]!aq,28,FALSE)</f>
        <v>GO:0015994//chlorophyll metabolic process;GO:0042538//hyperosmotic salinity response;GO:0006982//response to lipid hydroperoxide;GO:0006520//cellular amino acid metabolic process;GO:0010335//response to non-ionic osmotic stress;GO:0042823//pyridoxal phosphate biosynthetic process;GO:0010224//response to UV-B</v>
      </c>
      <c r="AC369" t="str">
        <f>VLOOKUP($A:$A,[0]!aq,29,FALSE)</f>
        <v>GO:0046982//protein heterodimerization activity;GO:0003824//catalytic activity;GO:0042803//protein homodimerization activity</v>
      </c>
      <c r="AD369" t="str">
        <f>VLOOKUP($A:$A,[0]!aq,30,FALSE)</f>
        <v>GO:0005829//cytosol;GO:0012505//endomembrane system;GO:0005886//plasma membrane</v>
      </c>
      <c r="AE369" t="str">
        <f>VLOOKUP($A:$A,[0]!aq,31,FALSE)</f>
        <v>MQPSSPPSDRREIDSILASAREIRYIATRANFCAAPLLHANPVQYIFTIFPLSSIIFPKGKQISSLLLFVLRSFDMAGTGGVAVYGNGAITETHKSPFSVKVGLAQMLRGGVIMDVVTPDQARIAEEAGACAVMALERVPADIRAQGGVARMSDPQLIKEIKQSVTIPVMAKARIGHFVEAQILEAIGIDYVDESEVLTLADEENHINKHNFRIPFVCGCRNLGEALRRIREGAAMIRTKGEAGTGNIIEAVRHVRSVMGDIRILRNMDDDEVFSFAKKIQSPYDLVVQTKQLGRLPVVHFAAGGVATPADAALMMQLGCDGVFVGSAFLRVGPARRARLLFRLSPIIVTRPCLLKLAVGLARLWLVLI</v>
      </c>
    </row>
    <row r="370" spans="1:31" x14ac:dyDescent="0.25">
      <c r="A370" s="2" t="s">
        <v>2744</v>
      </c>
      <c r="B370" t="str">
        <f>VLOOKUP($A:$A,[0]!aq,2,FALSE)</f>
        <v>MSMs-VS-MMs</v>
      </c>
      <c r="C370">
        <f>VLOOKUP($A:$A,[0]!aq,3,FALSE)</f>
        <v>-2.8440781652756502</v>
      </c>
      <c r="D370">
        <f>VLOOKUP($A:$A,[0]!aq,4,FALSE)</f>
        <v>0.36744245326860803</v>
      </c>
      <c r="E370">
        <f>VLOOKUP($A:$A,[0]!aq,5,FALSE)</f>
        <v>1.1246968221012601E-4</v>
      </c>
      <c r="F370">
        <f>VLOOKUP($A:$A,[0]!aq,6,FALSE)</f>
        <v>1.1105365525144299E-3</v>
      </c>
      <c r="G370" t="str">
        <f>VLOOKUP($A:$A,[0]!aq,7,FALSE)</f>
        <v>Down</v>
      </c>
      <c r="H370" t="str">
        <f>VLOOKUP($A:$A,[0]!aq,8,FALSE)</f>
        <v>Ghir_A03G003310.1</v>
      </c>
      <c r="I370">
        <f>VLOOKUP($A:$A,[0]!aq,9,FALSE)</f>
        <v>0</v>
      </c>
      <c r="J370">
        <f>VLOOKUP($A:$A,[0]!aq,10,FALSE)</f>
        <v>0</v>
      </c>
      <c r="K370">
        <f>VLOOKUP($A:$A,[0]!aq,11,FALSE)</f>
        <v>0</v>
      </c>
      <c r="L370">
        <f>VLOOKUP($A:$A,[0]!aq,12,FALSE)</f>
        <v>100</v>
      </c>
      <c r="M370">
        <f>VLOOKUP($A:$A,[0]!aq,13,FALSE)</f>
        <v>0</v>
      </c>
      <c r="N370" t="str">
        <f>VLOOKUP($A:$A,[0]!aq,14,FALSE)</f>
        <v>XP_016755845.1</v>
      </c>
      <c r="O370" t="str">
        <f>VLOOKUP($A:$A,[0]!aq,15,FALSE)</f>
        <v>PREDICTED: anthocyanidin 3-O-glucosyltransferase 2-like [Gossypium hirsutum]</v>
      </c>
      <c r="P370">
        <f>VLOOKUP($A:$A,[0]!aq,16,FALSE)</f>
        <v>54.27</v>
      </c>
      <c r="Q370">
        <f>VLOOKUP($A:$A,[0]!aq,17,FALSE)</f>
        <v>8E-175</v>
      </c>
      <c r="R370" t="str">
        <f>VLOOKUP($A:$A,[0]!aq,18,FALSE)</f>
        <v>sp|Q2V6K0|UFOG6_FRAAN</v>
      </c>
      <c r="S370" t="str">
        <f>VLOOKUP($A:$A,[0]!aq,19,FALSE)</f>
        <v>UDP-glucose flavonoid 3-O-glucosyltransferase 6 OS=Fragaria ananassa GN=GT6 PE=1 SV=1</v>
      </c>
      <c r="T370" t="str">
        <f>VLOOKUP($A:$A,[0]!aq,20,FALSE)</f>
        <v>At3g21760</v>
      </c>
      <c r="U370">
        <f>VLOOKUP($A:$A,[0]!aq,21,FALSE)</f>
        <v>432</v>
      </c>
      <c r="V370">
        <f>VLOOKUP($A:$A,[0]!aq,22,FALSE)</f>
        <v>3.0000000000000002E-147</v>
      </c>
      <c r="W370" t="str">
        <f>VLOOKUP($A:$A,[0]!aq,23,FALSE)</f>
        <v>KOG1192</v>
      </c>
      <c r="X370" t="str">
        <f>VLOOKUP($A:$A,[0]!aq,24,FALSE)</f>
        <v>UDP-glucuronosyl and UDP-glucosyl transferase</v>
      </c>
      <c r="Y370" t="str">
        <f>VLOOKUP($A:$A,[0]!aq,25,FALSE)</f>
        <v>GC</v>
      </c>
      <c r="Z370" t="str">
        <f>VLOOKUP($A:$A,[0]!aq,26,FALSE)</f>
        <v>Carbohydrate transport and metabolism;Energy production and conversion</v>
      </c>
      <c r="AA370" t="str">
        <f>VLOOKUP($A:$A,[0]!aq,27,FALSE)</f>
        <v>K22950|1|2e-131|394|fve:101295404|acylphloroglucinol glucosyltransferase [EC:2.4.1.358]!K14709|2|6e-119|365|cmax:111477034|solute carrier family 39 (zinc transporter), member 1/2/3!K08237|3|4e-112|345|atr:18448125|hydroquinone glucosyltransferase [EC:2.4.1.218]</v>
      </c>
      <c r="AB370" t="str">
        <f>VLOOKUP($A:$A,[0]!aq,28,FALSE)</f>
        <v>GO:0008152//metabolic process</v>
      </c>
      <c r="AC370" t="str">
        <f>VLOOKUP($A:$A,[0]!aq,29,FALSE)</f>
        <v>GO:0016758//transferase activity, transferring hexosyl groups</v>
      </c>
      <c r="AD370" t="str">
        <f>VLOOKUP($A:$A,[0]!aq,30,FALSE)</f>
        <v>GO:0016021//integral component of membrane</v>
      </c>
      <c r="AE370" t="str">
        <f>VLOOKUP($A:$A,[0]!aq,31,FALSE)</f>
        <v>MIVQTKFHAFKTCTTCTICHHSTFSGLHSSILSTFFIVSVACPVLYQMVMKAELVFIPMPRMGHFVSMVQLAKLLLDLHPNLSITVFMMKLNPDAKVAAYVHSLTATRMKFIDLPPPETHEDGSLSNFATTLLQTHGPLVKQAATNIVQYSTSVLDSPRLAGFVLDMFLTPFIELGNELGVPSYVFYTSGAAFLGFQLYVLDLHDEQNVNIFEFKDSDTDFTIPSYLNPVSSKLFPTVMLEPESFPMVITLTRGLRKAKGIMINTFWELESHAISSLSDASALPVYPVGPILNLESETEVHQSSDIMKWLDEQPPSSVVFLCFGSGGSFNGDQVKEIAFALEQSGHRFLWSLRQPPHPSKGPRASPTDYDDASEVLPEGFLDRTHGIGKIIGWAPQVAILGHPATGGFVSHCGWNSTLESIWFGVPIAAWPVYAEQQLNAFELVRELGLAVEIKMDYRKDGMDSGEIEIVSAKTIEKGIRSVMEEGSDVRKRVKEMSEKSRKALMNAGSSHSTLRGLVDDVMNNMFTKNYQV</v>
      </c>
    </row>
    <row r="371" spans="1:31" x14ac:dyDescent="0.25">
      <c r="A371" s="2" t="s">
        <v>3398</v>
      </c>
      <c r="B371" t="str">
        <f>VLOOKUP($A:$A,[0]!aq,2,FALSE)</f>
        <v>MSMs-VS-MMs</v>
      </c>
      <c r="C371">
        <f>VLOOKUP($A:$A,[0]!aq,3,FALSE)</f>
        <v>-3.3140329756801798</v>
      </c>
      <c r="D371">
        <f>VLOOKUP($A:$A,[0]!aq,4,FALSE)</f>
        <v>0.59857538158244195</v>
      </c>
      <c r="E371">
        <f>VLOOKUP($A:$A,[0]!aq,5,FALSE)</f>
        <v>1.28510441475882E-4</v>
      </c>
      <c r="F371">
        <f>VLOOKUP($A:$A,[0]!aq,6,FALSE)</f>
        <v>1.22958790404124E-3</v>
      </c>
      <c r="G371" t="str">
        <f>VLOOKUP($A:$A,[0]!aq,7,FALSE)</f>
        <v>Down</v>
      </c>
      <c r="H371" t="str">
        <f>VLOOKUP($A:$A,[0]!aq,8,FALSE)</f>
        <v>Ghir_A11G015090.1</v>
      </c>
      <c r="I371">
        <f>VLOOKUP($A:$A,[0]!aq,9,FALSE)</f>
        <v>0</v>
      </c>
      <c r="J371">
        <f>VLOOKUP($A:$A,[0]!aq,10,FALSE)</f>
        <v>0</v>
      </c>
      <c r="K371">
        <f>VLOOKUP($A:$A,[0]!aq,11,FALSE)</f>
        <v>0</v>
      </c>
      <c r="L371">
        <f>VLOOKUP($A:$A,[0]!aq,12,FALSE)</f>
        <v>100</v>
      </c>
      <c r="M371">
        <f>VLOOKUP($A:$A,[0]!aq,13,FALSE)</f>
        <v>0</v>
      </c>
      <c r="N371" t="str">
        <f>VLOOKUP($A:$A,[0]!aq,14,FALSE)</f>
        <v>XP_016710235.1</v>
      </c>
      <c r="O371" t="str">
        <f>VLOOKUP($A:$A,[0]!aq,15,FALSE)</f>
        <v>PREDICTED: cytochrome b561 and DOMON domain-containing protein At3g25290-like [Gossypium hirsutum]</v>
      </c>
      <c r="P371">
        <f>VLOOKUP($A:$A,[0]!aq,16,FALSE)</f>
        <v>66.400000000000006</v>
      </c>
      <c r="Q371">
        <f>VLOOKUP($A:$A,[0]!aq,17,FALSE)</f>
        <v>0</v>
      </c>
      <c r="R371" t="str">
        <f>VLOOKUP($A:$A,[0]!aq,18,FALSE)</f>
        <v>sp|Q9LSE7|B561C_ARATH</v>
      </c>
      <c r="S371" t="str">
        <f>VLOOKUP($A:$A,[0]!aq,19,FALSE)</f>
        <v>Cytochrome b561 and DOMON domain-containing protein At3g25290 OS=Arabidopsis thaliana GN=At3g25290 PE=2 SV=1</v>
      </c>
      <c r="T371" t="str">
        <f>VLOOKUP($A:$A,[0]!aq,20,FALSE)</f>
        <v>At3g25290</v>
      </c>
      <c r="U371">
        <f>VLOOKUP($A:$A,[0]!aq,21,FALSE)</f>
        <v>518</v>
      </c>
      <c r="V371">
        <f>VLOOKUP($A:$A,[0]!aq,22,FALSE)</f>
        <v>0</v>
      </c>
      <c r="W371" t="str">
        <f>VLOOKUP($A:$A,[0]!aq,23,FALSE)</f>
        <v>KOG4293</v>
      </c>
      <c r="X371" t="str">
        <f>VLOOKUP($A:$A,[0]!aq,24,FALSE)</f>
        <v>Predicted membrane protein, contains DoH and Cytochrome b-561/ferric reductase transmembrane domains</v>
      </c>
      <c r="Y371" t="str">
        <f>VLOOKUP($A:$A,[0]!aq,25,FALSE)</f>
        <v>T</v>
      </c>
      <c r="Z371" t="str">
        <f>VLOOKUP($A:$A,[0]!aq,26,FALSE)</f>
        <v>Signal transduction mechanisms</v>
      </c>
      <c r="AA371" t="str">
        <f>VLOOKUP($A:$A,[0]!aq,27,FALSE)</f>
        <v>K03189|1|5e-08|59.7|nta:107825029|urease accessory protein</v>
      </c>
      <c r="AB371" t="str">
        <f>VLOOKUP($A:$A,[0]!aq,28,FALSE)</f>
        <v>GO:0055114//oxidation-reduction process</v>
      </c>
      <c r="AC371">
        <f>VLOOKUP($A:$A,[0]!aq,29,FALSE)</f>
        <v>0</v>
      </c>
      <c r="AD371" t="str">
        <f>VLOOKUP($A:$A,[0]!aq,30,FALSE)</f>
        <v>GO:0016021//integral component of membrane</v>
      </c>
      <c r="AE371" t="str">
        <f>VLOOKUP($A:$A,[0]!aq,31,FALSE)</f>
        <v>MATSLLASLFFTFWALLISPAISLTCSSQKFTKNQVYSNCLDLPSLASYLHFTYDPSNTTLSVAFISTPSKPGGWISWAINPNATGMAGSQALVVYKNSTTGVAVVHTFDISSYSSIVPKDLSFEVPDKTAETRSDGSLAIFATIKVPANLAAKGTINQVWQVGPGVGEGGMLEKHDFAAANLHSKGTLDLKNGQSSTNSGGDTTVKKKNIHGILNAVSWGILFPLGAMIARYIRSFESADPAWFYLHVFCQISAYAIGVAGWGTGLKLGSESSGITYSGHRYIGIALFVLATVQIFALFLRPKKDHKLRFYWDIYHHSFGYAILVLGIINVFKGFNILKPEHKWKSAYMIVIIAMGGISLLLEAITWIVVLKRKSRKSTKPYDGYNNAQSNQQPLAM</v>
      </c>
    </row>
    <row r="372" spans="1:31" x14ac:dyDescent="0.25">
      <c r="A372" s="2" t="s">
        <v>3532</v>
      </c>
      <c r="B372" t="str">
        <f>VLOOKUP($A:$A,[0]!aq,2,FALSE)</f>
        <v>MSMs-VS-MMs</v>
      </c>
      <c r="C372">
        <f>VLOOKUP($A:$A,[0]!aq,3,FALSE)</f>
        <v>-7.0060141194265402</v>
      </c>
      <c r="D372">
        <f>VLOOKUP($A:$A,[0]!aq,4,FALSE)</f>
        <v>1.25464772299776</v>
      </c>
      <c r="E372">
        <f>VLOOKUP($A:$A,[0]!aq,5,FALSE)</f>
        <v>8.2969773534058401E-4</v>
      </c>
      <c r="F372">
        <f>VLOOKUP($A:$A,[0]!aq,6,FALSE)</f>
        <v>4.7192507590333001E-3</v>
      </c>
      <c r="G372" t="str">
        <f>VLOOKUP($A:$A,[0]!aq,7,FALSE)</f>
        <v>Down</v>
      </c>
      <c r="H372" t="str">
        <f>VLOOKUP($A:$A,[0]!aq,8,FALSE)</f>
        <v>Ghir_A12G023790.1</v>
      </c>
      <c r="I372">
        <f>VLOOKUP($A:$A,[0]!aq,9,FALSE)</f>
        <v>0</v>
      </c>
      <c r="J372">
        <f>VLOOKUP($A:$A,[0]!aq,10,FALSE)</f>
        <v>0</v>
      </c>
      <c r="K372">
        <f>VLOOKUP($A:$A,[0]!aq,11,FALSE)</f>
        <v>0</v>
      </c>
      <c r="L372">
        <f>VLOOKUP($A:$A,[0]!aq,12,FALSE)</f>
        <v>100</v>
      </c>
      <c r="M372">
        <f>VLOOKUP($A:$A,[0]!aq,13,FALSE)</f>
        <v>0</v>
      </c>
      <c r="N372" t="str">
        <f>VLOOKUP($A:$A,[0]!aq,14,FALSE)</f>
        <v>XP_016724609.1</v>
      </c>
      <c r="O372" t="str">
        <f>VLOOKUP($A:$A,[0]!aq,15,FALSE)</f>
        <v>PREDICTED: protein HOTHEAD-like [Gossypium hirsutum]</v>
      </c>
      <c r="P372">
        <f>VLOOKUP($A:$A,[0]!aq,16,FALSE)</f>
        <v>56.37</v>
      </c>
      <c r="Q372">
        <f>VLOOKUP($A:$A,[0]!aq,17,FALSE)</f>
        <v>0</v>
      </c>
      <c r="R372" t="str">
        <f>VLOOKUP($A:$A,[0]!aq,18,FALSE)</f>
        <v>sp|Q9S746|HTH_ARATH</v>
      </c>
      <c r="S372" t="str">
        <f>VLOOKUP($A:$A,[0]!aq,19,FALSE)</f>
        <v>Protein HOTHEAD OS=Arabidopsis thaliana GN=HTH PE=1 SV=1</v>
      </c>
      <c r="T372" t="str">
        <f>VLOOKUP($A:$A,[0]!aq,20,FALSE)</f>
        <v>At1g12570</v>
      </c>
      <c r="U372">
        <f>VLOOKUP($A:$A,[0]!aq,21,FALSE)</f>
        <v>709</v>
      </c>
      <c r="V372">
        <f>VLOOKUP($A:$A,[0]!aq,22,FALSE)</f>
        <v>0</v>
      </c>
      <c r="W372" t="str">
        <f>VLOOKUP($A:$A,[0]!aq,23,FALSE)</f>
        <v>KOG1238</v>
      </c>
      <c r="X372" t="str">
        <f>VLOOKUP($A:$A,[0]!aq,24,FALSE)</f>
        <v>Glucose dehydrogenase/choline dehydrogenase/mandelonitrile lyase (GMC oxidoreductase family)</v>
      </c>
      <c r="Y372" t="str">
        <f>VLOOKUP($A:$A,[0]!aq,25,FALSE)</f>
        <v>R</v>
      </c>
      <c r="Z372" t="str">
        <f>VLOOKUP($A:$A,[0]!aq,26,FALSE)</f>
        <v>General function prediction only</v>
      </c>
      <c r="AA372" t="str">
        <f>VLOOKUP($A:$A,[0]!aq,27,FALSE)</f>
        <v>K00108|1|0.0|815|nnu:104608328|choline dehydrogenase [EC:1.1.99.1]</v>
      </c>
      <c r="AB372">
        <f>VLOOKUP($A:$A,[0]!aq,28,FALSE)</f>
        <v>0</v>
      </c>
      <c r="AC372" t="str">
        <f>VLOOKUP($A:$A,[0]!aq,29,FALSE)</f>
        <v>GO:0050660//flavin adenine dinucleotide binding;GO:0016614//oxidoreductase activity, acting on CH-OH group of donors</v>
      </c>
      <c r="AD372" t="str">
        <f>VLOOKUP($A:$A,[0]!aq,30,FALSE)</f>
        <v>-</v>
      </c>
      <c r="AE372" t="str">
        <f>VLOOKUP($A:$A,[0]!aq,31,FALSE)</f>
        <v>MHNATSAPFLSYYDYIVVGGGTAGCPLAATLSHRANVLLLERGGSPYGDPNITKLVNFGASLSDLSPWSPSQRFISTDGVINSRACVLGGGSCLNAGFYTRASPEYIRQAGWDGRLVNQSYEWVEKLVAFEPHLGHWQSAVRNGLLEVGVVPFNGFTFDHINGTKVGGTIFDEQGNRHTAADLLEYANPRGLTVLLYATVEKILFRFRGRRSRPEAYGVIFRDGSGIEHRAYLKYGFKNEIIISAGALGSPQLLMLSGVGPVAHLRSHNIPVVLDQPLVGQGMCDNPMNAVFVPSPIPVEVSLIEVVGITHFGSYIEAASGETFSASVTTTSRNYGMFSPKIGQLSTVPPKQRTPEAIARAVEYLDNLDQAALQGGFILEKIMGPISTGHLELQTRNPDDNPSVTFNYFQHPLDLQRCVQGIQTIGKIVESESFSKFRYDYMSWPGLVNMTEHSPINLLPRHYNSSIPLETFCRDTVMTIWHYHGGCQVSRVVDPDYKVLGVEALRVIDGSTFNSSPGTNPQATVMMLGRYMGVKILRERLGN</v>
      </c>
    </row>
    <row r="373" spans="1:31" x14ac:dyDescent="0.25">
      <c r="A373" s="2" t="s">
        <v>2855</v>
      </c>
      <c r="B373" t="str">
        <f>VLOOKUP($A:$A,[0]!aq,2,FALSE)</f>
        <v>MSMs-VS-MMs</v>
      </c>
      <c r="C373">
        <f>VLOOKUP($A:$A,[0]!aq,3,FALSE)</f>
        <v>-2.4035282944263798</v>
      </c>
      <c r="D373">
        <f>VLOOKUP($A:$A,[0]!aq,4,FALSE)</f>
        <v>0.32195470146827598</v>
      </c>
      <c r="E373">
        <f>VLOOKUP($A:$A,[0]!aq,5,FALSE)</f>
        <v>7.57681138585653E-6</v>
      </c>
      <c r="F373">
        <f>VLOOKUP($A:$A,[0]!aq,6,FALSE)</f>
        <v>1.6463142916493001E-4</v>
      </c>
      <c r="G373" t="str">
        <f>VLOOKUP($A:$A,[0]!aq,7,FALSE)</f>
        <v>Down</v>
      </c>
      <c r="H373" t="str">
        <f>VLOOKUP($A:$A,[0]!aq,8,FALSE)</f>
        <v>Ghir_A04G012100.1</v>
      </c>
      <c r="I373">
        <f>VLOOKUP($A:$A,[0]!aq,9,FALSE)</f>
        <v>0</v>
      </c>
      <c r="J373">
        <f>VLOOKUP($A:$A,[0]!aq,10,FALSE)</f>
        <v>0</v>
      </c>
      <c r="K373">
        <f>VLOOKUP($A:$A,[0]!aq,11,FALSE)</f>
        <v>0</v>
      </c>
      <c r="L373">
        <f>VLOOKUP($A:$A,[0]!aq,12,FALSE)</f>
        <v>98.501999999999995</v>
      </c>
      <c r="M373">
        <f>VLOOKUP($A:$A,[0]!aq,13,FALSE)</f>
        <v>0</v>
      </c>
      <c r="N373" t="str">
        <f>VLOOKUP($A:$A,[0]!aq,14,FALSE)</f>
        <v>XP_017613333.1</v>
      </c>
      <c r="O373" t="str">
        <f>VLOOKUP($A:$A,[0]!aq,15,FALSE)</f>
        <v xml:space="preserve">PREDICTED: transport and Golgi organization 2 homolog [Gossypium arboreum] </v>
      </c>
      <c r="P373" t="str">
        <f>VLOOKUP($A:$A,[0]!aq,16,FALSE)</f>
        <v>-</v>
      </c>
      <c r="Q373" t="str">
        <f>VLOOKUP($A:$A,[0]!aq,17,FALSE)</f>
        <v>-</v>
      </c>
      <c r="R373" t="str">
        <f>VLOOKUP($A:$A,[0]!aq,18,FALSE)</f>
        <v>-</v>
      </c>
      <c r="S373" t="str">
        <f>VLOOKUP($A:$A,[0]!aq,19,FALSE)</f>
        <v>-</v>
      </c>
      <c r="T373" t="str">
        <f>VLOOKUP($A:$A,[0]!aq,20,FALSE)</f>
        <v>At4g38260</v>
      </c>
      <c r="U373">
        <f>VLOOKUP($A:$A,[0]!aq,21,FALSE)</f>
        <v>275</v>
      </c>
      <c r="V373">
        <f>VLOOKUP($A:$A,[0]!aq,22,FALSE)</f>
        <v>6.9999999999999997E-93</v>
      </c>
      <c r="W373" t="str">
        <f>VLOOKUP($A:$A,[0]!aq,23,FALSE)</f>
        <v>KOG2342</v>
      </c>
      <c r="X373" t="str">
        <f>VLOOKUP($A:$A,[0]!aq,24,FALSE)</f>
        <v>Uncharacterized conserved protein</v>
      </c>
      <c r="Y373" t="str">
        <f>VLOOKUP($A:$A,[0]!aq,25,FALSE)</f>
        <v>S</v>
      </c>
      <c r="Z373" t="str">
        <f>VLOOKUP($A:$A,[0]!aq,26,FALSE)</f>
        <v>Function unknown</v>
      </c>
      <c r="AA373" t="str">
        <f>VLOOKUP($A:$A,[0]!aq,27,FALSE)</f>
        <v>-</v>
      </c>
      <c r="AB373" t="str">
        <f>VLOOKUP($A:$A,[0]!aq,28,FALSE)</f>
        <v>-</v>
      </c>
      <c r="AC373" t="str">
        <f>VLOOKUP($A:$A,[0]!aq,29,FALSE)</f>
        <v>-</v>
      </c>
      <c r="AD373" t="str">
        <f>VLOOKUP($A:$A,[0]!aq,30,FALSE)</f>
        <v>-</v>
      </c>
      <c r="AE373" t="str">
        <f>VLOOKUP($A:$A,[0]!aq,31,FALSE)</f>
        <v>MCIAVFMWETHPLYPFILFLNRDEYHNRPTEPLTWWEGGEILGGRDGQAGGTWLASSRDGRLAFITNFREFQSIPQAKSRGNLPVDFLQSKKKPIEFAEEVVKEADQYNGFNLILVDVRSKSIVYLTNRPEKTGNFVTQVSPGIHVLSNANLDSPWLKAQRLDHNFKEVLARYGKDELPLKEMVGQLMMDTTKDDLSLLPHIYSPETEYDLSAIYIDTTRPQGCYGTRNQSALTVKSNGEVCFYERYLDKDRWKENTVTYQIEMTTK</v>
      </c>
    </row>
    <row r="374" spans="1:31" x14ac:dyDescent="0.25">
      <c r="A374" s="2" t="s">
        <v>3661</v>
      </c>
      <c r="B374" t="str">
        <f>VLOOKUP($A:$A,[0]!aq,2,FALSE)</f>
        <v>MSMs-VS-MMs</v>
      </c>
      <c r="C374">
        <f>VLOOKUP($A:$A,[0]!aq,3,FALSE)</f>
        <v>2.8233044363487401</v>
      </c>
      <c r="D374">
        <f>VLOOKUP($A:$A,[0]!aq,4,FALSE)</f>
        <v>0.55687663969962498</v>
      </c>
      <c r="E374">
        <f>VLOOKUP($A:$A,[0]!aq,5,FALSE)</f>
        <v>2.7524291770264497E-4</v>
      </c>
      <c r="F374">
        <f>VLOOKUP($A:$A,[0]!aq,6,FALSE)</f>
        <v>2.1085061942184998E-3</v>
      </c>
      <c r="G374" t="str">
        <f>VLOOKUP($A:$A,[0]!aq,7,FALSE)</f>
        <v>Up</v>
      </c>
      <c r="H374" t="str">
        <f>VLOOKUP($A:$A,[0]!aq,8,FALSE)</f>
        <v>Ghir_D01G005000.1</v>
      </c>
      <c r="I374">
        <f>VLOOKUP($A:$A,[0]!aq,9,FALSE)</f>
        <v>0</v>
      </c>
      <c r="J374">
        <f>VLOOKUP($A:$A,[0]!aq,10,FALSE)</f>
        <v>0</v>
      </c>
      <c r="K374">
        <f>VLOOKUP($A:$A,[0]!aq,11,FALSE)</f>
        <v>0</v>
      </c>
      <c r="L374">
        <f>VLOOKUP($A:$A,[0]!aq,12,FALSE)</f>
        <v>99.491</v>
      </c>
      <c r="M374">
        <f>VLOOKUP($A:$A,[0]!aq,13,FALSE)</f>
        <v>0</v>
      </c>
      <c r="N374" t="str">
        <f>VLOOKUP($A:$A,[0]!aq,14,FALSE)</f>
        <v>XP_016702716.1</v>
      </c>
      <c r="O374" t="str">
        <f>VLOOKUP($A:$A,[0]!aq,15,FALSE)</f>
        <v>PREDICTED: multiple organellar RNA editing factor 8, chloroplastic/mitochondrial-like [Gossypium hirsutum]</v>
      </c>
      <c r="P374">
        <f>VLOOKUP($A:$A,[0]!aq,16,FALSE)</f>
        <v>54.14</v>
      </c>
      <c r="Q374">
        <f>VLOOKUP($A:$A,[0]!aq,17,FALSE)</f>
        <v>6.0000000000000005E-104</v>
      </c>
      <c r="R374" t="str">
        <f>VLOOKUP($A:$A,[0]!aq,18,FALSE)</f>
        <v>sp|Q9LKA5|MORF8_ARATH</v>
      </c>
      <c r="S374" t="str">
        <f>VLOOKUP($A:$A,[0]!aq,19,FALSE)</f>
        <v>Multiple organellar RNA editing factor 8, chloroplastic/mitochondrial OS=Arabidopsis thaliana GN=MORF8 PE=1 SV=1</v>
      </c>
      <c r="T374" t="str">
        <f>VLOOKUP($A:$A,[0]!aq,20,FALSE)</f>
        <v>-</v>
      </c>
      <c r="U374" t="str">
        <f>VLOOKUP($A:$A,[0]!aq,21,FALSE)</f>
        <v>-</v>
      </c>
      <c r="V374" t="str">
        <f>VLOOKUP($A:$A,[0]!aq,22,FALSE)</f>
        <v>-</v>
      </c>
      <c r="W374" t="str">
        <f>VLOOKUP($A:$A,[0]!aq,23,FALSE)</f>
        <v>-</v>
      </c>
      <c r="X374" t="str">
        <f>VLOOKUP($A:$A,[0]!aq,24,FALSE)</f>
        <v>-</v>
      </c>
      <c r="Y374" t="str">
        <f>VLOOKUP($A:$A,[0]!aq,25,FALSE)</f>
        <v>-</v>
      </c>
      <c r="Z374" t="str">
        <f>VLOOKUP($A:$A,[0]!aq,26,FALSE)</f>
        <v>-</v>
      </c>
      <c r="AA374" t="str">
        <f>VLOOKUP($A:$A,[0]!aq,27,FALSE)</f>
        <v>K09699|1|5e-56|193|ccaj:109792484|2-oxoisovalerate dehydrogenase E2 component (dihydrolipoyl transacylase) [EC:2.3.1.168]!K00655|2|6e-29|122|sind:105166581|1-acyl-sn-glycerol-3-phosphate acyltransferase [EC:2.3.1.51]!K19720|3|2e-10|67.0|pop:18098273|collagen, type III, alpha</v>
      </c>
      <c r="AB374" t="str">
        <f>VLOOKUP($A:$A,[0]!aq,28,FALSE)</f>
        <v>-</v>
      </c>
      <c r="AC374" t="str">
        <f>VLOOKUP($A:$A,[0]!aq,29,FALSE)</f>
        <v>-</v>
      </c>
      <c r="AD374" t="str">
        <f>VLOOKUP($A:$A,[0]!aq,30,FALSE)</f>
        <v>-</v>
      </c>
      <c r="AE374" t="str">
        <f>VLOOKUP($A:$A,[0]!aq,31,FALSE)</f>
        <v>MATQALSRALLSNPKALSSLLFPSSRSFSSFSSSSSSSAASSTKTLITPSPPPSLSFLRRLRAPPYYSLLRGSLSPVVKSFSTRAARSSLNDPNPNYSNRPPKETILLDGCDFEHWLVVMEPPKEDATRDDIIDSYIKTLAQVVGSEDEARMKIYSVSTRHYYAFGALVSEEVSYKIKELPGVRWVLPDSYLDVKNKDYGGEPFINGQAVPYDPKYHEEWVRNNARANERNRRNDRPRNYDRSRNYERRRENMNTRDSQMPPQNQGMQNVAPKTAGMPPNNMGGMPPRNMGGMPPQNMGGMPPNNMGRMPPNNMGGMTPNQGWSGNMPGNAPNFQTGPNYGNAPGNAQNFQPGPGPNYGNTPYQGATPNAQYHQNNYPPNVGGGNMPGGNYQS</v>
      </c>
    </row>
    <row r="375" spans="1:31" x14ac:dyDescent="0.25">
      <c r="A375" s="2" t="s">
        <v>3205</v>
      </c>
      <c r="B375" t="str">
        <f>VLOOKUP($A:$A,[0]!aq,2,FALSE)</f>
        <v>MSMs-VS-MMs</v>
      </c>
      <c r="C375">
        <f>VLOOKUP($A:$A,[0]!aq,3,FALSE)</f>
        <v>2.22004997195166</v>
      </c>
      <c r="D375">
        <f>VLOOKUP($A:$A,[0]!aq,4,FALSE)</f>
        <v>0.32761343365497902</v>
      </c>
      <c r="E375">
        <f>VLOOKUP($A:$A,[0]!aq,5,FALSE)</f>
        <v>5.0475644553005196E-4</v>
      </c>
      <c r="F375">
        <f>VLOOKUP($A:$A,[0]!aq,6,FALSE)</f>
        <v>3.2698102036774102E-3</v>
      </c>
      <c r="G375" t="str">
        <f>VLOOKUP($A:$A,[0]!aq,7,FALSE)</f>
        <v>Up</v>
      </c>
      <c r="H375" t="str">
        <f>VLOOKUP($A:$A,[0]!aq,8,FALSE)</f>
        <v>Ghir_A09G006210.1;Ghir_D09G005860.1</v>
      </c>
      <c r="I375">
        <f>VLOOKUP($A:$A,[0]!aq,9,FALSE)</f>
        <v>0</v>
      </c>
      <c r="J375">
        <f>VLOOKUP($A:$A,[0]!aq,10,FALSE)</f>
        <v>0</v>
      </c>
      <c r="K375">
        <f>VLOOKUP($A:$A,[0]!aq,11,FALSE)</f>
        <v>0</v>
      </c>
      <c r="L375">
        <f>VLOOKUP($A:$A,[0]!aq,12,FALSE)</f>
        <v>100</v>
      </c>
      <c r="M375">
        <f>VLOOKUP($A:$A,[0]!aq,13,FALSE)</f>
        <v>0</v>
      </c>
      <c r="N375" t="str">
        <f>VLOOKUP($A:$A,[0]!aq,14,FALSE)</f>
        <v>XP_016668631.1</v>
      </c>
      <c r="O375" t="str">
        <f>VLOOKUP($A:$A,[0]!aq,15,FALSE)</f>
        <v>PREDICTED: putative uncharacterized protein DDB_G0289263 [Gossypium hirsutum]</v>
      </c>
      <c r="P375">
        <f>VLOOKUP($A:$A,[0]!aq,16,FALSE)</f>
        <v>64.89</v>
      </c>
      <c r="Q375">
        <f>VLOOKUP($A:$A,[0]!aq,17,FALSE)</f>
        <v>6.9999999999999998E-48</v>
      </c>
      <c r="R375" t="str">
        <f>VLOOKUP($A:$A,[0]!aq,18,FALSE)</f>
        <v>sp|Q9M8K5|HIP32_ARATH</v>
      </c>
      <c r="S375" t="str">
        <f>VLOOKUP($A:$A,[0]!aq,19,FALSE)</f>
        <v>Heavy metal-associated isoprenylated plant protein 32 OS=Arabidopsis thaliana GN=HIPP32 PE=2 SV=1</v>
      </c>
      <c r="T375" t="str">
        <f>VLOOKUP($A:$A,[0]!aq,20,FALSE)</f>
        <v>At3g06130</v>
      </c>
      <c r="U375">
        <f>VLOOKUP($A:$A,[0]!aq,21,FALSE)</f>
        <v>172</v>
      </c>
      <c r="V375">
        <f>VLOOKUP($A:$A,[0]!aq,22,FALSE)</f>
        <v>9.9999999999999997E-48</v>
      </c>
      <c r="W375" t="str">
        <f>VLOOKUP($A:$A,[0]!aq,23,FALSE)</f>
        <v>KOG1603</v>
      </c>
      <c r="X375" t="str">
        <f>VLOOKUP($A:$A,[0]!aq,24,FALSE)</f>
        <v>Copper chaperone</v>
      </c>
      <c r="Y375" t="str">
        <f>VLOOKUP($A:$A,[0]!aq,25,FALSE)</f>
        <v>P</v>
      </c>
      <c r="Z375" t="str">
        <f>VLOOKUP($A:$A,[0]!aq,26,FALSE)</f>
        <v>Inorganic ion transport and metabolism</v>
      </c>
      <c r="AA375" t="str">
        <f>VLOOKUP($A:$A,[0]!aq,27,FALSE)</f>
        <v>K04733|1|5e-20|97.4|lsv:111909024|interleukin-1 receptor-associated kinase 4 [EC:2.7.11.1]</v>
      </c>
      <c r="AB375" t="str">
        <f>VLOOKUP($A:$A,[0]!aq,28,FALSE)</f>
        <v>GO:0030001//metal ion transport</v>
      </c>
      <c r="AC375" t="str">
        <f>VLOOKUP($A:$A,[0]!aq,29,FALSE)</f>
        <v>GO:0046872//metal ion binding</v>
      </c>
      <c r="AD375" t="str">
        <f>VLOOKUP($A:$A,[0]!aq,30,FALSE)</f>
        <v>-</v>
      </c>
      <c r="AE375" t="str">
        <f>VLOOKUP($A:$A,[0]!aq,31,FALSE)</f>
        <v>MSKEEFMKIQTCVLKVNIHCDGCKHKVKKILQKIEGVFKTTIDSEQGKVTVLGNVDPNVLIRKLAKSGKHAEPWGSAKANNNQAHLANQFKNMQMLDNGNKGGNNNNKNNNQNNNKGGQKGNNNNNNHNNNQPKGGQPTPQQLHQHLQQLQQMKGLQDLKLPQLKDMKMGPNPNQLQNNKAVKFAEEEDFSDDDYDDDDLDDDCDLDDDDDFDDGDELDDPRHPVNKMKAMMGNNAPPKGMPNNMVMLNGMMNGNLPQLMNPQKGPQNAAPNGGGNGKKGGNGGGGMPVGGGNNEGKNGNGGKKGGGAGGNPNGGNPYQGGGGKNGGKNGGGLPQELHKNGGNNGGGNGGKKGAPNGVSDGFPTMGGGANGGNMSQQQRAAAMNMAMGQMGSLPQMGNIPAVQGLPAAAMNGGGGGGGYFQGAGPDVMPGNPYHQQQQQQQYLAAMMNQQRAMGGGNERFQPMMHARPPAAVNYMPPYPYQYPYPYPYPQPQPQPQPQPDPYTHFFSDENTSSCNVM</v>
      </c>
    </row>
    <row r="376" spans="1:31" x14ac:dyDescent="0.25">
      <c r="A376" s="2" t="s">
        <v>3609</v>
      </c>
      <c r="B376" t="str">
        <f>VLOOKUP($A:$A,[0]!aq,2,FALSE)</f>
        <v>MSMs-VS-MMs</v>
      </c>
      <c r="C376">
        <f>VLOOKUP($A:$A,[0]!aq,3,FALSE)</f>
        <v>2.3588027311953801</v>
      </c>
      <c r="D376">
        <f>VLOOKUP($A:$A,[0]!aq,4,FALSE)</f>
        <v>0.27127517641333898</v>
      </c>
      <c r="E376">
        <f>VLOOKUP($A:$A,[0]!aq,5,FALSE)</f>
        <v>2.9325441595062801E-6</v>
      </c>
      <c r="F376">
        <f>VLOOKUP($A:$A,[0]!aq,6,FALSE)</f>
        <v>9.0161643301556196E-5</v>
      </c>
      <c r="G376" t="str">
        <f>VLOOKUP($A:$A,[0]!aq,7,FALSE)</f>
        <v>Up</v>
      </c>
      <c r="H376" t="str">
        <f>VLOOKUP($A:$A,[0]!aq,8,FALSE)</f>
        <v>Ghir_A13G015290.1;Ghir_A13G015290.2;Ghir_A13G015290.3</v>
      </c>
      <c r="I376">
        <f>VLOOKUP($A:$A,[0]!aq,9,FALSE)</f>
        <v>0</v>
      </c>
      <c r="J376">
        <f>VLOOKUP($A:$A,[0]!aq,10,FALSE)</f>
        <v>0</v>
      </c>
      <c r="K376">
        <f>VLOOKUP($A:$A,[0]!aq,11,FALSE)</f>
        <v>0</v>
      </c>
      <c r="L376">
        <f>VLOOKUP($A:$A,[0]!aq,12,FALSE)</f>
        <v>98.772999999999996</v>
      </c>
      <c r="M376">
        <f>VLOOKUP($A:$A,[0]!aq,13,FALSE)</f>
        <v>0</v>
      </c>
      <c r="N376" t="str">
        <f>VLOOKUP($A:$A,[0]!aq,14,FALSE)</f>
        <v>XP_016676045.1</v>
      </c>
      <c r="O376" t="str">
        <f>VLOOKUP($A:$A,[0]!aq,15,FALSE)</f>
        <v xml:space="preserve">PREDICTED: probable bifunctional methylthioribulose-1-phosphate dehydratase/enolase-phosphatase E1 isoform X2 [Gossypium hirsutum] </v>
      </c>
      <c r="P376">
        <f>VLOOKUP($A:$A,[0]!aq,16,FALSE)</f>
        <v>80.98</v>
      </c>
      <c r="Q376">
        <f>VLOOKUP($A:$A,[0]!aq,17,FALSE)</f>
        <v>0</v>
      </c>
      <c r="R376" t="str">
        <f>VLOOKUP($A:$A,[0]!aq,18,FALSE)</f>
        <v>sp|B9N1F9|MTBC_POPTR</v>
      </c>
      <c r="S376" t="str">
        <f>VLOOKUP($A:$A,[0]!aq,19,FALSE)</f>
        <v>Probable bifunctional methylthioribulose-1-phosphate dehydratase/enolase-phosphatase E1 OS=Populus trichocarpa GN=POPTR_0001s40980g PE=3 SV=2</v>
      </c>
      <c r="T376" t="str">
        <f>VLOOKUP($A:$A,[0]!aq,20,FALSE)</f>
        <v>At5g53850_2</v>
      </c>
      <c r="U376">
        <f>VLOOKUP($A:$A,[0]!aq,21,FALSE)</f>
        <v>399</v>
      </c>
      <c r="V376">
        <f>VLOOKUP($A:$A,[0]!aq,22,FALSE)</f>
        <v>5.9999999999999997E-141</v>
      </c>
      <c r="W376" t="str">
        <f>VLOOKUP($A:$A,[0]!aq,23,FALSE)</f>
        <v>KOG2630</v>
      </c>
      <c r="X376" t="str">
        <f>VLOOKUP($A:$A,[0]!aq,24,FALSE)</f>
        <v>Enolase-phosphatase E-1</v>
      </c>
      <c r="Y376" t="str">
        <f>VLOOKUP($A:$A,[0]!aq,25,FALSE)</f>
        <v>E</v>
      </c>
      <c r="Z376" t="str">
        <f>VLOOKUP($A:$A,[0]!aq,26,FALSE)</f>
        <v>Amino acid transport and metabolism</v>
      </c>
      <c r="AA376" t="str">
        <f>VLOOKUP($A:$A,[0]!aq,27,FALSE)</f>
        <v>K16054|1|0.0|620|ghi:107895267|methylthioribulose 1-phosphate dehydratase / enolase-phosphatase E1 [EC:4.2.1.109 3.1.3.77]</v>
      </c>
      <c r="AB376" t="str">
        <f>VLOOKUP($A:$A,[0]!aq,28,FALSE)</f>
        <v>GO:0019509//L-methionine salvage from methylthioadenosine</v>
      </c>
      <c r="AC376" t="str">
        <f>VLOOKUP($A:$A,[0]!aq,29,FALSE)</f>
        <v>GO:0043874//acireductone synthase activity;GO:0000287//magnesium ion binding</v>
      </c>
      <c r="AD376" t="str">
        <f>VLOOKUP($A:$A,[0]!aq,30,FALSE)</f>
        <v>-</v>
      </c>
      <c r="AE376" t="str">
        <f>VLOOKUP($A:$A,[0]!aq,31,FALSE)</f>
        <v>MVYTYGVTHGSVLKLSDDILFQAECYHYLFDAAIKLHHLGLDWSTPDHGPIQNVKGFSSINSMIKRVATKAGTVESDFKLQPYPRCVVLDIEGTTTPISFVTDVLFPYARDNVGRHLSATYDSAETQDDIKLLRSQVEDDLKQGVLGAVPIPLEDPGKEKVIASLVANVEAMIKADRKITALKQLQGHIWRTGFENNELEGVVFDDVPEALEKWHALGIKVYIYSSGSRLAQRLIFGNTNYGDLRKYLSGFFDTAVGYKRETRSYVEITESLGVDKPSDILFVTDVYQEATAAKAAGLEVVLSIRPGNSPLPENHGFKTINSFLEI</v>
      </c>
    </row>
    <row r="377" spans="1:31" x14ac:dyDescent="0.25">
      <c r="A377" s="2" t="s">
        <v>3631</v>
      </c>
      <c r="B377" t="str">
        <f>VLOOKUP($A:$A,[0]!aq,2,FALSE)</f>
        <v>MSMs-VS-MMs</v>
      </c>
      <c r="C377">
        <f>VLOOKUP($A:$A,[0]!aq,3,FALSE)</f>
        <v>-2.5130905645011401</v>
      </c>
      <c r="D377">
        <f>VLOOKUP($A:$A,[0]!aq,4,FALSE)</f>
        <v>0.545513068705897</v>
      </c>
      <c r="E377">
        <f>VLOOKUP($A:$A,[0]!aq,5,FALSE)</f>
        <v>6.0375527497269499E-4</v>
      </c>
      <c r="F377">
        <f>VLOOKUP($A:$A,[0]!aq,6,FALSE)</f>
        <v>3.7317380303221901E-3</v>
      </c>
      <c r="G377" t="str">
        <f>VLOOKUP($A:$A,[0]!aq,7,FALSE)</f>
        <v>Down</v>
      </c>
      <c r="H377" t="str">
        <f>VLOOKUP($A:$A,[0]!aq,8,FALSE)</f>
        <v>Ghir_A13G018770.1</v>
      </c>
      <c r="I377">
        <f>VLOOKUP($A:$A,[0]!aq,9,FALSE)</f>
        <v>0</v>
      </c>
      <c r="J377">
        <f>VLOOKUP($A:$A,[0]!aq,10,FALSE)</f>
        <v>0</v>
      </c>
      <c r="K377">
        <f>VLOOKUP($A:$A,[0]!aq,11,FALSE)</f>
        <v>0</v>
      </c>
      <c r="L377">
        <f>VLOOKUP($A:$A,[0]!aq,12,FALSE)</f>
        <v>100</v>
      </c>
      <c r="M377">
        <f>VLOOKUP($A:$A,[0]!aq,13,FALSE)</f>
        <v>0</v>
      </c>
      <c r="N377" t="str">
        <f>VLOOKUP($A:$A,[0]!aq,14,FALSE)</f>
        <v>XP_016673658.1</v>
      </c>
      <c r="O377" t="str">
        <f>VLOOKUP($A:$A,[0]!aq,15,FALSE)</f>
        <v>PREDICTED: calreticulin-like [Gossypium hirsutum]</v>
      </c>
      <c r="P377">
        <f>VLOOKUP($A:$A,[0]!aq,16,FALSE)</f>
        <v>86.39</v>
      </c>
      <c r="Q377">
        <f>VLOOKUP($A:$A,[0]!aq,17,FALSE)</f>
        <v>0</v>
      </c>
      <c r="R377" t="str">
        <f>VLOOKUP($A:$A,[0]!aq,18,FALSE)</f>
        <v>sp|Q9XF98|CALR_PRUAR</v>
      </c>
      <c r="S377" t="str">
        <f>VLOOKUP($A:$A,[0]!aq,19,FALSE)</f>
        <v>Calreticulin OS=Prunus armeniaca PE=2 SV=1</v>
      </c>
      <c r="T377" t="str">
        <f>VLOOKUP($A:$A,[0]!aq,20,FALSE)</f>
        <v>At1g56340</v>
      </c>
      <c r="U377">
        <f>VLOOKUP($A:$A,[0]!aq,21,FALSE)</f>
        <v>618</v>
      </c>
      <c r="V377">
        <f>VLOOKUP($A:$A,[0]!aq,22,FALSE)</f>
        <v>0</v>
      </c>
      <c r="W377" t="str">
        <f>VLOOKUP($A:$A,[0]!aq,23,FALSE)</f>
        <v>KOG0674</v>
      </c>
      <c r="X377" t="str">
        <f>VLOOKUP($A:$A,[0]!aq,24,FALSE)</f>
        <v>Calreticulin</v>
      </c>
      <c r="Y377" t="str">
        <f>VLOOKUP($A:$A,[0]!aq,25,FALSE)</f>
        <v>O</v>
      </c>
      <c r="Z377" t="str">
        <f>VLOOKUP($A:$A,[0]!aq,26,FALSE)</f>
        <v>Posttranslational modification, protein turnover, chaperones</v>
      </c>
      <c r="AA377" t="str">
        <f>VLOOKUP($A:$A,[0]!aq,27,FALSE)</f>
        <v>K08057|1|0.0|841|ghi:107893232|calreticulin</v>
      </c>
      <c r="AB377" t="str">
        <f>VLOOKUP($A:$A,[0]!aq,28,FALSE)</f>
        <v>GO:0006457//protein folding</v>
      </c>
      <c r="AC377" t="str">
        <f>VLOOKUP($A:$A,[0]!aq,29,FALSE)</f>
        <v>GO:0005509//calcium ion binding;GO:0051082//unfolded protein binding</v>
      </c>
      <c r="AD377" t="str">
        <f>VLOOKUP($A:$A,[0]!aq,30,FALSE)</f>
        <v>GO:0005783//endoplasmic reticulum</v>
      </c>
      <c r="AE377" t="str">
        <f>VLOOKUP($A:$A,[0]!aq,31,FALSE)</f>
        <v>MASRKRFPNFVSLILLSLVAIASAEVFFEERFEDGWESHWVKSDWKKDENMAGEWNYTSGKWNGDPNDKGIQTSEDYRFYAISAEFPEVNNKGKTLVFQFSVKHEQKLDCGGGYMKLLSGDVDQKKFGGDTPYSIMFGPDICGYSTKKVHAILTYNGTNHLIKKEVPCETDQLTHVYTFILRPDATYSILIDNVEKQTGSLYTDWDILPPQKIKDPEAKKPEDWDDKEYIPAPEDKKPEGYDDIPKEIPDPDAKKPEDWDDEEDGEWTPSTIPNPEYKGPWKPKKIKNPNYKGKWKAPMIDNPDFKDDPDLYVFPNLKYVGIELWQVKSGTLFDNILVADDVEYAKKLAEETWGKQKDAEKAAFEEEEKKREEEESKDDPVDSDAEDEDDADDTEGHESDSDTKSDDEDKEDAHDEL</v>
      </c>
    </row>
    <row r="378" spans="1:31" x14ac:dyDescent="0.25">
      <c r="A378" s="2" t="s">
        <v>4316</v>
      </c>
      <c r="B378" t="str">
        <f>VLOOKUP($A:$A,[0]!aq,2,FALSE)</f>
        <v>MSMs-VS-MMs</v>
      </c>
      <c r="C378">
        <f>VLOOKUP($A:$A,[0]!aq,3,FALSE)</f>
        <v>-4.1308429006200296</v>
      </c>
      <c r="D378">
        <f>VLOOKUP($A:$A,[0]!aq,4,FALSE)</f>
        <v>0.31289232083638302</v>
      </c>
      <c r="E378">
        <f>VLOOKUP($A:$A,[0]!aq,5,FALSE)</f>
        <v>1.65776063987266E-8</v>
      </c>
      <c r="F378">
        <f>VLOOKUP($A:$A,[0]!aq,6,FALSE)</f>
        <v>4.8065011522126201E-6</v>
      </c>
      <c r="G378" t="str">
        <f>VLOOKUP($A:$A,[0]!aq,7,FALSE)</f>
        <v>Down</v>
      </c>
      <c r="H378" t="str">
        <f>VLOOKUP($A:$A,[0]!aq,8,FALSE)</f>
        <v>Ghir_D11G003190.1</v>
      </c>
      <c r="I378">
        <f>VLOOKUP($A:$A,[0]!aq,9,FALSE)</f>
        <v>0</v>
      </c>
      <c r="J378">
        <f>VLOOKUP($A:$A,[0]!aq,10,FALSE)</f>
        <v>0</v>
      </c>
      <c r="K378">
        <f>VLOOKUP($A:$A,[0]!aq,11,FALSE)</f>
        <v>0</v>
      </c>
      <c r="L378">
        <f>VLOOKUP($A:$A,[0]!aq,12,FALSE)</f>
        <v>98.864000000000004</v>
      </c>
      <c r="M378">
        <f>VLOOKUP($A:$A,[0]!aq,13,FALSE)</f>
        <v>0</v>
      </c>
      <c r="N378" t="str">
        <f>VLOOKUP($A:$A,[0]!aq,14,FALSE)</f>
        <v>XP_012488861.1</v>
      </c>
      <c r="O378" t="str">
        <f>VLOOKUP($A:$A,[0]!aq,15,FALSE)</f>
        <v xml:space="preserve">PREDICTED: glycerol-3-phosphate acyltransferase, chloroplastic-like [Gossypium raimondii] </v>
      </c>
      <c r="P378">
        <f>VLOOKUP($A:$A,[0]!aq,16,FALSE)</f>
        <v>72.98</v>
      </c>
      <c r="Q378">
        <f>VLOOKUP($A:$A,[0]!aq,17,FALSE)</f>
        <v>0</v>
      </c>
      <c r="R378" t="str">
        <f>VLOOKUP($A:$A,[0]!aq,18,FALSE)</f>
        <v>sp|Q39639|PLSB_CUCSA</v>
      </c>
      <c r="S378" t="str">
        <f>VLOOKUP($A:$A,[0]!aq,19,FALSE)</f>
        <v>Glycerol-3-phosphate acyltransferase, chloroplastic OS=Cucumis sativus PE=2 SV=1</v>
      </c>
      <c r="T378" t="str">
        <f>VLOOKUP($A:$A,[0]!aq,20,FALSE)</f>
        <v>-</v>
      </c>
      <c r="U378" t="str">
        <f>VLOOKUP($A:$A,[0]!aq,21,FALSE)</f>
        <v>-</v>
      </c>
      <c r="V378" t="str">
        <f>VLOOKUP($A:$A,[0]!aq,22,FALSE)</f>
        <v>-</v>
      </c>
      <c r="W378" t="str">
        <f>VLOOKUP($A:$A,[0]!aq,23,FALSE)</f>
        <v>-</v>
      </c>
      <c r="X378" t="str">
        <f>VLOOKUP($A:$A,[0]!aq,24,FALSE)</f>
        <v>-</v>
      </c>
      <c r="Y378" t="str">
        <f>VLOOKUP($A:$A,[0]!aq,25,FALSE)</f>
        <v>-</v>
      </c>
      <c r="Z378" t="str">
        <f>VLOOKUP($A:$A,[0]!aq,26,FALSE)</f>
        <v>-</v>
      </c>
      <c r="AA378" t="str">
        <f>VLOOKUP($A:$A,[0]!aq,27,FALSE)</f>
        <v>K00630|1|0.0|899|gra:105802010|glycerol-3-phosphate O-acyltransferase [EC:2.3.1.15]</v>
      </c>
      <c r="AB378" t="str">
        <f>VLOOKUP($A:$A,[0]!aq,28,FALSE)</f>
        <v>GO:0016024//CDP-diacylglycerol biosynthetic process</v>
      </c>
      <c r="AC378" t="str">
        <f>VLOOKUP($A:$A,[0]!aq,29,FALSE)</f>
        <v>GO:0102420//sn-1-glycerol-3-phosphate C16:0-DCA-CoA acyl transferase activity;GO:0004366//glycerol-3-phosphate O-acyltransferase activity</v>
      </c>
      <c r="AD378" t="str">
        <f>VLOOKUP($A:$A,[0]!aq,30,FALSE)</f>
        <v>GO:0009570//chloroplast stroma</v>
      </c>
      <c r="AE378" t="str">
        <f>VLOOKUP($A:$A,[0]!aq,31,FALSE)</f>
        <v>MSALSLPFLSCTFSSTYPFFISLNSSFSSLIPFQRVKLFGSTSKATTRSFFLTARAMAELVKDKESGVAAAGGGKMDIEHSRTFLEARSEEELLSGIKKEVEARRLPSNVAAGMEEFYRNYKNAVFQSEDPAAAETVLSNMAVALDLMLLDVEDPFVFQPYHKALREPFDYYMFGQNYIRPLIDFRNSYVGNLSLFYEIEEKLKQGHNVVLFSNHQTEADPAVIALLLEKTNPHIAENLIYVAGDRVITDPLCKPFSMGRNLICVYSKKHMYDVPELADMKRKANIRSLKEMALLLRTGSKLVWIAPSGGRDRPDPVTGEWNPAPFDSSSVDNMRRLIESSGAPGHMYPLALLCYDIMPPPSKVEKEIGERRIISFHGAGLSVAPEVAANCEKSEEVKDVFTQALYKSVTEQYNVLKSAIHGKQGLEASTAGIALSQPWN</v>
      </c>
    </row>
    <row r="379" spans="1:31" x14ac:dyDescent="0.25">
      <c r="A379" s="2" t="s">
        <v>3082</v>
      </c>
      <c r="B379" t="str">
        <f>VLOOKUP($A:$A,[0]!aq,2,FALSE)</f>
        <v>MSMs-VS-MMs</v>
      </c>
      <c r="C379">
        <f>VLOOKUP($A:$A,[0]!aq,3,FALSE)</f>
        <v>2.2713362518995499</v>
      </c>
      <c r="D379">
        <f>VLOOKUP($A:$A,[0]!aq,4,FALSE)</f>
        <v>0.287855782525197</v>
      </c>
      <c r="E379">
        <f>VLOOKUP($A:$A,[0]!aq,5,FALSE)</f>
        <v>2.19612324397822E-4</v>
      </c>
      <c r="F379">
        <f>VLOOKUP($A:$A,[0]!aq,6,FALSE)</f>
        <v>1.7777078848040301E-3</v>
      </c>
      <c r="G379" t="str">
        <f>VLOOKUP($A:$A,[0]!aq,7,FALSE)</f>
        <v>Up</v>
      </c>
      <c r="H379" t="str">
        <f>VLOOKUP($A:$A,[0]!aq,8,FALSE)</f>
        <v>Ghir_A07G021550.1;Ghir_A07G021550.2</v>
      </c>
      <c r="I379">
        <f>VLOOKUP($A:$A,[0]!aq,9,FALSE)</f>
        <v>0</v>
      </c>
      <c r="J379">
        <f>VLOOKUP($A:$A,[0]!aq,10,FALSE)</f>
        <v>0</v>
      </c>
      <c r="K379">
        <f>VLOOKUP($A:$A,[0]!aq,11,FALSE)</f>
        <v>0</v>
      </c>
      <c r="L379">
        <f>VLOOKUP($A:$A,[0]!aq,12,FALSE)</f>
        <v>99.620999999999995</v>
      </c>
      <c r="M379">
        <f>VLOOKUP($A:$A,[0]!aq,13,FALSE)</f>
        <v>0</v>
      </c>
      <c r="N379" t="str">
        <f>VLOOKUP($A:$A,[0]!aq,14,FALSE)</f>
        <v>XP_016734274.1</v>
      </c>
      <c r="O379" t="str">
        <f>VLOOKUP($A:$A,[0]!aq,15,FALSE)</f>
        <v>PREDICTED: RPM1-interacting protein 4-like [Gossypium hirsutum]</v>
      </c>
      <c r="P379">
        <f>VLOOKUP($A:$A,[0]!aq,16,FALSE)</f>
        <v>45.28</v>
      </c>
      <c r="Q379">
        <f>VLOOKUP($A:$A,[0]!aq,17,FALSE)</f>
        <v>6E-51</v>
      </c>
      <c r="R379" t="str">
        <f>VLOOKUP($A:$A,[0]!aq,18,FALSE)</f>
        <v>sp|Q8GYN5|RIN4_ARATH</v>
      </c>
      <c r="S379" t="str">
        <f>VLOOKUP($A:$A,[0]!aq,19,FALSE)</f>
        <v>RPM1-interacting protein 4 OS=Arabidopsis thaliana GN=RIN4 PE=1 SV=1</v>
      </c>
      <c r="T379" t="str">
        <f>VLOOKUP($A:$A,[0]!aq,20,FALSE)</f>
        <v>-</v>
      </c>
      <c r="U379" t="str">
        <f>VLOOKUP($A:$A,[0]!aq,21,FALSE)</f>
        <v>-</v>
      </c>
      <c r="V379" t="str">
        <f>VLOOKUP($A:$A,[0]!aq,22,FALSE)</f>
        <v>-</v>
      </c>
      <c r="W379" t="str">
        <f>VLOOKUP($A:$A,[0]!aq,23,FALSE)</f>
        <v>-</v>
      </c>
      <c r="X379" t="str">
        <f>VLOOKUP($A:$A,[0]!aq,24,FALSE)</f>
        <v>-</v>
      </c>
      <c r="Y379" t="str">
        <f>VLOOKUP($A:$A,[0]!aq,25,FALSE)</f>
        <v>-</v>
      </c>
      <c r="Z379" t="str">
        <f>VLOOKUP($A:$A,[0]!aq,26,FALSE)</f>
        <v>-</v>
      </c>
      <c r="AA379" t="str">
        <f>VLOOKUP($A:$A,[0]!aq,27,FALSE)</f>
        <v>K13456|1|0.0|534|ghi:107944972|RPM1-interacting protein 4</v>
      </c>
      <c r="AB379" t="str">
        <f>VLOOKUP($A:$A,[0]!aq,28,FALSE)</f>
        <v>-</v>
      </c>
      <c r="AC379" t="str">
        <f>VLOOKUP($A:$A,[0]!aq,29,FALSE)</f>
        <v>-</v>
      </c>
      <c r="AD379" t="str">
        <f>VLOOKUP($A:$A,[0]!aq,30,FALSE)</f>
        <v>-</v>
      </c>
      <c r="AE379" t="str">
        <f>VLOOKUP($A:$A,[0]!aq,31,FALSE)</f>
        <v>MAQRSRVPKFGNWESEGNVPYTAYFDKARQGRNGGKIVNPNDPQESPELHQDYGAPTRAPPASRPKSESDEPIGHGPARRGHERGRSREEGDLRQYADSPARHENVNRRASGDSTPSRYGRGVSSGEAQKRSTRTSIGSENSIDKSPLHPARGTGRGSMASPAWEGKTSYDSSHGTPGRSKLRPNKGDESPDKAAAVPKFGDWDENNPSSADGYTHIFNQVREERNNGGRVPGMPGQQSPYNTGRNRKPTNNSAKGCCFPFWRK</v>
      </c>
    </row>
    <row r="380" spans="1:31" x14ac:dyDescent="0.25">
      <c r="A380" s="2" t="s">
        <v>4024</v>
      </c>
      <c r="B380" t="str">
        <f>VLOOKUP($A:$A,[0]!aq,2,FALSE)</f>
        <v>MSMs-VS-MMs</v>
      </c>
      <c r="C380">
        <f>VLOOKUP($A:$A,[0]!aq,3,FALSE)</f>
        <v>-5.4622511709895596</v>
      </c>
      <c r="D380">
        <f>VLOOKUP($A:$A,[0]!aq,4,FALSE)</f>
        <v>0.80085910979598096</v>
      </c>
      <c r="E380">
        <f>VLOOKUP($A:$A,[0]!aq,5,FALSE)</f>
        <v>4.8741394796758498E-4</v>
      </c>
      <c r="F380">
        <f>VLOOKUP($A:$A,[0]!aq,6,FALSE)</f>
        <v>3.1942305850368902E-3</v>
      </c>
      <c r="G380" t="str">
        <f>VLOOKUP($A:$A,[0]!aq,7,FALSE)</f>
        <v>Down</v>
      </c>
      <c r="H380" t="str">
        <f>VLOOKUP($A:$A,[0]!aq,8,FALSE)</f>
        <v>Ghir_D08G004120.1</v>
      </c>
      <c r="I380">
        <f>VLOOKUP($A:$A,[0]!aq,9,FALSE)</f>
        <v>0</v>
      </c>
      <c r="J380">
        <f>VLOOKUP($A:$A,[0]!aq,10,FALSE)</f>
        <v>0</v>
      </c>
      <c r="K380">
        <f>VLOOKUP($A:$A,[0]!aq,11,FALSE)</f>
        <v>0</v>
      </c>
      <c r="L380">
        <f>VLOOKUP($A:$A,[0]!aq,12,FALSE)</f>
        <v>98.197999999999993</v>
      </c>
      <c r="M380">
        <f>VLOOKUP($A:$A,[0]!aq,13,FALSE)</f>
        <v>7.0000000000000002E-158</v>
      </c>
      <c r="N380" t="str">
        <f>VLOOKUP($A:$A,[0]!aq,14,FALSE)</f>
        <v>XP_012473390.1</v>
      </c>
      <c r="O380" t="str">
        <f>VLOOKUP($A:$A,[0]!aq,15,FALSE)</f>
        <v xml:space="preserve">PREDICTED: germin-like protein subfamily 2 member 4 [Gossypium raimondii] </v>
      </c>
      <c r="P380">
        <f>VLOOKUP($A:$A,[0]!aq,16,FALSE)</f>
        <v>72.349999999999994</v>
      </c>
      <c r="Q380">
        <f>VLOOKUP($A:$A,[0]!aq,17,FALSE)</f>
        <v>4.0000000000000002E-115</v>
      </c>
      <c r="R380" t="str">
        <f>VLOOKUP($A:$A,[0]!aq,18,FALSE)</f>
        <v>sp|Q9M263|GL24_ARATH</v>
      </c>
      <c r="S380" t="str">
        <f>VLOOKUP($A:$A,[0]!aq,19,FALSE)</f>
        <v>Germin-like protein subfamily 2 member 4 OS=Arabidopsis thaliana GN=GLP10 PE=2 SV=1</v>
      </c>
      <c r="T380" t="str">
        <f>VLOOKUP($A:$A,[0]!aq,20,FALSE)</f>
        <v>-</v>
      </c>
      <c r="U380" t="str">
        <f>VLOOKUP($A:$A,[0]!aq,21,FALSE)</f>
        <v>-</v>
      </c>
      <c r="V380" t="str">
        <f>VLOOKUP($A:$A,[0]!aq,22,FALSE)</f>
        <v>-</v>
      </c>
      <c r="W380" t="str">
        <f>VLOOKUP($A:$A,[0]!aq,23,FALSE)</f>
        <v>-</v>
      </c>
      <c r="X380" t="str">
        <f>VLOOKUP($A:$A,[0]!aq,24,FALSE)</f>
        <v>-</v>
      </c>
      <c r="Y380" t="str">
        <f>VLOOKUP($A:$A,[0]!aq,25,FALSE)</f>
        <v>-</v>
      </c>
      <c r="Z380" t="str">
        <f>VLOOKUP($A:$A,[0]!aq,26,FALSE)</f>
        <v>-</v>
      </c>
      <c r="AA380" t="str">
        <f>VLOOKUP($A:$A,[0]!aq,27,FALSE)</f>
        <v>K00384|1|7e-06|49.3|vvi:109124153|thioredoxin reductase (NADPH) [EC:1.8.1.9]</v>
      </c>
      <c r="AB380">
        <f>VLOOKUP($A:$A,[0]!aq,28,FALSE)</f>
        <v>0</v>
      </c>
      <c r="AC380" t="str">
        <f>VLOOKUP($A:$A,[0]!aq,29,FALSE)</f>
        <v>GO:0030145//manganese ion binding;GO:0045735//nutrient reservoir activity</v>
      </c>
      <c r="AD380" t="str">
        <f>VLOOKUP($A:$A,[0]!aq,30,FALSE)</f>
        <v>GO:0005576//extracellular region</v>
      </c>
      <c r="AE380" t="str">
        <f>VLOOKUP($A:$A,[0]!aq,31,FALSE)</f>
        <v>MSFMAAAKVFACPFVLVALFSMVASDPDLLQDLCVANKAAGIKVNGFPCKDEANVTEADFFYSGLANPGVINNSVGSVATGANVEKISGLNTLGVSLARIDYAPGGLNPPHTHPRATEIIFVLDGELDVGFITTSNKLISKSVKKGDIFVFPRGLVHFQKNNGDKSASVIAGFNSQLPGTQSIAATLFTSTPAVPDNVLTKTFQIGTKEVDKIKNKLAPKKT</v>
      </c>
    </row>
    <row r="381" spans="1:31" x14ac:dyDescent="0.25">
      <c r="A381" s="2" t="s">
        <v>3116</v>
      </c>
      <c r="B381" t="str">
        <f>VLOOKUP($A:$A,[0]!aq,2,FALSE)</f>
        <v>MSMs-VS-MMs</v>
      </c>
      <c r="C381">
        <f>VLOOKUP($A:$A,[0]!aq,3,FALSE)</f>
        <v>2.4982118161022102</v>
      </c>
      <c r="D381">
        <f>VLOOKUP($A:$A,[0]!aq,4,FALSE)</f>
        <v>0.26721408419946902</v>
      </c>
      <c r="E381">
        <f>VLOOKUP($A:$A,[0]!aq,5,FALSE)</f>
        <v>7.3738434336334503E-7</v>
      </c>
      <c r="F381">
        <f>VLOOKUP($A:$A,[0]!aq,6,FALSE)</f>
        <v>3.7133123143686801E-5</v>
      </c>
      <c r="G381" t="str">
        <f>VLOOKUP($A:$A,[0]!aq,7,FALSE)</f>
        <v>Up</v>
      </c>
      <c r="H381" t="str">
        <f>VLOOKUP($A:$A,[0]!aq,8,FALSE)</f>
        <v>Ghir_A08G004040.1</v>
      </c>
      <c r="I381">
        <f>VLOOKUP($A:$A,[0]!aq,9,FALSE)</f>
        <v>0</v>
      </c>
      <c r="J381">
        <f>VLOOKUP($A:$A,[0]!aq,10,FALSE)</f>
        <v>0</v>
      </c>
      <c r="K381">
        <f>VLOOKUP($A:$A,[0]!aq,11,FALSE)</f>
        <v>0</v>
      </c>
      <c r="L381">
        <f>VLOOKUP($A:$A,[0]!aq,12,FALSE)</f>
        <v>99.593000000000004</v>
      </c>
      <c r="M381">
        <f>VLOOKUP($A:$A,[0]!aq,13,FALSE)</f>
        <v>0</v>
      </c>
      <c r="N381" t="str">
        <f>VLOOKUP($A:$A,[0]!aq,14,FALSE)</f>
        <v>XP_017626207.1</v>
      </c>
      <c r="O381" t="str">
        <f>VLOOKUP($A:$A,[0]!aq,15,FALSE)</f>
        <v xml:space="preserve">PREDICTED: allene oxide cyclase 4, chloroplastic-like [Gossypium arboreum] </v>
      </c>
      <c r="P381">
        <f>VLOOKUP($A:$A,[0]!aq,16,FALSE)</f>
        <v>72.28</v>
      </c>
      <c r="Q381">
        <f>VLOOKUP($A:$A,[0]!aq,17,FALSE)</f>
        <v>2E-95</v>
      </c>
      <c r="R381" t="str">
        <f>VLOOKUP($A:$A,[0]!aq,18,FALSE)</f>
        <v>sp|Q75KD7|AOC_ORYSJ</v>
      </c>
      <c r="S381" t="str">
        <f>VLOOKUP($A:$A,[0]!aq,19,FALSE)</f>
        <v>Allene oxide cyclase, chloroplastic OS=Oryza sativa subsp. japonica GN=AOC PE=1 SV=1</v>
      </c>
      <c r="T381" t="str">
        <f>VLOOKUP($A:$A,[0]!aq,20,FALSE)</f>
        <v>-</v>
      </c>
      <c r="U381" t="str">
        <f>VLOOKUP($A:$A,[0]!aq,21,FALSE)</f>
        <v>-</v>
      </c>
      <c r="V381" t="str">
        <f>VLOOKUP($A:$A,[0]!aq,22,FALSE)</f>
        <v>-</v>
      </c>
      <c r="W381" t="str">
        <f>VLOOKUP($A:$A,[0]!aq,23,FALSE)</f>
        <v>-</v>
      </c>
      <c r="X381" t="str">
        <f>VLOOKUP($A:$A,[0]!aq,24,FALSE)</f>
        <v>-</v>
      </c>
      <c r="Y381" t="str">
        <f>VLOOKUP($A:$A,[0]!aq,25,FALSE)</f>
        <v>-</v>
      </c>
      <c r="Z381" t="str">
        <f>VLOOKUP($A:$A,[0]!aq,26,FALSE)</f>
        <v>-</v>
      </c>
      <c r="AA381" t="str">
        <f>VLOOKUP($A:$A,[0]!aq,27,FALSE)</f>
        <v>K10525|1|0.0|501|gab:108469716|allene oxide cyclase [EC:5.3.99.6]</v>
      </c>
      <c r="AB381">
        <f>VLOOKUP($A:$A,[0]!aq,28,FALSE)</f>
        <v>0</v>
      </c>
      <c r="AC381" t="str">
        <f>VLOOKUP($A:$A,[0]!aq,29,FALSE)</f>
        <v>GO:0016853//isomerase activity</v>
      </c>
      <c r="AD381" t="str">
        <f>VLOOKUP($A:$A,[0]!aq,30,FALSE)</f>
        <v>GO:0009507//chloroplast</v>
      </c>
      <c r="AE381" t="str">
        <f>VLOOKUP($A:$A,[0]!aq,31,FALSE)</f>
        <v>MSALRSTISSGIIRSTSPSHSLLPAASSFKPIKNPCLPQTHKLFTSNSNTFSAPKRGFTCKSQAIPSDNSAPEKVQELHVYELNERDRGSPAYLRLSQKSVNSLGDLVPFSNKIYRGDLEKRIGITSGICILIEHKPELKGDRYEAIFSFYFGDYGHIAVQGPYLTYQDSYLAIKGGSGIFEGVSGQVKLHQIVFPFKIFYTFYLKGIGEPPEELLCKPVDPHPAVEAVPAAKACEPHATIANFTN</v>
      </c>
    </row>
    <row r="382" spans="1:31" x14ac:dyDescent="0.25">
      <c r="A382" s="2" t="s">
        <v>4353</v>
      </c>
      <c r="B382" t="str">
        <f>VLOOKUP($A:$A,[0]!aq,2,FALSE)</f>
        <v>MSMs-VS-MMs</v>
      </c>
      <c r="C382">
        <f>VLOOKUP($A:$A,[0]!aq,3,FALSE)</f>
        <v>-3.46167362799748</v>
      </c>
      <c r="D382">
        <f>VLOOKUP($A:$A,[0]!aq,4,FALSE)</f>
        <v>0.31355394729131197</v>
      </c>
      <c r="E382">
        <f>VLOOKUP($A:$A,[0]!aq,5,FALSE)</f>
        <v>3.2858316116435298E-5</v>
      </c>
      <c r="F382">
        <f>VLOOKUP($A:$A,[0]!aq,6,FALSE)</f>
        <v>4.6438459173124498E-4</v>
      </c>
      <c r="G382" t="str">
        <f>VLOOKUP($A:$A,[0]!aq,7,FALSE)</f>
        <v>Down</v>
      </c>
      <c r="H382" t="str">
        <f>VLOOKUP($A:$A,[0]!aq,8,FALSE)</f>
        <v>Ghir_D11G016890.1</v>
      </c>
      <c r="I382">
        <f>VLOOKUP($A:$A,[0]!aq,9,FALSE)</f>
        <v>0</v>
      </c>
      <c r="J382">
        <f>VLOOKUP($A:$A,[0]!aq,10,FALSE)</f>
        <v>0</v>
      </c>
      <c r="K382">
        <f>VLOOKUP($A:$A,[0]!aq,11,FALSE)</f>
        <v>0</v>
      </c>
      <c r="L382">
        <f>VLOOKUP($A:$A,[0]!aq,12,FALSE)</f>
        <v>100</v>
      </c>
      <c r="M382">
        <f>VLOOKUP($A:$A,[0]!aq,13,FALSE)</f>
        <v>0</v>
      </c>
      <c r="N382" t="str">
        <f>VLOOKUP($A:$A,[0]!aq,14,FALSE)</f>
        <v>XP_016696476.1</v>
      </c>
      <c r="O382" t="str">
        <f>VLOOKUP($A:$A,[0]!aq,15,FALSE)</f>
        <v>PREDICTED: PI-PLC X domain-containing protein At5g67130-like [Gossypium hirsutum]</v>
      </c>
      <c r="P382">
        <f>VLOOKUP($A:$A,[0]!aq,16,FALSE)</f>
        <v>54.68</v>
      </c>
      <c r="Q382">
        <f>VLOOKUP($A:$A,[0]!aq,17,FALSE)</f>
        <v>7.9999999999999998E-137</v>
      </c>
      <c r="R382" t="str">
        <f>VLOOKUP($A:$A,[0]!aq,18,FALSE)</f>
        <v>sp|Q93XX5|Y5713_ARATH</v>
      </c>
      <c r="S382" t="str">
        <f>VLOOKUP($A:$A,[0]!aq,19,FALSE)</f>
        <v>PI-PLC X domain-containing protein At5g67130 OS=Arabidopsis thaliana GN=At5g67130 PE=1 SV=1</v>
      </c>
      <c r="T382" t="str">
        <f>VLOOKUP($A:$A,[0]!aq,20,FALSE)</f>
        <v>-</v>
      </c>
      <c r="U382" t="str">
        <f>VLOOKUP($A:$A,[0]!aq,21,FALSE)</f>
        <v>-</v>
      </c>
      <c r="V382" t="str">
        <f>VLOOKUP($A:$A,[0]!aq,22,FALSE)</f>
        <v>-</v>
      </c>
      <c r="W382" t="str">
        <f>VLOOKUP($A:$A,[0]!aq,23,FALSE)</f>
        <v>-</v>
      </c>
      <c r="X382" t="str">
        <f>VLOOKUP($A:$A,[0]!aq,24,FALSE)</f>
        <v>-</v>
      </c>
      <c r="Y382" t="str">
        <f>VLOOKUP($A:$A,[0]!aq,25,FALSE)</f>
        <v>-</v>
      </c>
      <c r="Z382" t="str">
        <f>VLOOKUP($A:$A,[0]!aq,26,FALSE)</f>
        <v>-</v>
      </c>
      <c r="AA382" t="str">
        <f>VLOOKUP($A:$A,[0]!aq,27,FALSE)</f>
        <v>-</v>
      </c>
      <c r="AB382" t="str">
        <f>VLOOKUP($A:$A,[0]!aq,28,FALSE)</f>
        <v>GO:0006629//lipid metabolic process</v>
      </c>
      <c r="AC382" t="str">
        <f>VLOOKUP($A:$A,[0]!aq,29,FALSE)</f>
        <v>GO:0008081//phosphoric diester hydrolase activity</v>
      </c>
      <c r="AD382" t="str">
        <f>VLOOKUP($A:$A,[0]!aq,30,FALSE)</f>
        <v>-</v>
      </c>
      <c r="AE382" t="str">
        <f>VLOOKUP($A:$A,[0]!aq,31,FALSE)</f>
        <v>MSLYQNLLLLTAISAFLSIASACSDGRCKLLDECSSDGDCEAGLYCFACQQGFSGSRCVRSTVTNQFKLLNNSLPFNKYAFLTTHNAYAIDGYPLHTPVPRVTFTNQEDMITDQLNNGARALMLDTYDFDGDVWMCHSFGGQCHDITAFGPAIDYLKEIEAFLSANTEEIVTLILEDYVGPNGLTKVFTDAGLMKYWFPVSNMPKNGEDWPLVSDMVANNQRLLVFTSIQSKEASEGIAYQWNYMVENQYGDGGMQAGSCPNRAESSGLDDKTKSLVLVNYFHSTSSKEKTCEDNSGDLINMLRTCYAAAGNRWSNFVAVDYYKRSEGGGPFQAVDTLNGKLLCGCDDIHACVAGSTSGACTP</v>
      </c>
    </row>
    <row r="383" spans="1:31" x14ac:dyDescent="0.25">
      <c r="A383" s="2" t="s">
        <v>2678</v>
      </c>
      <c r="B383" t="str">
        <f>VLOOKUP($A:$A,[0]!aq,2,FALSE)</f>
        <v>MSMs-VS-MMs</v>
      </c>
      <c r="C383">
        <f>VLOOKUP($A:$A,[0]!aq,3,FALSE)</f>
        <v>-5.6525932230926301</v>
      </c>
      <c r="D383">
        <f>VLOOKUP($A:$A,[0]!aq,4,FALSE)</f>
        <v>1.30124394147127</v>
      </c>
      <c r="E383">
        <f>VLOOKUP($A:$A,[0]!aq,5,FALSE)</f>
        <v>1.4572279994165E-3</v>
      </c>
      <c r="F383">
        <f>VLOOKUP($A:$A,[0]!aq,6,FALSE)</f>
        <v>7.1354951373680002E-3</v>
      </c>
      <c r="G383" t="str">
        <f>VLOOKUP($A:$A,[0]!aq,7,FALSE)</f>
        <v>Down</v>
      </c>
      <c r="H383" t="str">
        <f>VLOOKUP($A:$A,[0]!aq,8,FALSE)</f>
        <v>Ghir_A02G003010.1</v>
      </c>
      <c r="I383">
        <f>VLOOKUP($A:$A,[0]!aq,9,FALSE)</f>
        <v>0</v>
      </c>
      <c r="J383">
        <f>VLOOKUP($A:$A,[0]!aq,10,FALSE)</f>
        <v>0</v>
      </c>
      <c r="K383">
        <f>VLOOKUP($A:$A,[0]!aq,11,FALSE)</f>
        <v>0</v>
      </c>
      <c r="L383">
        <f>VLOOKUP($A:$A,[0]!aq,12,FALSE)</f>
        <v>98.611000000000004</v>
      </c>
      <c r="M383">
        <f>VLOOKUP($A:$A,[0]!aq,13,FALSE)</f>
        <v>0</v>
      </c>
      <c r="N383" t="str">
        <f>VLOOKUP($A:$A,[0]!aq,14,FALSE)</f>
        <v>XP_017632149.1</v>
      </c>
      <c r="O383" t="str">
        <f>VLOOKUP($A:$A,[0]!aq,15,FALSE)</f>
        <v>PREDICTED: endo-1,3;1,4-beta-D-glucanase-like [Gossypium arboreum]</v>
      </c>
      <c r="P383">
        <f>VLOOKUP($A:$A,[0]!aq,16,FALSE)</f>
        <v>45.96</v>
      </c>
      <c r="Q383">
        <f>VLOOKUP($A:$A,[0]!aq,17,FALSE)</f>
        <v>7E-39</v>
      </c>
      <c r="R383" t="str">
        <f>VLOOKUP($A:$A,[0]!aq,18,FALSE)</f>
        <v>sp|Q9ZT66|E134_MAIZE</v>
      </c>
      <c r="S383" t="str">
        <f>VLOOKUP($A:$A,[0]!aq,19,FALSE)</f>
        <v>Endo-1,3;1,4-beta-D-glucanase OS=Zea mays PE=1 SV=1</v>
      </c>
      <c r="T383" t="str">
        <f>VLOOKUP($A:$A,[0]!aq,20,FALSE)</f>
        <v>At3g23570</v>
      </c>
      <c r="U383">
        <f>VLOOKUP($A:$A,[0]!aq,21,FALSE)</f>
        <v>303</v>
      </c>
      <c r="V383">
        <f>VLOOKUP($A:$A,[0]!aq,22,FALSE)</f>
        <v>9.9999999999999996E-104</v>
      </c>
      <c r="W383" t="str">
        <f>VLOOKUP($A:$A,[0]!aq,23,FALSE)</f>
        <v>KOG3043</v>
      </c>
      <c r="X383" t="str">
        <f>VLOOKUP($A:$A,[0]!aq,24,FALSE)</f>
        <v>Predicted hydrolase related to dienelactone hydrolase</v>
      </c>
      <c r="Y383" t="str">
        <f>VLOOKUP($A:$A,[0]!aq,25,FALSE)</f>
        <v>R</v>
      </c>
      <c r="Z383" t="str">
        <f>VLOOKUP($A:$A,[0]!aq,26,FALSE)</f>
        <v>General function prediction only</v>
      </c>
      <c r="AA383" t="str">
        <f>VLOOKUP($A:$A,[0]!aq,27,FALSE)</f>
        <v>K01061|1|9e-103|304|fve:101296340|carboxymethylenebutenolidase [EC:3.1.1.45]</v>
      </c>
      <c r="AB383">
        <f>VLOOKUP($A:$A,[0]!aq,28,FALSE)</f>
        <v>0</v>
      </c>
      <c r="AC383" t="str">
        <f>VLOOKUP($A:$A,[0]!aq,29,FALSE)</f>
        <v>GO:0016787//hydrolase activity</v>
      </c>
      <c r="AD383" t="str">
        <f>VLOOKUP($A:$A,[0]!aq,30,FALSE)</f>
        <v>-</v>
      </c>
      <c r="AE383" t="str">
        <f>VLOOKUP($A:$A,[0]!aq,31,FALSE)</f>
        <v>MRFRSTPVHKSAATVISAVIFLFLIHGAHCFDLPGAATEIFQKIGEERKISLAPHCGSNPPILDPESGVGHVEKLADFNSYVSGSPECKHAVLLASDVYGYEAPNLRKIADKVADAGFYAVVPDFFNGEPYDPNNPERPKDAWLKDHSPEKGFEDAKLMIDALKSKGFSSIGAAGFCWGAKAVVELTKAKLIQAAVILHPSYMTMDDIKSVKLPIAILGAELDHLASPAVLKQFDDILSANKVDRFVKVFPNCSHGWTLRYDINNSTAVARANEAHQDMLEWLLKYVK</v>
      </c>
    </row>
    <row r="384" spans="1:31" x14ac:dyDescent="0.25">
      <c r="A384" s="2" t="s">
        <v>3475</v>
      </c>
      <c r="B384" t="str">
        <f>VLOOKUP($A:$A,[0]!aq,2,FALSE)</f>
        <v>MSMs-VS-MMs</v>
      </c>
      <c r="C384">
        <f>VLOOKUP($A:$A,[0]!aq,3,FALSE)</f>
        <v>2.0607053510799198</v>
      </c>
      <c r="D384">
        <f>VLOOKUP($A:$A,[0]!aq,4,FALSE)</f>
        <v>0.234606037343496</v>
      </c>
      <c r="E384">
        <f>VLOOKUP($A:$A,[0]!aq,5,FALSE)</f>
        <v>1.4264503542804599E-6</v>
      </c>
      <c r="F384">
        <f>VLOOKUP($A:$A,[0]!aq,6,FALSE)</f>
        <v>5.5266708535839398E-5</v>
      </c>
      <c r="G384" t="str">
        <f>VLOOKUP($A:$A,[0]!aq,7,FALSE)</f>
        <v>Up</v>
      </c>
      <c r="H384" t="str">
        <f>VLOOKUP($A:$A,[0]!aq,8,FALSE)</f>
        <v>Ghir_A12G002140.1</v>
      </c>
      <c r="I384">
        <f>VLOOKUP($A:$A,[0]!aq,9,FALSE)</f>
        <v>0</v>
      </c>
      <c r="J384">
        <f>VLOOKUP($A:$A,[0]!aq,10,FALSE)</f>
        <v>0</v>
      </c>
      <c r="K384">
        <f>VLOOKUP($A:$A,[0]!aq,11,FALSE)</f>
        <v>0</v>
      </c>
      <c r="L384">
        <f>VLOOKUP($A:$A,[0]!aq,12,FALSE)</f>
        <v>100</v>
      </c>
      <c r="M384">
        <f>VLOOKUP($A:$A,[0]!aq,13,FALSE)</f>
        <v>3.0000000000000002E-163</v>
      </c>
      <c r="N384" t="str">
        <f>VLOOKUP($A:$A,[0]!aq,14,FALSE)</f>
        <v>XP_016726858.1</v>
      </c>
      <c r="O384" t="str">
        <f>VLOOKUP($A:$A,[0]!aq,15,FALSE)</f>
        <v>PREDICTED: triacylglycerol lipase 1-like [Gossypium hirsutum]</v>
      </c>
      <c r="P384">
        <f>VLOOKUP($A:$A,[0]!aq,16,FALSE)</f>
        <v>71.3</v>
      </c>
      <c r="Q384">
        <f>VLOOKUP($A:$A,[0]!aq,17,FALSE)</f>
        <v>3.9999999999999999E-120</v>
      </c>
      <c r="R384" t="str">
        <f>VLOOKUP($A:$A,[0]!aq,18,FALSE)</f>
        <v>sp|Q71DJ5|LIP1_ARATH</v>
      </c>
      <c r="S384" t="str">
        <f>VLOOKUP($A:$A,[0]!aq,19,FALSE)</f>
        <v>Triacylglycerol lipase 1 OS=Arabidopsis thaliana GN=LIP1 PE=1 SV=1</v>
      </c>
      <c r="T384" t="str">
        <f>VLOOKUP($A:$A,[0]!aq,20,FALSE)</f>
        <v>At2g15230</v>
      </c>
      <c r="U384">
        <f>VLOOKUP($A:$A,[0]!aq,21,FALSE)</f>
        <v>238</v>
      </c>
      <c r="V384">
        <f>VLOOKUP($A:$A,[0]!aq,22,FALSE)</f>
        <v>4.9999999999999996E-78</v>
      </c>
      <c r="W384" t="str">
        <f>VLOOKUP($A:$A,[0]!aq,23,FALSE)</f>
        <v>KOG2624</v>
      </c>
      <c r="X384" t="str">
        <f>VLOOKUP($A:$A,[0]!aq,24,FALSE)</f>
        <v>Triglyceride lipase-cholesterol esterase</v>
      </c>
      <c r="Y384" t="str">
        <f>VLOOKUP($A:$A,[0]!aq,25,FALSE)</f>
        <v>I</v>
      </c>
      <c r="Z384" t="str">
        <f>VLOOKUP($A:$A,[0]!aq,26,FALSE)</f>
        <v>Lipid transport and metabolism</v>
      </c>
      <c r="AA384" t="str">
        <f>VLOOKUP($A:$A,[0]!aq,27,FALSE)</f>
        <v>K01052|1|5e-164|462|ghi:107938270|lysosomal acid lipase/cholesteryl ester hydrolase [EC:3.1.1.13]</v>
      </c>
      <c r="AB384" t="str">
        <f>VLOOKUP($A:$A,[0]!aq,28,FALSE)</f>
        <v>GO:0016042//lipid catabolic process</v>
      </c>
      <c r="AC384" t="str">
        <f>VLOOKUP($A:$A,[0]!aq,29,FALSE)</f>
        <v>GO:0016788//hydrolase activity, acting on ester bonds</v>
      </c>
      <c r="AD384" t="str">
        <f>VLOOKUP($A:$A,[0]!aq,30,FALSE)</f>
        <v>-</v>
      </c>
      <c r="AE384" t="str">
        <f>VLOOKUP($A:$A,[0]!aq,31,FALSE)</f>
        <v>MSLAALTQPDIVEMVEAAALLSPISYLEHVSAPLVLRMVAMHLDQMVLALGLHQLNFRSDVLVNLVDSLCDDHVDCTDFLSSITGQNCCFNKTRMNFYLEYEPHPSSVKNLRHLFQMIRQGTFSQYDYGVLKNLLIYGQFKPPAFDLNNIPKSLPIWMSYGGNDALADATDVQRTLEELSSKPELLYLDNYGHIDFLLSVKANRDIYNHMIGFFRSLEKSSSY</v>
      </c>
    </row>
    <row r="385" spans="1:31" x14ac:dyDescent="0.25">
      <c r="A385" s="2" t="s">
        <v>3270</v>
      </c>
      <c r="B385" t="str">
        <f>VLOOKUP($A:$A,[0]!aq,2,FALSE)</f>
        <v>MSMs-VS-MMs</v>
      </c>
      <c r="C385">
        <f>VLOOKUP($A:$A,[0]!aq,3,FALSE)</f>
        <v>-2.0543417897086398</v>
      </c>
      <c r="D385">
        <f>VLOOKUP($A:$A,[0]!aq,4,FALSE)</f>
        <v>0.333402951637433</v>
      </c>
      <c r="E385">
        <f>VLOOKUP($A:$A,[0]!aq,5,FALSE)</f>
        <v>4.8592280384562903E-5</v>
      </c>
      <c r="F385">
        <f>VLOOKUP($A:$A,[0]!aq,6,FALSE)</f>
        <v>6.0695945002545398E-4</v>
      </c>
      <c r="G385" t="str">
        <f>VLOOKUP($A:$A,[0]!aq,7,FALSE)</f>
        <v>Down</v>
      </c>
      <c r="H385" t="str">
        <f>VLOOKUP($A:$A,[0]!aq,8,FALSE)</f>
        <v>Ghir_A10G000740.1</v>
      </c>
      <c r="I385">
        <f>VLOOKUP($A:$A,[0]!aq,9,FALSE)</f>
        <v>0</v>
      </c>
      <c r="J385">
        <f>VLOOKUP($A:$A,[0]!aq,10,FALSE)</f>
        <v>0</v>
      </c>
      <c r="K385" t="str">
        <f>VLOOKUP($A:$A,[0]!aq,11,FALSE)</f>
        <v>&gt;Ghir_A10G000740.2</v>
      </c>
      <c r="L385">
        <f>VLOOKUP($A:$A,[0]!aq,12,FALSE)</f>
        <v>99.611000000000004</v>
      </c>
      <c r="M385">
        <f>VLOOKUP($A:$A,[0]!aq,13,FALSE)</f>
        <v>0</v>
      </c>
      <c r="N385" t="str">
        <f>VLOOKUP($A:$A,[0]!aq,14,FALSE)</f>
        <v>XP_017649513.1</v>
      </c>
      <c r="O385" t="str">
        <f>VLOOKUP($A:$A,[0]!aq,15,FALSE)</f>
        <v>PREDICTED: aspartic proteinase A1-like [Gossypium arboreum]</v>
      </c>
      <c r="P385">
        <f>VLOOKUP($A:$A,[0]!aq,16,FALSE)</f>
        <v>73.98</v>
      </c>
      <c r="Q385">
        <f>VLOOKUP($A:$A,[0]!aq,17,FALSE)</f>
        <v>0</v>
      </c>
      <c r="R385" t="str">
        <f>VLOOKUP($A:$A,[0]!aq,18,FALSE)</f>
        <v>sp|O65390|APA1_ARATH</v>
      </c>
      <c r="S385" t="str">
        <f>VLOOKUP($A:$A,[0]!aq,19,FALSE)</f>
        <v>Aspartic proteinase A1 OS=Arabidopsis thaliana GN=APA1 PE=1 SV=1</v>
      </c>
      <c r="T385" t="str">
        <f>VLOOKUP($A:$A,[0]!aq,20,FALSE)</f>
        <v>At1g11910</v>
      </c>
      <c r="U385">
        <f>VLOOKUP($A:$A,[0]!aq,21,FALSE)</f>
        <v>795</v>
      </c>
      <c r="V385">
        <f>VLOOKUP($A:$A,[0]!aq,22,FALSE)</f>
        <v>0</v>
      </c>
      <c r="W385" t="str">
        <f>VLOOKUP($A:$A,[0]!aq,23,FALSE)</f>
        <v>KOG1339</v>
      </c>
      <c r="X385" t="str">
        <f>VLOOKUP($A:$A,[0]!aq,24,FALSE)</f>
        <v>Aspartyl protease</v>
      </c>
      <c r="Y385" t="str">
        <f>VLOOKUP($A:$A,[0]!aq,25,FALSE)</f>
        <v>O</v>
      </c>
      <c r="Z385" t="str">
        <f>VLOOKUP($A:$A,[0]!aq,26,FALSE)</f>
        <v>Posttranslational modification, protein turnover, chaperones</v>
      </c>
      <c r="AA385" t="str">
        <f>VLOOKUP($A:$A,[0]!aq,27,FALSE)</f>
        <v>K08245|1|0.0|1061|gab:108489462|phytepsin [EC:3.4.23.40]</v>
      </c>
      <c r="AB385" t="str">
        <f>VLOOKUP($A:$A,[0]!aq,28,FALSE)</f>
        <v>GO:0006629//lipid metabolic process</v>
      </c>
      <c r="AC385" t="str">
        <f>VLOOKUP($A:$A,[0]!aq,29,FALSE)</f>
        <v>GO:0004190//aspartic-type endopeptidase activity</v>
      </c>
      <c r="AD385" t="str">
        <f>VLOOKUP($A:$A,[0]!aq,30,FALSE)</f>
        <v>-</v>
      </c>
      <c r="AE385" t="str">
        <f>VLOOKUP($A:$A,[0]!aq,31,FALSE)</f>
        <v>MGMSMNVVVLSLFVLSILFSVMTASDDGLVRIGLKKKKFDPNNRLASRLESEDQQALIASMQEKYGLHNNHGDHEDTDIVALKNYMDAQYYGEIGVGTPPQKFTVIFDTGSSNLWVPSSKCYFSVACYFHSKYKASESKTYKKNGKPASIQYGTGAISGFFSYDNVQVGNLVVEDQEFIETTKEPGLIFLAAKFDGILGLGFKEISVGKAVPVWYNMLKQGLIKEPVFSFWLNRNVGEEVGGEIVFGGVDPDHYKGKHTYVPVTQKGYWQFDMGDVLIGDKPTGFCAGGCAAIADSGTSLLAGPTTVITMINHAIGATGVVSQECKAVVQQYGQTIIDLLLAETQPQKICSQIGLCTFDGAHGVSTGIESVVEEGNGKSSGVQGNAMCPACEMAVVWMQNQLKQNQTQDIILNYVNQLCDRMPSPMGESAVECGSLSSMPTVSFTIGDEVFDLSPEEYILKVGEGPQAQCISGFTALDVPPPRGPLWILGDVFMGRYHTVFDFGKERVGFAEAA</v>
      </c>
    </row>
    <row r="386" spans="1:31" x14ac:dyDescent="0.25">
      <c r="A386" s="2" t="s">
        <v>3264</v>
      </c>
      <c r="B386" t="str">
        <f>VLOOKUP($A:$A,[0]!aq,2,FALSE)</f>
        <v>MSMs-VS-MMs</v>
      </c>
      <c r="C386">
        <f>VLOOKUP($A:$A,[0]!aq,3,FALSE)</f>
        <v>2.1282880100703401</v>
      </c>
      <c r="D386">
        <f>VLOOKUP($A:$A,[0]!aq,4,FALSE)</f>
        <v>0.42143255347693598</v>
      </c>
      <c r="E386">
        <f>VLOOKUP($A:$A,[0]!aq,5,FALSE)</f>
        <v>6.9022537626772795E-4</v>
      </c>
      <c r="F386">
        <f>VLOOKUP($A:$A,[0]!aq,6,FALSE)</f>
        <v>4.11988135688295E-3</v>
      </c>
      <c r="G386" t="str">
        <f>VLOOKUP($A:$A,[0]!aq,7,FALSE)</f>
        <v>Up</v>
      </c>
      <c r="H386" t="str">
        <f>VLOOKUP($A:$A,[0]!aq,8,FALSE)</f>
        <v>Ghir_A09G025880.2</v>
      </c>
      <c r="I386">
        <f>VLOOKUP($A:$A,[0]!aq,9,FALSE)</f>
        <v>0</v>
      </c>
      <c r="J386">
        <f>VLOOKUP($A:$A,[0]!aq,10,FALSE)</f>
        <v>0</v>
      </c>
      <c r="K386">
        <f>VLOOKUP($A:$A,[0]!aq,11,FALSE)</f>
        <v>0</v>
      </c>
      <c r="L386">
        <f>VLOOKUP($A:$A,[0]!aq,12,FALSE)</f>
        <v>97.872</v>
      </c>
      <c r="M386">
        <f>VLOOKUP($A:$A,[0]!aq,13,FALSE)</f>
        <v>0</v>
      </c>
      <c r="N386" t="str">
        <f>VLOOKUP($A:$A,[0]!aq,14,FALSE)</f>
        <v>XP_012487595.1</v>
      </c>
      <c r="O386" t="str">
        <f>VLOOKUP($A:$A,[0]!aq,15,FALSE)</f>
        <v xml:space="preserve">PREDICTED: uncharacterized protein LOC105800803 isoform X2 [Gossypium raimondii] </v>
      </c>
      <c r="P386">
        <f>VLOOKUP($A:$A,[0]!aq,16,FALSE)</f>
        <v>51.66</v>
      </c>
      <c r="Q386">
        <f>VLOOKUP($A:$A,[0]!aq,17,FALSE)</f>
        <v>9.9999999999999993E-105</v>
      </c>
      <c r="R386" t="str">
        <f>VLOOKUP($A:$A,[0]!aq,18,FALSE)</f>
        <v>sp|Q9LEZ4|MBP2C_ARATH</v>
      </c>
      <c r="S386" t="str">
        <f>VLOOKUP($A:$A,[0]!aq,19,FALSE)</f>
        <v>Protein MICROTUBULE BINDING PROTEIN 2C OS=Arabidopsis thaliana GN=MBP2C PE=1 SV=1</v>
      </c>
      <c r="T386" t="str">
        <f>VLOOKUP($A:$A,[0]!aq,20,FALSE)</f>
        <v>-</v>
      </c>
      <c r="U386" t="str">
        <f>VLOOKUP($A:$A,[0]!aq,21,FALSE)</f>
        <v>-</v>
      </c>
      <c r="V386" t="str">
        <f>VLOOKUP($A:$A,[0]!aq,22,FALSE)</f>
        <v>-</v>
      </c>
      <c r="W386" t="str">
        <f>VLOOKUP($A:$A,[0]!aq,23,FALSE)</f>
        <v>-</v>
      </c>
      <c r="X386" t="str">
        <f>VLOOKUP($A:$A,[0]!aq,24,FALSE)</f>
        <v>-</v>
      </c>
      <c r="Y386" t="str">
        <f>VLOOKUP($A:$A,[0]!aq,25,FALSE)</f>
        <v>-</v>
      </c>
      <c r="Z386" t="str">
        <f>VLOOKUP($A:$A,[0]!aq,26,FALSE)</f>
        <v>-</v>
      </c>
      <c r="AA386" t="str">
        <f>VLOOKUP($A:$A,[0]!aq,27,FALSE)</f>
        <v>-</v>
      </c>
      <c r="AB386" t="str">
        <f>VLOOKUP($A:$A,[0]!aq,28,FALSE)</f>
        <v>-</v>
      </c>
      <c r="AC386" t="str">
        <f>VLOOKUP($A:$A,[0]!aq,29,FALSE)</f>
        <v>-</v>
      </c>
      <c r="AD386" t="str">
        <f>VLOOKUP($A:$A,[0]!aq,30,FALSE)</f>
        <v>-</v>
      </c>
      <c r="AE386" t="str">
        <f>VLOOKUP($A:$A,[0]!aq,31,FALSE)</f>
        <v>MFEPQHLLDLQENSGFGTWLSGDNSNSSPTHRRVESSLVHSAPGDVDRVLYKDLVEMIPLVQSLIERKANSSFTRRGSMIYTKTPSRESLSRKTTDVKGRNAGLAIPVKKKKDQVDKIGDSLPIFSSRDLIAEKENEELIALRGQVEDLQKKLLEKEDLLKSAEISKNHINDVQAELEQLNRHAAEKDSLIKSIQLQLSDAKIKLADKQAALEKTQWEAMTSKQKLEKLQNDIDSMQGEFSSFMLLLNGLTKKNRTAYAEDYDVAPYHSDHFPHLDDVDDKEMPKMEEARQAYVAALDAAKEKQDEESLAAAASARLHLQSFLFKSEGA</v>
      </c>
    </row>
    <row r="387" spans="1:31" x14ac:dyDescent="0.25">
      <c r="A387" s="2" t="s">
        <v>3485</v>
      </c>
      <c r="B387" t="str">
        <f>VLOOKUP($A:$A,[0]!aq,2,FALSE)</f>
        <v>MSMs-VS-MMs</v>
      </c>
      <c r="C387">
        <f>VLOOKUP($A:$A,[0]!aq,3,FALSE)</f>
        <v>-2.2946343219900802</v>
      </c>
      <c r="D387">
        <f>VLOOKUP($A:$A,[0]!aq,4,FALSE)</f>
        <v>0.26141292038483399</v>
      </c>
      <c r="E387">
        <f>VLOOKUP($A:$A,[0]!aq,5,FALSE)</f>
        <v>1.43649394823697E-6</v>
      </c>
      <c r="F387">
        <f>VLOOKUP($A:$A,[0]!aq,6,FALSE)</f>
        <v>5.5420863293271601E-5</v>
      </c>
      <c r="G387" t="str">
        <f>VLOOKUP($A:$A,[0]!aq,7,FALSE)</f>
        <v>Down</v>
      </c>
      <c r="H387" t="str">
        <f>VLOOKUP($A:$A,[0]!aq,8,FALSE)</f>
        <v>Ghir_A12G003860.1;Ghir_A12G003860.2</v>
      </c>
      <c r="I387">
        <f>VLOOKUP($A:$A,[0]!aq,9,FALSE)</f>
        <v>0</v>
      </c>
      <c r="J387">
        <f>VLOOKUP($A:$A,[0]!aq,10,FALSE)</f>
        <v>0</v>
      </c>
      <c r="K387" t="str">
        <f>VLOOKUP($A:$A,[0]!aq,11,FALSE)</f>
        <v>&gt;Ghir_A12G003860.4</v>
      </c>
      <c r="L387">
        <f>VLOOKUP($A:$A,[0]!aq,12,FALSE)</f>
        <v>100</v>
      </c>
      <c r="M387">
        <f>VLOOKUP($A:$A,[0]!aq,13,FALSE)</f>
        <v>0</v>
      </c>
      <c r="N387" t="str">
        <f>VLOOKUP($A:$A,[0]!aq,14,FALSE)</f>
        <v>XP_017638226.1</v>
      </c>
      <c r="O387" t="str">
        <f>VLOOKUP($A:$A,[0]!aq,15,FALSE)</f>
        <v xml:space="preserve">PREDICTED: uncharacterized protein LOC108479894 [Gossypium arboreum] </v>
      </c>
      <c r="P387">
        <f>VLOOKUP($A:$A,[0]!aq,16,FALSE)</f>
        <v>58.5</v>
      </c>
      <c r="Q387">
        <f>VLOOKUP($A:$A,[0]!aq,17,FALSE)</f>
        <v>0</v>
      </c>
      <c r="R387" t="str">
        <f>VLOOKUP($A:$A,[0]!aq,18,FALSE)</f>
        <v>sp|O48832|ERD7_ARATH</v>
      </c>
      <c r="S387" t="str">
        <f>VLOOKUP($A:$A,[0]!aq,19,FALSE)</f>
        <v>Protein EARLY-RESPONSIVE TO DEHYDRATION 7, chloroplastic OS=Arabidopsis thaliana GN=ERD7 PE=1 SV=1</v>
      </c>
      <c r="T387" t="str">
        <f>VLOOKUP($A:$A,[0]!aq,20,FALSE)</f>
        <v>Hs21703346</v>
      </c>
      <c r="U387">
        <f>VLOOKUP($A:$A,[0]!aq,21,FALSE)</f>
        <v>53.5</v>
      </c>
      <c r="V387">
        <f>VLOOKUP($A:$A,[0]!aq,22,FALSE)</f>
        <v>3.9999999999999998E-7</v>
      </c>
      <c r="W387" t="str">
        <f>VLOOKUP($A:$A,[0]!aq,23,FALSE)</f>
        <v>KOG2709</v>
      </c>
      <c r="X387" t="str">
        <f>VLOOKUP($A:$A,[0]!aq,24,FALSE)</f>
        <v>Uncharacterized conserved protein</v>
      </c>
      <c r="Y387" t="str">
        <f>VLOOKUP($A:$A,[0]!aq,25,FALSE)</f>
        <v>S</v>
      </c>
      <c r="Z387" t="str">
        <f>VLOOKUP($A:$A,[0]!aq,26,FALSE)</f>
        <v>Function unknown</v>
      </c>
      <c r="AA387" t="str">
        <f>VLOOKUP($A:$A,[0]!aq,27,FALSE)</f>
        <v>K19366|1|0.0|900|gab:108479894|spartin</v>
      </c>
      <c r="AB387" t="str">
        <f>VLOOKUP($A:$A,[0]!aq,28,FALSE)</f>
        <v>-</v>
      </c>
      <c r="AC387" t="str">
        <f>VLOOKUP($A:$A,[0]!aq,29,FALSE)</f>
        <v>-</v>
      </c>
      <c r="AD387" t="str">
        <f>VLOOKUP($A:$A,[0]!aq,30,FALSE)</f>
        <v>-</v>
      </c>
      <c r="AE387" t="str">
        <f>VLOOKUP($A:$A,[0]!aq,31,FALSE)</f>
        <v>MYSSPPEHPSSLYPQVDLSNPDATSSSPSSSSSLYPSLDMKDLAENLFPDDATALHTHQDSAEQLLLKVPGAIVHLIERETSVELACGDLCIVSLLQGDNVVAVFARLGDDIQWPLAKDEPVVKLDASHYFFTLRVPSNGSFEDGKDSNQTEDVLNYGLTIAAKGQEGLLKELDRILETYSCFSVQQVKGIENWNLVDARNVAPEELNRKEKRDLIVGSAMAYWTTLAPNVEDYNGSIAKAIASGSGYVVKGILWCGDVTVDRLKWGNDFLSKRIKSGSTSEISPEALRRMKRVKKLTKMSEKVATGILSGVVKVSGFFTGSIVNSKVGKKFFNLLPGEIVLASLDGFNKVCDAVEVAGRNVMSTTSVVTTGLVSQRYGEKAGKVTNEGLDAAGHAIGTAWAVFKIRKALNPKSVFKPTTLAKAAAQANAAELKSKNNK</v>
      </c>
    </row>
    <row r="388" spans="1:31" x14ac:dyDescent="0.25">
      <c r="A388" s="2" t="s">
        <v>4137</v>
      </c>
      <c r="B388" t="str">
        <f>VLOOKUP($A:$A,[0]!aq,2,FALSE)</f>
        <v>MSMs-VS-MMs</v>
      </c>
      <c r="C388">
        <f>VLOOKUP($A:$A,[0]!aq,3,FALSE)</f>
        <v>-2.6372806540804001</v>
      </c>
      <c r="D388">
        <f>VLOOKUP($A:$A,[0]!aq,4,FALSE)</f>
        <v>0.434781646715586</v>
      </c>
      <c r="E388">
        <f>VLOOKUP($A:$A,[0]!aq,5,FALSE)</f>
        <v>9.10847761355971E-4</v>
      </c>
      <c r="F388">
        <f>VLOOKUP($A:$A,[0]!aq,6,FALSE)</f>
        <v>5.02304978712042E-3</v>
      </c>
      <c r="G388" t="str">
        <f>VLOOKUP($A:$A,[0]!aq,7,FALSE)</f>
        <v>Down</v>
      </c>
      <c r="H388" t="str">
        <f>VLOOKUP($A:$A,[0]!aq,8,FALSE)</f>
        <v>Ghir_D09G015740.2</v>
      </c>
      <c r="I388">
        <f>VLOOKUP($A:$A,[0]!aq,9,FALSE)</f>
        <v>0</v>
      </c>
      <c r="J388">
        <f>VLOOKUP($A:$A,[0]!aq,10,FALSE)</f>
        <v>0</v>
      </c>
      <c r="K388">
        <f>VLOOKUP($A:$A,[0]!aq,11,FALSE)</f>
        <v>0</v>
      </c>
      <c r="L388">
        <f>VLOOKUP($A:$A,[0]!aq,12,FALSE)</f>
        <v>100</v>
      </c>
      <c r="M388">
        <f>VLOOKUP($A:$A,[0]!aq,13,FALSE)</f>
        <v>0</v>
      </c>
      <c r="N388" t="str">
        <f>VLOOKUP($A:$A,[0]!aq,14,FALSE)</f>
        <v>XP_016671216.1</v>
      </c>
      <c r="O388" t="str">
        <f>VLOOKUP($A:$A,[0]!aq,15,FALSE)</f>
        <v>PREDICTED: tropinone reductase homolog [Gossypium hirsutum]</v>
      </c>
      <c r="P388">
        <f>VLOOKUP($A:$A,[0]!aq,16,FALSE)</f>
        <v>60.9</v>
      </c>
      <c r="Q388">
        <f>VLOOKUP($A:$A,[0]!aq,17,FALSE)</f>
        <v>2.0000000000000001E-114</v>
      </c>
      <c r="R388" t="str">
        <f>VLOOKUP($A:$A,[0]!aq,18,FALSE)</f>
        <v>sp|P50165|TRNH_DATST</v>
      </c>
      <c r="S388" t="str">
        <f>VLOOKUP($A:$A,[0]!aq,19,FALSE)</f>
        <v>Tropinone reductase homolog OS=Datura stramonium PE=2 SV=1</v>
      </c>
      <c r="T388" t="str">
        <f>VLOOKUP($A:$A,[0]!aq,20,FALSE)</f>
        <v>At2g29150</v>
      </c>
      <c r="U388">
        <f>VLOOKUP($A:$A,[0]!aq,21,FALSE)</f>
        <v>319</v>
      </c>
      <c r="V388">
        <f>VLOOKUP($A:$A,[0]!aq,22,FALSE)</f>
        <v>5.9999999999999997E-110</v>
      </c>
      <c r="W388" t="str">
        <f>VLOOKUP($A:$A,[0]!aq,23,FALSE)</f>
        <v>KOG0725</v>
      </c>
      <c r="X388" t="str">
        <f>VLOOKUP($A:$A,[0]!aq,24,FALSE)</f>
        <v>Reductases with broad range of substrate specificities</v>
      </c>
      <c r="Y388" t="str">
        <f>VLOOKUP($A:$A,[0]!aq,25,FALSE)</f>
        <v>R</v>
      </c>
      <c r="Z388" t="str">
        <f>VLOOKUP($A:$A,[0]!aq,26,FALSE)</f>
        <v>General function prediction only</v>
      </c>
      <c r="AA388" t="str">
        <f>VLOOKUP($A:$A,[0]!aq,27,FALSE)</f>
        <v>K08081|1|0.0|580|ghi:107891073|tropinone reductase I [EC:1.1.1.206]</v>
      </c>
      <c r="AB388">
        <f>VLOOKUP($A:$A,[0]!aq,28,FALSE)</f>
        <v>0</v>
      </c>
      <c r="AC388" t="str">
        <f>VLOOKUP($A:$A,[0]!aq,29,FALSE)</f>
        <v>GO:0016491//oxidoreductase activity</v>
      </c>
      <c r="AD388" t="str">
        <f>VLOOKUP($A:$A,[0]!aq,30,FALSE)</f>
        <v>-</v>
      </c>
      <c r="AE388" t="str">
        <f>VLOOKUP($A:$A,[0]!aq,31,FALSE)</f>
        <v>MAGTEAGCKKQRWSLQGMAALVTGGTRGIGYATVEELATLGAVVHTCSRNQTELHERLQEWQSKGFKVSGSACDLSCRQQREKLMETVSTVFDGKLNILVNNAGTTVIKPCEGHTLEDYTTVMNTNIEAPYHLCQLAYPLLKASGNGSIVFISSVAGSMALPRLSAYSASKGAINQITKNLACEWAKDNIRTNTVSPWGVRTSITKPEADAPFVEEFLRLIAGTAMPRIGEPEEISSMVAFLCLPAASYINGQVISVDGGYTAGGCWPFQNFSFNLLSS</v>
      </c>
    </row>
    <row r="389" spans="1:31" x14ac:dyDescent="0.25">
      <c r="A389" s="2" t="s">
        <v>3755</v>
      </c>
      <c r="B389" t="str">
        <f>VLOOKUP($A:$A,[0]!aq,2,FALSE)</f>
        <v>MSMs-VS-MMs</v>
      </c>
      <c r="C389">
        <f>VLOOKUP($A:$A,[0]!aq,3,FALSE)</f>
        <v>-2.4420569577463498</v>
      </c>
      <c r="D389">
        <f>VLOOKUP($A:$A,[0]!aq,4,FALSE)</f>
        <v>0.27007427396202899</v>
      </c>
      <c r="E389">
        <f>VLOOKUP($A:$A,[0]!aq,5,FALSE)</f>
        <v>1.0508831138622601E-6</v>
      </c>
      <c r="F389">
        <f>VLOOKUP($A:$A,[0]!aq,6,FALSE)</f>
        <v>4.5703861970154798E-5</v>
      </c>
      <c r="G389" t="str">
        <f>VLOOKUP($A:$A,[0]!aq,7,FALSE)</f>
        <v>Down</v>
      </c>
      <c r="H389" t="str">
        <f>VLOOKUP($A:$A,[0]!aq,8,FALSE)</f>
        <v>Ghir_D02G007500.1</v>
      </c>
      <c r="I389">
        <f>VLOOKUP($A:$A,[0]!aq,9,FALSE)</f>
        <v>0</v>
      </c>
      <c r="J389">
        <f>VLOOKUP($A:$A,[0]!aq,10,FALSE)</f>
        <v>0</v>
      </c>
      <c r="K389">
        <f>VLOOKUP($A:$A,[0]!aq,11,FALSE)</f>
        <v>0</v>
      </c>
      <c r="L389">
        <f>VLOOKUP($A:$A,[0]!aq,12,FALSE)</f>
        <v>99.435000000000002</v>
      </c>
      <c r="M389">
        <f>VLOOKUP($A:$A,[0]!aq,13,FALSE)</f>
        <v>8.0000000000000007E-130</v>
      </c>
      <c r="N389" t="str">
        <f>VLOOKUP($A:$A,[0]!aq,14,FALSE)</f>
        <v>XP_016742751.1</v>
      </c>
      <c r="O389" t="str">
        <f>VLOOKUP($A:$A,[0]!aq,15,FALSE)</f>
        <v xml:space="preserve">PREDICTED: thioredoxin M-type, chloroplastic-like [Gossypium hirsutum] </v>
      </c>
      <c r="P389">
        <f>VLOOKUP($A:$A,[0]!aq,16,FALSE)</f>
        <v>54.44</v>
      </c>
      <c r="Q389">
        <f>VLOOKUP($A:$A,[0]!aq,17,FALSE)</f>
        <v>1.9999999999999999E-67</v>
      </c>
      <c r="R389" t="str">
        <f>VLOOKUP($A:$A,[0]!aq,18,FALSE)</f>
        <v>sp|P07591|TRXM_SPIOL</v>
      </c>
      <c r="S389" t="str">
        <f>VLOOKUP($A:$A,[0]!aq,19,FALSE)</f>
        <v>Thioredoxin M-type, chloroplastic OS=Spinacia oleracea PE=1 SV=2</v>
      </c>
      <c r="T389" t="str">
        <f>VLOOKUP($A:$A,[0]!aq,20,FALSE)</f>
        <v>At3g15360</v>
      </c>
      <c r="U389">
        <f>VLOOKUP($A:$A,[0]!aq,21,FALSE)</f>
        <v>152</v>
      </c>
      <c r="V389">
        <f>VLOOKUP($A:$A,[0]!aq,22,FALSE)</f>
        <v>9E-47</v>
      </c>
      <c r="W389" t="str">
        <f>VLOOKUP($A:$A,[0]!aq,23,FALSE)</f>
        <v>KOG0910</v>
      </c>
      <c r="X389" t="str">
        <f>VLOOKUP($A:$A,[0]!aq,24,FALSE)</f>
        <v>Thioredoxin-like protein</v>
      </c>
      <c r="Y389" t="str">
        <f>VLOOKUP($A:$A,[0]!aq,25,FALSE)</f>
        <v>O</v>
      </c>
      <c r="Z389" t="str">
        <f>VLOOKUP($A:$A,[0]!aq,26,FALSE)</f>
        <v>Posttranslational modification, protein turnover, chaperones</v>
      </c>
      <c r="AA389" t="str">
        <f>VLOOKUP($A:$A,[0]!aq,27,FALSE)</f>
        <v>K03671|1|2e-130|367|gab:108475954|thioredoxin 1</v>
      </c>
      <c r="AB389" t="str">
        <f>VLOOKUP($A:$A,[0]!aq,28,FALSE)</f>
        <v>GO:0006662//glycerol ether metabolic process;GO:0045454//cell redox homeostasis</v>
      </c>
      <c r="AC389" t="str">
        <f>VLOOKUP($A:$A,[0]!aq,29,FALSE)</f>
        <v>GO:0015035//protein disulfide oxidoreductase activity</v>
      </c>
      <c r="AD389" t="str">
        <f>VLOOKUP($A:$A,[0]!aq,30,FALSE)</f>
        <v>GO:0005623//cell</v>
      </c>
      <c r="AE389" t="str">
        <f>VLOOKUP($A:$A,[0]!aq,31,FALSE)</f>
        <v>MALKNCFQLTSVCNTRASVLQSYHHHHVSSVDKIHFQTFKGLKLNKPNLSFTAGRCQKSRLICKASEAVAQVEVVTEADWEELVVGSKTPVLVDFWAPWCGPCRVIEPVIAELAKEYAGKIVCYKLNTDDSPNIATKFGIRSIPTVLFFKNGEKKESIIGAVPKATLAATIDKYVDG</v>
      </c>
    </row>
    <row r="390" spans="1:31" x14ac:dyDescent="0.25">
      <c r="A390" s="2" t="s">
        <v>2712</v>
      </c>
      <c r="B390" t="str">
        <f>VLOOKUP($A:$A,[0]!aq,2,FALSE)</f>
        <v>MSMs-VS-MMs</v>
      </c>
      <c r="C390">
        <f>VLOOKUP($A:$A,[0]!aq,3,FALSE)</f>
        <v>-2.1552493767658798</v>
      </c>
      <c r="D390">
        <f>VLOOKUP($A:$A,[0]!aq,4,FALSE)</f>
        <v>0.52303119824552302</v>
      </c>
      <c r="E390">
        <f>VLOOKUP($A:$A,[0]!aq,5,FALSE)</f>
        <v>1.6987094727221E-3</v>
      </c>
      <c r="F390">
        <f>VLOOKUP($A:$A,[0]!aq,6,FALSE)</f>
        <v>8.0118769429529998E-3</v>
      </c>
      <c r="G390" t="str">
        <f>VLOOKUP($A:$A,[0]!aq,7,FALSE)</f>
        <v>Down</v>
      </c>
      <c r="H390" t="str">
        <f>VLOOKUP($A:$A,[0]!aq,8,FALSE)</f>
        <v>Ghir_A02G014160.1;Ghir_D03G005470.1</v>
      </c>
      <c r="I390">
        <f>VLOOKUP($A:$A,[0]!aq,9,FALSE)</f>
        <v>0</v>
      </c>
      <c r="J390">
        <f>VLOOKUP($A:$A,[0]!aq,10,FALSE)</f>
        <v>0</v>
      </c>
      <c r="K390">
        <f>VLOOKUP($A:$A,[0]!aq,11,FALSE)</f>
        <v>0</v>
      </c>
      <c r="L390">
        <f>VLOOKUP($A:$A,[0]!aq,12,FALSE)</f>
        <v>100</v>
      </c>
      <c r="M390">
        <f>VLOOKUP($A:$A,[0]!aq,13,FALSE)</f>
        <v>0</v>
      </c>
      <c r="N390" t="str">
        <f>VLOOKUP($A:$A,[0]!aq,14,FALSE)</f>
        <v>XP_016742375.1</v>
      </c>
      <c r="O390" t="str">
        <f>VLOOKUP($A:$A,[0]!aq,15,FALSE)</f>
        <v>PREDICTED: WEB family protein At3g02930, chloroplastic-like [Gossypium hirsutum]</v>
      </c>
      <c r="P390">
        <f>VLOOKUP($A:$A,[0]!aq,16,FALSE)</f>
        <v>53.85</v>
      </c>
      <c r="Q390">
        <f>VLOOKUP($A:$A,[0]!aq,17,FALSE)</f>
        <v>0</v>
      </c>
      <c r="R390" t="str">
        <f>VLOOKUP($A:$A,[0]!aq,18,FALSE)</f>
        <v>sp|Q9LFE4|Y5673_ARATH</v>
      </c>
      <c r="S390" t="str">
        <f>VLOOKUP($A:$A,[0]!aq,19,FALSE)</f>
        <v>WEB family protein At5g16730, chloroplastic OS=Arabidopsis thaliana GN=At5g16730 PE=1 SV=1</v>
      </c>
      <c r="T390" t="str">
        <f>VLOOKUP($A:$A,[0]!aq,20,FALSE)</f>
        <v>-</v>
      </c>
      <c r="U390" t="str">
        <f>VLOOKUP($A:$A,[0]!aq,21,FALSE)</f>
        <v>-</v>
      </c>
      <c r="V390" t="str">
        <f>VLOOKUP($A:$A,[0]!aq,22,FALSE)</f>
        <v>-</v>
      </c>
      <c r="W390" t="str">
        <f>VLOOKUP($A:$A,[0]!aq,23,FALSE)</f>
        <v>-</v>
      </c>
      <c r="X390" t="str">
        <f>VLOOKUP($A:$A,[0]!aq,24,FALSE)</f>
        <v>-</v>
      </c>
      <c r="Y390" t="str">
        <f>VLOOKUP($A:$A,[0]!aq,25,FALSE)</f>
        <v>-</v>
      </c>
      <c r="Z390" t="str">
        <f>VLOOKUP($A:$A,[0]!aq,26,FALSE)</f>
        <v>-</v>
      </c>
      <c r="AA390" t="str">
        <f>VLOOKUP($A:$A,[0]!aq,27,FALSE)</f>
        <v>K12811|1|1e-29|131|bna:106427234|ATP-dependent RNA helicase DDX46/PRP5 [EC:3.6.4.13]!K10352|2|3e-11|72.0|mus:103974110|myosin heavy chain</v>
      </c>
      <c r="AB390" t="str">
        <f>VLOOKUP($A:$A,[0]!aq,28,FALSE)</f>
        <v>-</v>
      </c>
      <c r="AC390" t="str">
        <f>VLOOKUP($A:$A,[0]!aq,29,FALSE)</f>
        <v>-</v>
      </c>
      <c r="AD390" t="str">
        <f>VLOOKUP($A:$A,[0]!aq,30,FALSE)</f>
        <v>-</v>
      </c>
      <c r="AE390" t="str">
        <f>VLOOKUP($A:$A,[0]!aq,31,FALSE)</f>
        <v>MSAKTKSGLFETPTKVSPATPKVASKVSRGLAKPEPDSPSPLPSTRHSVERSPRTSLNSKPTIDRRSPKVATTPDKPQTRVAKGSELQTQLNLVQEDLKKAKEQISLIEKEKAQAIDELKEAQKAVDDANEKLREALVAQKRAEESSEIEKFRAVELEQAGIEAAQKKDEEWQKEIESARNQHALDVAALLSTTQELQRVKQEVAMTCDAKNQALNHADDATKIAEIHAEKVEILSAELVRLKSLIDSKHEMETNENMEMEFKLKAEIESLKQELEKTKTYEKLMGKEAQIDQLNVDLEAARMAESYACNVVEEWKNRVNGLEMQTEEAKKLERSASESLDSVMKQLESNNDSLHDAESEIAALKEKVGLLEMTIVRQRGDLEESEHHINMAKEETAEVEKLVESLKSELETVKEEKTQALNNEKLAASSVQTLLEEKNKLINELENSRDEEEKSKKAMESLASALHEVTAEAREAKEKLLCSEKEHENYETQLEDIRLVLKATNGKYESMLDDAKNEIDLLKNTIGQSKNEHANSKAMWEQEEMHLVDCLKKSEEENSSLEKEINRLVNLLKQSEEEASVSKEEEAQLKESLKEVESEVIYLQETLKEVKTESLKLKESLLDKENELQSVIQENEELRAREGASLKKVEELSKLLEEATMKKQSEENGELTDSEKDYDLLPKVVEFSEENGHGSEEKPKLELPSEQPKEPKNENSLEVNDDSKDESLQDEGAKVENVNGEVKEDEKKGKGDDSVEFEFKMWESCKIEKKEFSPEREAEQESFEEEVESKVEGSESVDINGSTENIDVGGNSPSKQQQQKKKKPLLRKFGSLLKKKGSSNQK</v>
      </c>
    </row>
    <row r="391" spans="1:31" x14ac:dyDescent="0.25">
      <c r="A391" s="2" t="s">
        <v>3656</v>
      </c>
      <c r="B391" t="str">
        <f>VLOOKUP($A:$A,[0]!aq,2,FALSE)</f>
        <v>MSMs-VS-MMs</v>
      </c>
      <c r="C391">
        <f>VLOOKUP($A:$A,[0]!aq,3,FALSE)</f>
        <v>-6.4702813359709097</v>
      </c>
      <c r="D391">
        <f>VLOOKUP($A:$A,[0]!aq,4,FALSE)</f>
        <v>1.0052292283723401</v>
      </c>
      <c r="E391">
        <f>VLOOKUP($A:$A,[0]!aq,5,FALSE)</f>
        <v>1.20005123095179E-4</v>
      </c>
      <c r="F391">
        <f>VLOOKUP($A:$A,[0]!aq,6,FALSE)</f>
        <v>1.1645121884124501E-3</v>
      </c>
      <c r="G391" t="str">
        <f>VLOOKUP($A:$A,[0]!aq,7,FALSE)</f>
        <v>Down</v>
      </c>
      <c r="H391" t="str">
        <f>VLOOKUP($A:$A,[0]!aq,8,FALSE)</f>
        <v>Ghir_A13G023250.1</v>
      </c>
      <c r="I391">
        <f>VLOOKUP($A:$A,[0]!aq,9,FALSE)</f>
        <v>0</v>
      </c>
      <c r="J391">
        <f>VLOOKUP($A:$A,[0]!aq,10,FALSE)</f>
        <v>0</v>
      </c>
      <c r="K391">
        <f>VLOOKUP($A:$A,[0]!aq,11,FALSE)</f>
        <v>0</v>
      </c>
      <c r="L391">
        <f>VLOOKUP($A:$A,[0]!aq,12,FALSE)</f>
        <v>100</v>
      </c>
      <c r="M391">
        <f>VLOOKUP($A:$A,[0]!aq,13,FALSE)</f>
        <v>0</v>
      </c>
      <c r="N391" t="str">
        <f>VLOOKUP($A:$A,[0]!aq,14,FALSE)</f>
        <v>XP_017605715.1</v>
      </c>
      <c r="O391" t="str">
        <f>VLOOKUP($A:$A,[0]!aq,15,FALSE)</f>
        <v>PREDICTED: bifunctional epoxide hydrolase 2-like [Gossypium arboreum]</v>
      </c>
      <c r="P391" t="str">
        <f>VLOOKUP($A:$A,[0]!aq,16,FALSE)</f>
        <v>-</v>
      </c>
      <c r="Q391" t="str">
        <f>VLOOKUP($A:$A,[0]!aq,17,FALSE)</f>
        <v>-</v>
      </c>
      <c r="R391" t="str">
        <f>VLOOKUP($A:$A,[0]!aq,18,FALSE)</f>
        <v>-</v>
      </c>
      <c r="S391" t="str">
        <f>VLOOKUP($A:$A,[0]!aq,19,FALSE)</f>
        <v>-</v>
      </c>
      <c r="T391" t="str">
        <f>VLOOKUP($A:$A,[0]!aq,20,FALSE)</f>
        <v>At3g05600</v>
      </c>
      <c r="U391">
        <f>VLOOKUP($A:$A,[0]!aq,21,FALSE)</f>
        <v>365</v>
      </c>
      <c r="V391">
        <f>VLOOKUP($A:$A,[0]!aq,22,FALSE)</f>
        <v>1.9999999999999999E-126</v>
      </c>
      <c r="W391" t="str">
        <f>VLOOKUP($A:$A,[0]!aq,23,FALSE)</f>
        <v>KOG4178</v>
      </c>
      <c r="X391" t="str">
        <f>VLOOKUP($A:$A,[0]!aq,24,FALSE)</f>
        <v>Soluble epoxide hydrolase</v>
      </c>
      <c r="Y391" t="str">
        <f>VLOOKUP($A:$A,[0]!aq,25,FALSE)</f>
        <v>I</v>
      </c>
      <c r="Z391" t="str">
        <f>VLOOKUP($A:$A,[0]!aq,26,FALSE)</f>
        <v>Lipid transport and metabolism</v>
      </c>
      <c r="AA391" t="str">
        <f>VLOOKUP($A:$A,[0]!aq,27,FALSE)</f>
        <v>K08726|1|3e-70|219|cic:CICLE_v10001881mg|soluble epoxide hydrolase / lipid-phosphate phosphatase [EC:3.3.2.10 3.1.3.76]!K22369|5|2e-26|112|cvr:CHLNCDRAFT_141294|epoxide hydrolase 4 [EC:3.3.-.-]</v>
      </c>
      <c r="AB391">
        <f>VLOOKUP($A:$A,[0]!aq,28,FALSE)</f>
        <v>0</v>
      </c>
      <c r="AC391" t="str">
        <f>VLOOKUP($A:$A,[0]!aq,29,FALSE)</f>
        <v>GO:0003824//catalytic activity;GO:0016787//hydrolase activity</v>
      </c>
      <c r="AD391" t="str">
        <f>VLOOKUP($A:$A,[0]!aq,30,FALSE)</f>
        <v>-</v>
      </c>
      <c r="AE391" t="str">
        <f>VLOOKUP($A:$A,[0]!aq,31,FALSE)</f>
        <v>MKSMEGIQHKTVSVNGINMHIAEKGEGPLILFIHGFPELWYTWRHQINGLAALGYRALAPDLRGYGGTDAPDCVADYTCFHAVGDLIALLDMEAPPEKEDKVFVVGHDWGAIIAWFLCLFRPDRVKALFTLSAPFITCDPRFKPVETLEVLLGKDYYIVRFQEPGEMEAEFAEISLRRAVLELLSYRIPDPLYLRKGNLFGHPLDCPVNLPPWLSDQDADYYANQFQETGITGALNYYRNIDTDWELLAPWWKSQIQVPVKFAMGDHDLVYTMPGVKDYILNGGLKRNVPFLEEALVINGVSHWINEEIPDQINQLLFDFFSKFN</v>
      </c>
    </row>
    <row r="392" spans="1:31" x14ac:dyDescent="0.25">
      <c r="A392" s="2" t="s">
        <v>3109</v>
      </c>
      <c r="B392" t="str">
        <f>VLOOKUP($A:$A,[0]!aq,2,FALSE)</f>
        <v>MSMs-VS-MMs</v>
      </c>
      <c r="C392">
        <f>VLOOKUP($A:$A,[0]!aq,3,FALSE)</f>
        <v>-4.1964375738993596</v>
      </c>
      <c r="D392">
        <f>VLOOKUP($A:$A,[0]!aq,4,FALSE)</f>
        <v>0.73168857254896702</v>
      </c>
      <c r="E392">
        <f>VLOOKUP($A:$A,[0]!aq,5,FALSE)</f>
        <v>1.2205558042115399E-3</v>
      </c>
      <c r="F392">
        <f>VLOOKUP($A:$A,[0]!aq,6,FALSE)</f>
        <v>6.2484098098962203E-3</v>
      </c>
      <c r="G392" t="str">
        <f>VLOOKUP($A:$A,[0]!aq,7,FALSE)</f>
        <v>Down</v>
      </c>
      <c r="H392" t="str">
        <f>VLOOKUP($A:$A,[0]!aq,8,FALSE)</f>
        <v>Ghir_A08G003950.1</v>
      </c>
      <c r="I392">
        <f>VLOOKUP($A:$A,[0]!aq,9,FALSE)</f>
        <v>0</v>
      </c>
      <c r="J392">
        <f>VLOOKUP($A:$A,[0]!aq,10,FALSE)</f>
        <v>0</v>
      </c>
      <c r="K392">
        <f>VLOOKUP($A:$A,[0]!aq,11,FALSE)</f>
        <v>0</v>
      </c>
      <c r="L392">
        <f>VLOOKUP($A:$A,[0]!aq,12,FALSE)</f>
        <v>100</v>
      </c>
      <c r="M392">
        <f>VLOOKUP($A:$A,[0]!aq,13,FALSE)</f>
        <v>5.0000000000000003E-159</v>
      </c>
      <c r="N392" t="str">
        <f>VLOOKUP($A:$A,[0]!aq,14,FALSE)</f>
        <v>XP_016717622.1</v>
      </c>
      <c r="O392" t="str">
        <f>VLOOKUP($A:$A,[0]!aq,15,FALSE)</f>
        <v xml:space="preserve">PREDICTED: germin-like protein subfamily 2 member 4 [Gossypium hirsutum] </v>
      </c>
      <c r="P392">
        <f>VLOOKUP($A:$A,[0]!aq,16,FALSE)</f>
        <v>73.489999999999995</v>
      </c>
      <c r="Q392">
        <f>VLOOKUP($A:$A,[0]!aq,17,FALSE)</f>
        <v>2.0000000000000001E-114</v>
      </c>
      <c r="R392" t="str">
        <f>VLOOKUP($A:$A,[0]!aq,18,FALSE)</f>
        <v>sp|Q9M263|GL24_ARATH</v>
      </c>
      <c r="S392" t="str">
        <f>VLOOKUP($A:$A,[0]!aq,19,FALSE)</f>
        <v>Germin-like protein subfamily 2 member 4 OS=Arabidopsis thaliana GN=GLP10 PE=2 SV=1</v>
      </c>
      <c r="T392" t="str">
        <f>VLOOKUP($A:$A,[0]!aq,20,FALSE)</f>
        <v>-</v>
      </c>
      <c r="U392" t="str">
        <f>VLOOKUP($A:$A,[0]!aq,21,FALSE)</f>
        <v>-</v>
      </c>
      <c r="V392" t="str">
        <f>VLOOKUP($A:$A,[0]!aq,22,FALSE)</f>
        <v>-</v>
      </c>
      <c r="W392" t="str">
        <f>VLOOKUP($A:$A,[0]!aq,23,FALSE)</f>
        <v>-</v>
      </c>
      <c r="X392" t="str">
        <f>VLOOKUP($A:$A,[0]!aq,24,FALSE)</f>
        <v>-</v>
      </c>
      <c r="Y392" t="str">
        <f>VLOOKUP($A:$A,[0]!aq,25,FALSE)</f>
        <v>-</v>
      </c>
      <c r="Z392" t="str">
        <f>VLOOKUP($A:$A,[0]!aq,26,FALSE)</f>
        <v>-</v>
      </c>
      <c r="AA392" t="str">
        <f>VLOOKUP($A:$A,[0]!aq,27,FALSE)</f>
        <v>K00384|1|7e-07|52.4|vvi:109124153|thioredoxin reductase (NADPH) [EC:1.8.1.9]</v>
      </c>
      <c r="AB392">
        <f>VLOOKUP($A:$A,[0]!aq,28,FALSE)</f>
        <v>0</v>
      </c>
      <c r="AC392" t="str">
        <f>VLOOKUP($A:$A,[0]!aq,29,FALSE)</f>
        <v>GO:0030145//manganese ion binding;GO:0045735//nutrient reservoir activity</v>
      </c>
      <c r="AD392" t="str">
        <f>VLOOKUP($A:$A,[0]!aq,30,FALSE)</f>
        <v>GO:0005576//extracellular region</v>
      </c>
      <c r="AE392" t="str">
        <f>VLOOKUP($A:$A,[0]!aq,31,FALSE)</f>
        <v>MSFMAAAKVFACPFVFVALFSMVASDPDLLQDLCVANKAAGIKVNGFPCKDEANVTEADFFFSGLANPGVINNSVGSVATGANVEKIPGLNTLGVSLARIDYAPGGLNPPHTHPRATEIIFVLDGELDVGFITTSNKLVSKSVKKGDVFVFPRGLVHFQKNNGDKSASVIAGFNSQLPGTQSIAATLFTSTPAVPDNVLTKTFQIGTKEVDKIKNKLAPKKT</v>
      </c>
    </row>
    <row r="393" spans="1:31" x14ac:dyDescent="0.25">
      <c r="A393" s="2" t="s">
        <v>3454</v>
      </c>
      <c r="B393" t="str">
        <f>VLOOKUP($A:$A,[0]!aq,2,FALSE)</f>
        <v>MSMs-VS-MMs</v>
      </c>
      <c r="C393">
        <f>VLOOKUP($A:$A,[0]!aq,3,FALSE)</f>
        <v>-2.1932214583159699</v>
      </c>
      <c r="D393">
        <f>VLOOKUP($A:$A,[0]!aq,4,FALSE)</f>
        <v>0.192718028455687</v>
      </c>
      <c r="E393">
        <f>VLOOKUP($A:$A,[0]!aq,5,FALSE)</f>
        <v>2.75858867646583E-5</v>
      </c>
      <c r="F393">
        <f>VLOOKUP($A:$A,[0]!aq,6,FALSE)</f>
        <v>4.1437321117256798E-4</v>
      </c>
      <c r="G393" t="str">
        <f>VLOOKUP($A:$A,[0]!aq,7,FALSE)</f>
        <v>Down</v>
      </c>
      <c r="H393" t="str">
        <f>VLOOKUP($A:$A,[0]!aq,8,FALSE)</f>
        <v>Ghir_A12G000550.1</v>
      </c>
      <c r="I393">
        <f>VLOOKUP($A:$A,[0]!aq,9,FALSE)</f>
        <v>0</v>
      </c>
      <c r="J393">
        <f>VLOOKUP($A:$A,[0]!aq,10,FALSE)</f>
        <v>0</v>
      </c>
      <c r="K393">
        <f>VLOOKUP($A:$A,[0]!aq,11,FALSE)</f>
        <v>0</v>
      </c>
      <c r="L393">
        <f>VLOOKUP($A:$A,[0]!aq,12,FALSE)</f>
        <v>81.25</v>
      </c>
      <c r="M393">
        <f>VLOOKUP($A:$A,[0]!aq,13,FALSE)</f>
        <v>2E-73</v>
      </c>
      <c r="N393" t="str">
        <f>VLOOKUP($A:$A,[0]!aq,14,FALSE)</f>
        <v>XP_016706326.1</v>
      </c>
      <c r="O393" t="str">
        <f>VLOOKUP($A:$A,[0]!aq,15,FALSE)</f>
        <v>PREDICTED: uncharacterized protein LOC107920987 [Gossypium hirsutum]</v>
      </c>
      <c r="P393" t="str">
        <f>VLOOKUP($A:$A,[0]!aq,16,FALSE)</f>
        <v>-</v>
      </c>
      <c r="Q393" t="str">
        <f>VLOOKUP($A:$A,[0]!aq,17,FALSE)</f>
        <v>-</v>
      </c>
      <c r="R393" t="str">
        <f>VLOOKUP($A:$A,[0]!aq,18,FALSE)</f>
        <v>-</v>
      </c>
      <c r="S393" t="str">
        <f>VLOOKUP($A:$A,[0]!aq,19,FALSE)</f>
        <v>-</v>
      </c>
      <c r="T393" t="str">
        <f>VLOOKUP($A:$A,[0]!aq,20,FALSE)</f>
        <v>-</v>
      </c>
      <c r="U393" t="str">
        <f>VLOOKUP($A:$A,[0]!aq,21,FALSE)</f>
        <v>-</v>
      </c>
      <c r="V393" t="str">
        <f>VLOOKUP($A:$A,[0]!aq,22,FALSE)</f>
        <v>-</v>
      </c>
      <c r="W393" t="str">
        <f>VLOOKUP($A:$A,[0]!aq,23,FALSE)</f>
        <v>-</v>
      </c>
      <c r="X393" t="str">
        <f>VLOOKUP($A:$A,[0]!aq,24,FALSE)</f>
        <v>-</v>
      </c>
      <c r="Y393" t="str">
        <f>VLOOKUP($A:$A,[0]!aq,25,FALSE)</f>
        <v>-</v>
      </c>
      <c r="Z393" t="str">
        <f>VLOOKUP($A:$A,[0]!aq,26,FALSE)</f>
        <v>-</v>
      </c>
      <c r="AA393" t="str">
        <f>VLOOKUP($A:$A,[0]!aq,27,FALSE)</f>
        <v>K01051|1|2e-10|60.8|bdi:106865406|pectinesterase [EC:3.1.1.11]</v>
      </c>
      <c r="AB393" t="str">
        <f>VLOOKUP($A:$A,[0]!aq,28,FALSE)</f>
        <v>-</v>
      </c>
      <c r="AC393" t="str">
        <f>VLOOKUP($A:$A,[0]!aq,29,FALSE)</f>
        <v>-</v>
      </c>
      <c r="AD393" t="str">
        <f>VLOOKUP($A:$A,[0]!aq,30,FALSE)</f>
        <v>-</v>
      </c>
      <c r="AE393" t="str">
        <f>VLOOKUP($A:$A,[0]!aq,31,FALSE)</f>
        <v>MENFGVLILFIFSMFYVAMPNNLTIIPEQITFPHPLCRSQIALVNFACAMVPVLPIHRHRRRHRHRHRHGSHETPEQRYCCEWLRQMDTLCVCEILYHLPPFLWKPNHKYTVVVDDECSVTFLCKGRQRL</v>
      </c>
    </row>
    <row r="394" spans="1:31" x14ac:dyDescent="0.25">
      <c r="A394" s="2" t="s">
        <v>4357</v>
      </c>
      <c r="B394" t="str">
        <f>VLOOKUP($A:$A,[0]!aq,2,FALSE)</f>
        <v>MSMs-VS-MMs</v>
      </c>
      <c r="C394">
        <f>VLOOKUP($A:$A,[0]!aq,3,FALSE)</f>
        <v>-3.46452059505642</v>
      </c>
      <c r="D394">
        <f>VLOOKUP($A:$A,[0]!aq,4,FALSE)</f>
        <v>0.36127870022286601</v>
      </c>
      <c r="E394">
        <f>VLOOKUP($A:$A,[0]!aq,5,FALSE)</f>
        <v>7.3516778708260206E-5</v>
      </c>
      <c r="F394">
        <f>VLOOKUP($A:$A,[0]!aq,6,FALSE)</f>
        <v>8.1413025310258602E-4</v>
      </c>
      <c r="G394" t="str">
        <f>VLOOKUP($A:$A,[0]!aq,7,FALSE)</f>
        <v>Down</v>
      </c>
      <c r="H394" t="str">
        <f>VLOOKUP($A:$A,[0]!aq,8,FALSE)</f>
        <v>Ghir_D11G022190.1</v>
      </c>
      <c r="I394">
        <f>VLOOKUP($A:$A,[0]!aq,9,FALSE)</f>
        <v>0</v>
      </c>
      <c r="J394">
        <f>VLOOKUP($A:$A,[0]!aq,10,FALSE)</f>
        <v>0</v>
      </c>
      <c r="K394">
        <f>VLOOKUP($A:$A,[0]!aq,11,FALSE)</f>
        <v>0</v>
      </c>
      <c r="L394">
        <f>VLOOKUP($A:$A,[0]!aq,12,FALSE)</f>
        <v>99.807000000000002</v>
      </c>
      <c r="M394">
        <f>VLOOKUP($A:$A,[0]!aq,13,FALSE)</f>
        <v>0</v>
      </c>
      <c r="N394" t="str">
        <f>VLOOKUP($A:$A,[0]!aq,14,FALSE)</f>
        <v>XP_016672245.1</v>
      </c>
      <c r="O394" t="str">
        <f>VLOOKUP($A:$A,[0]!aq,15,FALSE)</f>
        <v>PREDICTED: serine hydroxymethyltransferase 1, mitochondrial-like [Gossypium hirsutum]</v>
      </c>
      <c r="P394">
        <f>VLOOKUP($A:$A,[0]!aq,16,FALSE)</f>
        <v>89.77</v>
      </c>
      <c r="Q394">
        <f>VLOOKUP($A:$A,[0]!aq,17,FALSE)</f>
        <v>0</v>
      </c>
      <c r="R394" t="str">
        <f>VLOOKUP($A:$A,[0]!aq,18,FALSE)</f>
        <v>sp|P50433|GLYM_SOLTU</v>
      </c>
      <c r="S394" t="str">
        <f>VLOOKUP($A:$A,[0]!aq,19,FALSE)</f>
        <v>Serine hydroxymethyltransferase, mitochondrial OS=Solanum tuberosum PE=2 SV=1</v>
      </c>
      <c r="T394" t="str">
        <f>VLOOKUP($A:$A,[0]!aq,20,FALSE)</f>
        <v>At4g37930</v>
      </c>
      <c r="U394">
        <f>VLOOKUP($A:$A,[0]!aq,21,FALSE)</f>
        <v>958</v>
      </c>
      <c r="V394">
        <f>VLOOKUP($A:$A,[0]!aq,22,FALSE)</f>
        <v>0</v>
      </c>
      <c r="W394" t="str">
        <f>VLOOKUP($A:$A,[0]!aq,23,FALSE)</f>
        <v>KOG2467</v>
      </c>
      <c r="X394" t="str">
        <f>VLOOKUP($A:$A,[0]!aq,24,FALSE)</f>
        <v>Glycine/serine hydroxymethyltransferase</v>
      </c>
      <c r="Y394" t="str">
        <f>VLOOKUP($A:$A,[0]!aq,25,FALSE)</f>
        <v>E</v>
      </c>
      <c r="Z394" t="str">
        <f>VLOOKUP($A:$A,[0]!aq,26,FALSE)</f>
        <v>Amino acid transport and metabolism</v>
      </c>
      <c r="AA394" t="str">
        <f>VLOOKUP($A:$A,[0]!aq,27,FALSE)</f>
        <v>K00600|1|0.0|1073|ghi:107891834|glycine hydroxymethyltransferase [EC:2.1.2.1]</v>
      </c>
      <c r="AB394" t="str">
        <f>VLOOKUP($A:$A,[0]!aq,28,FALSE)</f>
        <v>GO:0006545//glycine biosynthetic process;GO:0035999//tetrahydrofolate interconversion</v>
      </c>
      <c r="AC394" t="str">
        <f>VLOOKUP($A:$A,[0]!aq,29,FALSE)</f>
        <v>GO:0008168//methyltransferase activity;GO:0004372//glycine hydroxymethyltransferase activity;GO:0030170//pyridoxal phosphate binding</v>
      </c>
      <c r="AD394" t="str">
        <f>VLOOKUP($A:$A,[0]!aq,30,FALSE)</f>
        <v>-</v>
      </c>
      <c r="AE394" t="str">
        <f>VLOOKUP($A:$A,[0]!aq,31,FALSE)</f>
        <v>MAMAMALRRLSSSIDKPLRPFFNAPSLYYMSSLPNEAVYEKEKPGVTWPKQLNAPLETVDPEIADIIELEKARQWKGLELIPSENFTSVSVMQAVGSIMTNKYSEGYPGARYYGGNEYIDMAEILCQKRALEAFRLDPEKWGVNVQPLSGSPSNFQVYTALLKPHDRIMALDLPHGGHLSHGYQTDTKKISAVSIFFETMPYRLNENTGYIDYDQLEKSATLFRPKLIVAGASAYARLYDYARIRKVCDKQKAIMLADMAHISGLVAAGVIPSPFEYADVVTTTTHKSLRGPRGAMIFFRKGVKGINKQGKEVLYDYEDKINQAVFPGLQGGPHNHTITGLAVALKQATTPEYKAYQEQVLSNCSKFAQTLAAKGYELVSGGTENHLVLVNLKNKGIDGSRVEKVLEAVHIAANKNTVPGDVSAMVPGGIRMGTPALTSRGFVEEDFVKVAEYFDAAVNLAVKIKAETTGTKLKDFVATLQSAHFQSEVAKLRQDVEEYAKQFPTIGFDKETMKYKN</v>
      </c>
    </row>
    <row r="395" spans="1:31" x14ac:dyDescent="0.25">
      <c r="A395" s="2" t="s">
        <v>2815</v>
      </c>
      <c r="B395" t="str">
        <f>VLOOKUP($A:$A,[0]!aq,2,FALSE)</f>
        <v>MSMs-VS-MMs</v>
      </c>
      <c r="C395">
        <f>VLOOKUP($A:$A,[0]!aq,3,FALSE)</f>
        <v>2.5944459404506302</v>
      </c>
      <c r="D395">
        <f>VLOOKUP($A:$A,[0]!aq,4,FALSE)</f>
        <v>0.25125161466908202</v>
      </c>
      <c r="E395">
        <f>VLOOKUP($A:$A,[0]!aq,5,FALSE)</f>
        <v>2.5292954486388902E-7</v>
      </c>
      <c r="F395">
        <f>VLOOKUP($A:$A,[0]!aq,6,FALSE)</f>
        <v>2.12283323268218E-5</v>
      </c>
      <c r="G395" t="str">
        <f>VLOOKUP($A:$A,[0]!aq,7,FALSE)</f>
        <v>Up</v>
      </c>
      <c r="H395" t="str">
        <f>VLOOKUP($A:$A,[0]!aq,8,FALSE)</f>
        <v>Ghir_A04G005470.1</v>
      </c>
      <c r="I395">
        <f>VLOOKUP($A:$A,[0]!aq,9,FALSE)</f>
        <v>0</v>
      </c>
      <c r="J395">
        <f>VLOOKUP($A:$A,[0]!aq,10,FALSE)</f>
        <v>0</v>
      </c>
      <c r="K395">
        <f>VLOOKUP($A:$A,[0]!aq,11,FALSE)</f>
        <v>0</v>
      </c>
      <c r="L395">
        <f>VLOOKUP($A:$A,[0]!aq,12,FALSE)</f>
        <v>100</v>
      </c>
      <c r="M395">
        <f>VLOOKUP($A:$A,[0]!aq,13,FALSE)</f>
        <v>0</v>
      </c>
      <c r="N395" t="str">
        <f>VLOOKUP($A:$A,[0]!aq,14,FALSE)</f>
        <v>XP_016698815.1</v>
      </c>
      <c r="O395" t="str">
        <f>VLOOKUP($A:$A,[0]!aq,15,FALSE)</f>
        <v xml:space="preserve">PREDICTED: syntaxin-121-like [Gossypium hirsutum] </v>
      </c>
      <c r="P395">
        <f>VLOOKUP($A:$A,[0]!aq,16,FALSE)</f>
        <v>73.31</v>
      </c>
      <c r="Q395">
        <f>VLOOKUP($A:$A,[0]!aq,17,FALSE)</f>
        <v>2.0000000000000001E-158</v>
      </c>
      <c r="R395" t="str">
        <f>VLOOKUP($A:$A,[0]!aq,18,FALSE)</f>
        <v>sp|Q9ZSD4|SY121_ARATH</v>
      </c>
      <c r="S395" t="str">
        <f>VLOOKUP($A:$A,[0]!aq,19,FALSE)</f>
        <v>Syntaxin-121 OS=Arabidopsis thaliana GN=SYP121 PE=1 SV=1</v>
      </c>
      <c r="T395" t="str">
        <f>VLOOKUP($A:$A,[0]!aq,20,FALSE)</f>
        <v>At3g11820</v>
      </c>
      <c r="U395">
        <f>VLOOKUP($A:$A,[0]!aq,21,FALSE)</f>
        <v>447</v>
      </c>
      <c r="V395">
        <f>VLOOKUP($A:$A,[0]!aq,22,FALSE)</f>
        <v>3E-158</v>
      </c>
      <c r="W395" t="str">
        <f>VLOOKUP($A:$A,[0]!aq,23,FALSE)</f>
        <v>KOG0810</v>
      </c>
      <c r="X395" t="str">
        <f>VLOOKUP($A:$A,[0]!aq,24,FALSE)</f>
        <v>SNARE protein Syntaxin 1 and related proteins</v>
      </c>
      <c r="Y395" t="str">
        <f>VLOOKUP($A:$A,[0]!aq,25,FALSE)</f>
        <v>U</v>
      </c>
      <c r="Z395" t="str">
        <f>VLOOKUP($A:$A,[0]!aq,26,FALSE)</f>
        <v>Intracellular trafficking, secretion, and vesicular transport</v>
      </c>
      <c r="AA395" t="str">
        <f>VLOOKUP($A:$A,[0]!aq,27,FALSE)</f>
        <v>K08486|1|0.0|676|ghi:107917967|syntaxin 1B/2/3</v>
      </c>
      <c r="AB395" t="str">
        <f>VLOOKUP($A:$A,[0]!aq,28,FALSE)</f>
        <v>GO:0006886//intracellular protein transport;GO:0016192//vesicle-mediated transport</v>
      </c>
      <c r="AC395" t="str">
        <f>VLOOKUP($A:$A,[0]!aq,29,FALSE)</f>
        <v>GO:0005484//SNAP receptor activity</v>
      </c>
      <c r="AD395" t="str">
        <f>VLOOKUP($A:$A,[0]!aq,30,FALSE)</f>
        <v>GO:0016021//integral component of membrane;GO:0005622//intracellular</v>
      </c>
      <c r="AE395" t="str">
        <f>VLOOKUP($A:$A,[0]!aq,31,FALSE)</f>
        <v>MNNLFSGSFSRFRSEEASPDHHVIEMTQSSSTSGGVNLDKFFEDVESIKDELKELERLNHDLSSSHERSKTLHNAKAVKELRAKMDADVAMALKKAKLIKVRLEALDRSNASNRSLLGCGPGSSSDRTRTSVVNGLRKKLKDSMESFNGLREKISSEYRETVQRRYFTVTGENPDEKTLDLLISTGESESFLQKAIQEQGRGRILDTIYEIQERHDAAKDLEKNLKELHQVFLDMAVLVQAQGEQLDDIESHVNRANSFVRGGTERLQTARNYQKNTRKWTCYAIILLLVIVLFVVLFTVKPWENNGGGGGGGNNNPTPTPPAPPTA</v>
      </c>
    </row>
    <row r="396" spans="1:31" x14ac:dyDescent="0.25">
      <c r="A396" s="2" t="s">
        <v>4418</v>
      </c>
      <c r="B396" t="str">
        <f>VLOOKUP($A:$A,[0]!aq,2,FALSE)</f>
        <v>MSMs-VS-MMs</v>
      </c>
      <c r="C396">
        <f>VLOOKUP($A:$A,[0]!aq,3,FALSE)</f>
        <v>-4.8601741874056099</v>
      </c>
      <c r="D396">
        <f>VLOOKUP($A:$A,[0]!aq,4,FALSE)</f>
        <v>0.51070694927698002</v>
      </c>
      <c r="E396">
        <f>VLOOKUP($A:$A,[0]!aq,5,FALSE)</f>
        <v>2.9630901631660899E-5</v>
      </c>
      <c r="F396">
        <f>VLOOKUP($A:$A,[0]!aq,6,FALSE)</f>
        <v>4.31458871541666E-4</v>
      </c>
      <c r="G396" t="str">
        <f>VLOOKUP($A:$A,[0]!aq,7,FALSE)</f>
        <v>Down</v>
      </c>
      <c r="H396" t="str">
        <f>VLOOKUP($A:$A,[0]!aq,8,FALSE)</f>
        <v>Ghir_D12G018660.1</v>
      </c>
      <c r="I396">
        <f>VLOOKUP($A:$A,[0]!aq,9,FALSE)</f>
        <v>0</v>
      </c>
      <c r="J396">
        <f>VLOOKUP($A:$A,[0]!aq,10,FALSE)</f>
        <v>0</v>
      </c>
      <c r="K396">
        <f>VLOOKUP($A:$A,[0]!aq,11,FALSE)</f>
        <v>0</v>
      </c>
      <c r="L396">
        <f>VLOOKUP($A:$A,[0]!aq,12,FALSE)</f>
        <v>99.715999999999994</v>
      </c>
      <c r="M396">
        <f>VLOOKUP($A:$A,[0]!aq,13,FALSE)</f>
        <v>0</v>
      </c>
      <c r="N396" t="str">
        <f>VLOOKUP($A:$A,[0]!aq,14,FALSE)</f>
        <v>XP_016736312.1</v>
      </c>
      <c r="O396" t="str">
        <f>VLOOKUP($A:$A,[0]!aq,15,FALSE)</f>
        <v>PREDICTED: 2-alkenal reductase (NADP(+)-dependent)-like isoform X2 [Gossypium hirsutum]</v>
      </c>
      <c r="P396">
        <f>VLOOKUP($A:$A,[0]!aq,16,FALSE)</f>
        <v>40.229999999999997</v>
      </c>
      <c r="Q396">
        <f>VLOOKUP($A:$A,[0]!aq,17,FALSE)</f>
        <v>4E-78</v>
      </c>
      <c r="R396" t="str">
        <f>VLOOKUP($A:$A,[0]!aq,18,FALSE)</f>
        <v>sp|Q9SLN8|DBR_TOBAC</v>
      </c>
      <c r="S396" t="str">
        <f>VLOOKUP($A:$A,[0]!aq,19,FALSE)</f>
        <v>2-alkenal reductase (NADP(+)-dependent) OS=Nicotiana tabacum GN=DBR PE=1 SV=1</v>
      </c>
      <c r="T396" t="str">
        <f>VLOOKUP($A:$A,[0]!aq,20,FALSE)</f>
        <v>At1g65560</v>
      </c>
      <c r="U396">
        <f>VLOOKUP($A:$A,[0]!aq,21,FALSE)</f>
        <v>236</v>
      </c>
      <c r="V396">
        <f>VLOOKUP($A:$A,[0]!aq,22,FALSE)</f>
        <v>3.9999999999999998E-75</v>
      </c>
      <c r="W396" t="str">
        <f>VLOOKUP($A:$A,[0]!aq,23,FALSE)</f>
        <v>KOG1196</v>
      </c>
      <c r="X396" t="str">
        <f>VLOOKUP($A:$A,[0]!aq,24,FALSE)</f>
        <v>Predicted NAD-dependent oxidoreductase</v>
      </c>
      <c r="Y396" t="str">
        <f>VLOOKUP($A:$A,[0]!aq,25,FALSE)</f>
        <v>R</v>
      </c>
      <c r="Z396" t="str">
        <f>VLOOKUP($A:$A,[0]!aq,26,FALSE)</f>
        <v>General function prediction only</v>
      </c>
      <c r="AA396" t="str">
        <f>VLOOKUP($A:$A,[0]!aq,27,FALSE)</f>
        <v>K07119|1|0.0|555|vvi:100253369|uncharacterized protein</v>
      </c>
      <c r="AB396">
        <f>VLOOKUP($A:$A,[0]!aq,28,FALSE)</f>
        <v>0</v>
      </c>
      <c r="AC396" t="str">
        <f>VLOOKUP($A:$A,[0]!aq,29,FALSE)</f>
        <v>GO:0016491//oxidoreductase activity</v>
      </c>
      <c r="AD396" t="str">
        <f>VLOOKUP($A:$A,[0]!aq,30,FALSE)</f>
        <v>-</v>
      </c>
      <c r="AE396" t="str">
        <f>VLOOKUP($A:$A,[0]!aq,31,FALSE)</f>
        <v>MAVNVVESKEWYLAGYAADGVPTTDHLTLRSVPLSLSLDSIPDAHVAVQLLFISVDPYLRTRMSGQEDGLYFPQFSLNQVITAFGVGRVMRSKDEKYSEGDIVLNAFFPVAEYCVVPSSVLIRKIDPEAGIPLPEYLSCLGVPGFAAWVGIEVLGEAKPGSNAFISAAAGGVGMVAGQLAKLKGCRVIGSTGSDAKVRLIKEEFGYDDAFNYNKEVDFDATLSKYFPNGIDIYLENVGSKMLEAVLNHVNPHARIPVCGMISQYNQIWTEREGVRNLLNIVGKEVRMEGFLVGSYLDRFADFTVEMEGYLKQGKISSKIKIYEGIQSFAESLGSLFSSSNFGKVVIEVNKPR</v>
      </c>
    </row>
    <row r="397" spans="1:31" x14ac:dyDescent="0.25">
      <c r="A397" s="2" t="s">
        <v>4338</v>
      </c>
      <c r="B397" t="str">
        <f>VLOOKUP($A:$A,[0]!aq,2,FALSE)</f>
        <v>MSMs-VS-MMs</v>
      </c>
      <c r="C397">
        <f>VLOOKUP($A:$A,[0]!aq,3,FALSE)</f>
        <v>2.1372574913697</v>
      </c>
      <c r="D397">
        <f>VLOOKUP($A:$A,[0]!aq,4,FALSE)</f>
        <v>0.461387625171787</v>
      </c>
      <c r="E397">
        <f>VLOOKUP($A:$A,[0]!aq,5,FALSE)</f>
        <v>5.7786324879138796E-4</v>
      </c>
      <c r="F397">
        <f>VLOOKUP($A:$A,[0]!aq,6,FALSE)</f>
        <v>3.6042995856818802E-3</v>
      </c>
      <c r="G397" t="str">
        <f>VLOOKUP($A:$A,[0]!aq,7,FALSE)</f>
        <v>Up</v>
      </c>
      <c r="H397" t="str">
        <f>VLOOKUP($A:$A,[0]!aq,8,FALSE)</f>
        <v>Ghir_D11G012440.2</v>
      </c>
      <c r="I397">
        <f>VLOOKUP($A:$A,[0]!aq,9,FALSE)</f>
        <v>0</v>
      </c>
      <c r="J397">
        <f>VLOOKUP($A:$A,[0]!aq,10,FALSE)</f>
        <v>0</v>
      </c>
      <c r="K397">
        <f>VLOOKUP($A:$A,[0]!aq,11,FALSE)</f>
        <v>0</v>
      </c>
      <c r="L397">
        <f>VLOOKUP($A:$A,[0]!aq,12,FALSE)</f>
        <v>99.754999999999995</v>
      </c>
      <c r="M397">
        <f>VLOOKUP($A:$A,[0]!aq,13,FALSE)</f>
        <v>0</v>
      </c>
      <c r="N397" t="str">
        <f>VLOOKUP($A:$A,[0]!aq,14,FALSE)</f>
        <v>XP_016694780.1</v>
      </c>
      <c r="O397" t="str">
        <f>VLOOKUP($A:$A,[0]!aq,15,FALSE)</f>
        <v>PREDICTED: spermatogenesis-associated protein 20-like [Gossypium hirsutum]</v>
      </c>
      <c r="P397" t="str">
        <f>VLOOKUP($A:$A,[0]!aq,16,FALSE)</f>
        <v>-</v>
      </c>
      <c r="Q397" t="str">
        <f>VLOOKUP($A:$A,[0]!aq,17,FALSE)</f>
        <v>-</v>
      </c>
      <c r="R397" t="str">
        <f>VLOOKUP($A:$A,[0]!aq,18,FALSE)</f>
        <v>-</v>
      </c>
      <c r="S397" t="str">
        <f>VLOOKUP($A:$A,[0]!aq,19,FALSE)</f>
        <v>-</v>
      </c>
      <c r="T397" t="str">
        <f>VLOOKUP($A:$A,[0]!aq,20,FALSE)</f>
        <v>At4g03200</v>
      </c>
      <c r="U397">
        <f>VLOOKUP($A:$A,[0]!aq,21,FALSE)</f>
        <v>962</v>
      </c>
      <c r="V397">
        <f>VLOOKUP($A:$A,[0]!aq,22,FALSE)</f>
        <v>0</v>
      </c>
      <c r="W397" t="str">
        <f>VLOOKUP($A:$A,[0]!aq,23,FALSE)</f>
        <v>KOG2244</v>
      </c>
      <c r="X397" t="str">
        <f>VLOOKUP($A:$A,[0]!aq,24,FALSE)</f>
        <v>Highly conserved protein containing a thioredoxin domain</v>
      </c>
      <c r="Y397" t="str">
        <f>VLOOKUP($A:$A,[0]!aq,25,FALSE)</f>
        <v>R</v>
      </c>
      <c r="Z397" t="str">
        <f>VLOOKUP($A:$A,[0]!aq,26,FALSE)</f>
        <v>General function prediction only</v>
      </c>
      <c r="AA397" t="str">
        <f>VLOOKUP($A:$A,[0]!aq,27,FALSE)</f>
        <v>K00943|1|0.0|1117|osa:4326794|dTMP kinase [EC:2.7.4.9]</v>
      </c>
      <c r="AB397">
        <f>VLOOKUP($A:$A,[0]!aq,28,FALSE)</f>
        <v>0</v>
      </c>
      <c r="AC397" t="str">
        <f>VLOOKUP($A:$A,[0]!aq,29,FALSE)</f>
        <v>GO:0003824//catalytic activity</v>
      </c>
      <c r="AD397" t="str">
        <f>VLOOKUP($A:$A,[0]!aq,30,FALSE)</f>
        <v>-</v>
      </c>
      <c r="AE397" t="str">
        <f>VLOOKUP($A:$A,[0]!aq,31,FALSE)</f>
        <v>MLKTLVLRSSSLSFSHFNHFSTLPRKFPFSFTHFPCPFSTVFPRPVNSCRCKVFAMAERTSISSSHSLKYTNRLATEHSPYLLQHAHNPVDWYPWGEEAFAEARKRDVPIFLSIGYSTCHWCHVMEVESFENEEVAKLLNDWFVSIKVDREERPDVDKVYMTYVQALYGGGGWPLSVFLSPDLKPLMGGTYFPPEDKYGRPGFKTILRKVKDAWDNKRDMIVKSGAFAIEQLSEALSASAGSNQLPDGLAQNALRLCAEQLSNSYDSRFGGFGSAPKFPRPVEIQLMLYQSKKLEESGKPGEAKESLKMVFFSLQCMARGGMHDHVGGGFHRYSVDECWHVPHFEKMLYDQGQLANVYLDAFFISRDILYSFISRDILDYLRRDMIGSEGGIFSAEDADSAEFEGATRKKEGAFYIWTSKEIDDILGEHASLFKEHYYVKPSGNCDLSSMSDPHKEFKGKNVLIERNDSSALASKLGMSIQEYLDILGECKKKLFDVRAKRPRPHLDDKVIVSWNGLAISSFAKASKILKGEPQGTNFNFPVVGCDPKEYMEVAEKAANFIRRHLYNEQTRRLQHSFRNGPSNAPGFLDDYAFLISGLLDLYEFGGSTDWLVWATELQDMQDELFLDREGGAYFNTPGEDPSVLLRVKEDHDGAEPSGNSVSAINLVRLVSMVSGSKSDHYRQNGEHLLAVFESRLKEMAMAVPLMCCAADMLSIPSRKQVVLVGHKPSEEFENMLAAAHASYDPNKTVIHIDPTNTAEMEFWETNNNKVALMARNNFAADKVVALVCQSFSCRPPVSSPESLQHMLSNKSASSSVV</v>
      </c>
    </row>
    <row r="398" spans="1:31" x14ac:dyDescent="0.25">
      <c r="A398" s="2" t="s">
        <v>3945</v>
      </c>
      <c r="B398" t="str">
        <f>VLOOKUP($A:$A,[0]!aq,2,FALSE)</f>
        <v>MSMs-VS-MMs</v>
      </c>
      <c r="C398">
        <f>VLOOKUP($A:$A,[0]!aq,3,FALSE)</f>
        <v>2.1992974971281098</v>
      </c>
      <c r="D398">
        <f>VLOOKUP($A:$A,[0]!aq,4,FALSE)</f>
        <v>0.425662562320759</v>
      </c>
      <c r="E398">
        <f>VLOOKUP($A:$A,[0]!aq,5,FALSE)</f>
        <v>2.3440160607002299E-4</v>
      </c>
      <c r="F398">
        <f>VLOOKUP($A:$A,[0]!aq,6,FALSE)</f>
        <v>1.8684820550996799E-3</v>
      </c>
      <c r="G398" t="str">
        <f>VLOOKUP($A:$A,[0]!aq,7,FALSE)</f>
        <v>Up</v>
      </c>
      <c r="H398" t="str">
        <f>VLOOKUP($A:$A,[0]!aq,8,FALSE)</f>
        <v>Ghir_D06G007600.1</v>
      </c>
      <c r="I398">
        <f>VLOOKUP($A:$A,[0]!aq,9,FALSE)</f>
        <v>0</v>
      </c>
      <c r="J398">
        <f>VLOOKUP($A:$A,[0]!aq,10,FALSE)</f>
        <v>0</v>
      </c>
      <c r="K398">
        <f>VLOOKUP($A:$A,[0]!aq,11,FALSE)</f>
        <v>0</v>
      </c>
      <c r="L398">
        <f>VLOOKUP($A:$A,[0]!aq,12,FALSE)</f>
        <v>99.802000000000007</v>
      </c>
      <c r="M398">
        <f>VLOOKUP($A:$A,[0]!aq,13,FALSE)</f>
        <v>0</v>
      </c>
      <c r="N398" t="str">
        <f>VLOOKUP($A:$A,[0]!aq,14,FALSE)</f>
        <v>XP_016682501.1</v>
      </c>
      <c r="O398" t="str">
        <f>VLOOKUP($A:$A,[0]!aq,15,FALSE)</f>
        <v>PREDICTED: xaa-Pro dipeptidase-like [Gossypium hirsutum]</v>
      </c>
      <c r="P398">
        <f>VLOOKUP($A:$A,[0]!aq,16,FALSE)</f>
        <v>26.67</v>
      </c>
      <c r="Q398">
        <f>VLOOKUP($A:$A,[0]!aq,17,FALSE)</f>
        <v>3.0000000000000003E-42</v>
      </c>
      <c r="R398" t="str">
        <f>VLOOKUP($A:$A,[0]!aq,18,FALSE)</f>
        <v>sp|F4HZG9|ICP55_ARATH</v>
      </c>
      <c r="S398" t="str">
        <f>VLOOKUP($A:$A,[0]!aq,19,FALSE)</f>
        <v>Intermediate cleaving peptidase 55, mitochondrial OS=Arabidopsis thaliana GN=ICP55 PE=1 SV=1</v>
      </c>
      <c r="T398" t="str">
        <f>VLOOKUP($A:$A,[0]!aq,20,FALSE)</f>
        <v>Hs18590513</v>
      </c>
      <c r="U398">
        <f>VLOOKUP($A:$A,[0]!aq,21,FALSE)</f>
        <v>549</v>
      </c>
      <c r="V398">
        <f>VLOOKUP($A:$A,[0]!aq,22,FALSE)</f>
        <v>0</v>
      </c>
      <c r="W398" t="str">
        <f>VLOOKUP($A:$A,[0]!aq,23,FALSE)</f>
        <v>KOG2737</v>
      </c>
      <c r="X398" t="str">
        <f>VLOOKUP($A:$A,[0]!aq,24,FALSE)</f>
        <v>Putative metallopeptidase</v>
      </c>
      <c r="Y398" t="str">
        <f>VLOOKUP($A:$A,[0]!aq,25,FALSE)</f>
        <v>R</v>
      </c>
      <c r="Z398" t="str">
        <f>VLOOKUP($A:$A,[0]!aq,26,FALSE)</f>
        <v>General function prediction only</v>
      </c>
      <c r="AA398" t="str">
        <f>VLOOKUP($A:$A,[0]!aq,27,FALSE)</f>
        <v>K14213|1|0.0|1051|ghi:107901132|Xaa-Pro dipeptidase [EC:3.4.13.9]</v>
      </c>
      <c r="AB398">
        <f>VLOOKUP($A:$A,[0]!aq,28,FALSE)</f>
        <v>0</v>
      </c>
      <c r="AC398" t="str">
        <f>VLOOKUP($A:$A,[0]!aq,29,FALSE)</f>
        <v>GO:0004177//aminopeptidase activity;GO:0030145//manganese ion binding</v>
      </c>
      <c r="AD398" t="str">
        <f>VLOOKUP($A:$A,[0]!aq,30,FALSE)</f>
        <v>-</v>
      </c>
      <c r="AE398" t="str">
        <f>VLOOKUP($A:$A,[0]!aq,31,FALSE)</f>
        <v>MAKPSREAISMASTSPSSLSPSKVPMELHVSNRQKLLKSLRQHLSKSSRPHHGFVLLQGGEEQTRYCTDHIELFRQESYFAYLFGVREPGFYGAIDIATGKSILFAPRLPANYAVWLGEIKPVSYFQERYMVSMVYYTDEIVQLLVDQYKGSGKPLLFLLHGLNTDSNNFSKPAEFKGIENFERDLTTLHPVLTECRVCKSDLELALIQIANNISSEAHVEVMRKTKAGMKEYQLESMFLHHTYMYGGCRHCSYTCICATGENSAVLHYGHAAAPNDRILEDGDMALLDMGAEYSFYGSDITCTFPVNGKFTSDQSLIYNAVLDAHNAVIAAMKPGVSWVDMHKLAEKIILESLEKGNILVGNLDDMMVERVGAVFMPHGLGHLLGIDTHDPGGYPKGIERPKEPGLKSLRTARQLLEGMVITVEPGCYFIDALLVPAMKSANTSKFFNREIVDKFKNFGGVRIESDVLVTANGSKNMTKVPRETWEIEAVMAGGPWPLNKASG</v>
      </c>
    </row>
    <row r="399" spans="1:31" x14ac:dyDescent="0.25">
      <c r="A399" s="2" t="s">
        <v>3668</v>
      </c>
      <c r="B399" t="str">
        <f>VLOOKUP($A:$A,[0]!aq,2,FALSE)</f>
        <v>MSMs-VS-MMs</v>
      </c>
      <c r="C399">
        <f>VLOOKUP($A:$A,[0]!aq,3,FALSE)</f>
        <v>-2.2624946893581601</v>
      </c>
      <c r="D399">
        <f>VLOOKUP($A:$A,[0]!aq,4,FALSE)</f>
        <v>0.294468341840882</v>
      </c>
      <c r="E399">
        <f>VLOOKUP($A:$A,[0]!aq,5,FALSE)</f>
        <v>5.6713261176177801E-6</v>
      </c>
      <c r="F399">
        <f>VLOOKUP($A:$A,[0]!aq,6,FALSE)</f>
        <v>1.3741847326494399E-4</v>
      </c>
      <c r="G399" t="str">
        <f>VLOOKUP($A:$A,[0]!aq,7,FALSE)</f>
        <v>Down</v>
      </c>
      <c r="H399" t="str">
        <f>VLOOKUP($A:$A,[0]!aq,8,FALSE)</f>
        <v>Ghir_D01G007370.1;Ghir_D01G007370.4</v>
      </c>
      <c r="I399">
        <f>VLOOKUP($A:$A,[0]!aq,9,FALSE)</f>
        <v>0</v>
      </c>
      <c r="J399">
        <f>VLOOKUP($A:$A,[0]!aq,10,FALSE)</f>
        <v>0</v>
      </c>
      <c r="K399" t="str">
        <f>VLOOKUP($A:$A,[0]!aq,11,FALSE)</f>
        <v>&gt;Ghir_D01G007370.2 &gt;Ghir_D01G007370.3</v>
      </c>
      <c r="L399">
        <f>VLOOKUP($A:$A,[0]!aq,12,FALSE)</f>
        <v>100</v>
      </c>
      <c r="M399">
        <f>VLOOKUP($A:$A,[0]!aq,13,FALSE)</f>
        <v>3.0000000000000002E-156</v>
      </c>
      <c r="N399" t="str">
        <f>VLOOKUP($A:$A,[0]!aq,14,FALSE)</f>
        <v>XP_016721124.1</v>
      </c>
      <c r="O399" t="str">
        <f>VLOOKUP($A:$A,[0]!aq,15,FALSE)</f>
        <v xml:space="preserve">PREDICTED: ubiquitin thioesterase OTU1-like [Gossypium hirsutum] </v>
      </c>
      <c r="P399" t="str">
        <f>VLOOKUP($A:$A,[0]!aq,16,FALSE)</f>
        <v>-</v>
      </c>
      <c r="Q399" t="str">
        <f>VLOOKUP($A:$A,[0]!aq,17,FALSE)</f>
        <v>-</v>
      </c>
      <c r="R399" t="str">
        <f>VLOOKUP($A:$A,[0]!aq,18,FALSE)</f>
        <v>-</v>
      </c>
      <c r="S399" t="str">
        <f>VLOOKUP($A:$A,[0]!aq,19,FALSE)</f>
        <v>-</v>
      </c>
      <c r="T399" t="str">
        <f>VLOOKUP($A:$A,[0]!aq,20,FALSE)</f>
        <v>At1g50670</v>
      </c>
      <c r="U399">
        <f>VLOOKUP($A:$A,[0]!aq,21,FALSE)</f>
        <v>373</v>
      </c>
      <c r="V399">
        <f>VLOOKUP($A:$A,[0]!aq,22,FALSE)</f>
        <v>2.0000000000000001E-133</v>
      </c>
      <c r="W399" t="str">
        <f>VLOOKUP($A:$A,[0]!aq,23,FALSE)</f>
        <v>KOG3288</v>
      </c>
      <c r="X399" t="str">
        <f>VLOOKUP($A:$A,[0]!aq,24,FALSE)</f>
        <v>OTU-like cysteine protease</v>
      </c>
      <c r="Y399" t="str">
        <f>VLOOKUP($A:$A,[0]!aq,25,FALSE)</f>
        <v>TO</v>
      </c>
      <c r="Z399" t="str">
        <f>VLOOKUP($A:$A,[0]!aq,26,FALSE)</f>
        <v>Signal transduction mechanisms;Posttranslational modification, protein turnover, chaperones</v>
      </c>
      <c r="AA399" t="str">
        <f>VLOOKUP($A:$A,[0]!aq,27,FALSE)</f>
        <v>K13719|1|6e-157|436|ghi:107933427|ubiquitin thioesterase OTU1 [EC:3.1.2.-]</v>
      </c>
      <c r="AB399" t="str">
        <f>VLOOKUP($A:$A,[0]!aq,28,FALSE)</f>
        <v>GO:0030968//endoplasmic reticulum unfolded protein response;GO:0030433//ubiquitin-dependent ERAD pathway;GO:0016579//protein deubiquitination</v>
      </c>
      <c r="AC399" t="str">
        <f>VLOOKUP($A:$A,[0]!aq,29,FALSE)</f>
        <v>GO:0004843//thiol-dependent ubiquitin-specific protease activity</v>
      </c>
      <c r="AD399" t="str">
        <f>VLOOKUP($A:$A,[0]!aq,30,FALSE)</f>
        <v>GO:0005634//nucleus;GO:0005829//cytosol</v>
      </c>
      <c r="AE399" t="str">
        <f>VLOOKUP($A:$A,[0]!aq,31,FALSE)</f>
        <v>MEGIIVRRVIPSDNSCLFNAIGYVMDHDKTKASELRQVIAATVASDPTKYSEAFLGKPNVEYCSWILDSEKWGGAIELSILADYYGREIAAYDIQTSRCDLYGQERNYSERVMLIYDGLHYDALAMSPFEDAPEEFDQTIFAVQKDRTIGPVEGLALNLVKDQQSKRRYTDTANFTLRCGVCQIGVIGQKEAVEHAQATGHVNFQEYR</v>
      </c>
    </row>
    <row r="400" spans="1:31" x14ac:dyDescent="0.25">
      <c r="A400" s="2" t="s">
        <v>2914</v>
      </c>
      <c r="B400" t="str">
        <f>VLOOKUP($A:$A,[0]!aq,2,FALSE)</f>
        <v>MSMs-VS-MMs</v>
      </c>
      <c r="C400">
        <f>VLOOKUP($A:$A,[0]!aq,3,FALSE)</f>
        <v>-3.36322913819017</v>
      </c>
      <c r="D400">
        <f>VLOOKUP($A:$A,[0]!aq,4,FALSE)</f>
        <v>0.22080191753322001</v>
      </c>
      <c r="E400">
        <f>VLOOKUP($A:$A,[0]!aq,5,FALSE)</f>
        <v>9.8731167019749906E-8</v>
      </c>
      <c r="F400">
        <f>VLOOKUP($A:$A,[0]!aq,6,FALSE)</f>
        <v>1.3120275083957899E-5</v>
      </c>
      <c r="G400" t="str">
        <f>VLOOKUP($A:$A,[0]!aq,7,FALSE)</f>
        <v>Down</v>
      </c>
      <c r="H400" t="str">
        <f>VLOOKUP($A:$A,[0]!aq,8,FALSE)</f>
        <v>Ghir_A05G016780.1;Ghir_D05G016630.1</v>
      </c>
      <c r="I400">
        <f>VLOOKUP($A:$A,[0]!aq,9,FALSE)</f>
        <v>0</v>
      </c>
      <c r="J400">
        <f>VLOOKUP($A:$A,[0]!aq,10,FALSE)</f>
        <v>0</v>
      </c>
      <c r="K400">
        <f>VLOOKUP($A:$A,[0]!aq,11,FALSE)</f>
        <v>0</v>
      </c>
      <c r="L400">
        <f>VLOOKUP($A:$A,[0]!aq,12,FALSE)</f>
        <v>100</v>
      </c>
      <c r="M400">
        <f>VLOOKUP($A:$A,[0]!aq,13,FALSE)</f>
        <v>0</v>
      </c>
      <c r="N400" t="str">
        <f>VLOOKUP($A:$A,[0]!aq,14,FALSE)</f>
        <v>XP_016699492.1</v>
      </c>
      <c r="O400" t="str">
        <f>VLOOKUP($A:$A,[0]!aq,15,FALSE)</f>
        <v>PREDICTED: NAC transcription factor 56-like [Gossypium hirsutum]</v>
      </c>
      <c r="P400">
        <f>VLOOKUP($A:$A,[0]!aq,16,FALSE)</f>
        <v>51.59</v>
      </c>
      <c r="Q400">
        <f>VLOOKUP($A:$A,[0]!aq,17,FALSE)</f>
        <v>2.9999999999999999E-110</v>
      </c>
      <c r="R400" t="str">
        <f>VLOOKUP($A:$A,[0]!aq,18,FALSE)</f>
        <v>sp|Q9LD44|NAC56_ARATH</v>
      </c>
      <c r="S400" t="str">
        <f>VLOOKUP($A:$A,[0]!aq,19,FALSE)</f>
        <v>NAC transcription factor 56 OS=Arabidopsis thaliana GN=NAC056 PE=2 SV=1</v>
      </c>
      <c r="T400" t="str">
        <f>VLOOKUP($A:$A,[0]!aq,20,FALSE)</f>
        <v>At1g64100</v>
      </c>
      <c r="U400">
        <f>VLOOKUP($A:$A,[0]!aq,21,FALSE)</f>
        <v>58.5</v>
      </c>
      <c r="V400">
        <f>VLOOKUP($A:$A,[0]!aq,22,FALSE)</f>
        <v>6.9999999999999998E-9</v>
      </c>
      <c r="W400" t="str">
        <f>VLOOKUP($A:$A,[0]!aq,23,FALSE)</f>
        <v>KOG4197</v>
      </c>
      <c r="X400" t="str">
        <f>VLOOKUP($A:$A,[0]!aq,24,FALSE)</f>
        <v>FOG: PPR repeat</v>
      </c>
      <c r="Y400" t="str">
        <f>VLOOKUP($A:$A,[0]!aq,25,FALSE)</f>
        <v>R</v>
      </c>
      <c r="Z400" t="str">
        <f>VLOOKUP($A:$A,[0]!aq,26,FALSE)</f>
        <v>General function prediction only</v>
      </c>
      <c r="AA400" t="str">
        <f>VLOOKUP($A:$A,[0]!aq,27,FALSE)</f>
        <v>K00521|1|8e-49|180|cmos:111447866|ferric-chelate reductase [EC:1.16.1.7]!K13126|3|3e-11|68.2|fve:101312606|polyadenylate-binding protein!K05941|4|9e-09|61.2|mdm:103435918|glutathione gamma-glutamylcysteinyltransferase [EC:2.3.2.15]!K16296|5|1e-08|60.8|aof:109839885|serine carboxypeptidase-like clade I [EC:3.4.16.-]</v>
      </c>
      <c r="AB400" t="str">
        <f>VLOOKUP($A:$A,[0]!aq,28,FALSE)</f>
        <v>GO:0006355//regulation of transcription, DNA-templated;GO:0006351//transcription, DNA-templated</v>
      </c>
      <c r="AC400" t="str">
        <f>VLOOKUP($A:$A,[0]!aq,29,FALSE)</f>
        <v>GO:0003677//DNA binding</v>
      </c>
      <c r="AD400" t="str">
        <f>VLOOKUP($A:$A,[0]!aq,30,FALSE)</f>
        <v>GO:0005634//nucleus</v>
      </c>
      <c r="AE400" t="str">
        <f>VLOOKUP($A:$A,[0]!aq,31,FALSE)</f>
        <v>MESTDSSSASASAHPQLPPGFRFHPTDEELVVHYLKKKAASAPLPVTIIAEVDLYKFDPWELPSKATFGEQEWYFFSPRDRKYPNGARPNRAATSGYWKATGTDKPIVTSNGNQKVGVKKALVFYRGKPPKGIKTNWIMHEYRLIDNNSSTSKPQIVDLPNRKASLRLDDWVLCRIYKKNNTQRPMETDKEYTMEGMLATQLPTSSHQNLNALTSKATSYGSLLQHEDNFFEGILTEGMRSSSNISQLAVSSSSKQNLPMAFPVKRTLPPQYWNEPSSTGSQSGKRFQQGDINCSSRGGNIDDTNSFVSLLNQLPQNTPFYPGSMVGSLGDGVSRQQFILPGS</v>
      </c>
    </row>
    <row r="401" spans="1:31" x14ac:dyDescent="0.25">
      <c r="A401" s="2" t="s">
        <v>4174</v>
      </c>
      <c r="B401" t="str">
        <f>VLOOKUP($A:$A,[0]!aq,2,FALSE)</f>
        <v>MSMs-VS-MMs</v>
      </c>
      <c r="C401">
        <f>VLOOKUP($A:$A,[0]!aq,3,FALSE)</f>
        <v>-5.8327024801093899</v>
      </c>
      <c r="D401">
        <f>VLOOKUP($A:$A,[0]!aq,4,FALSE)</f>
        <v>1.1392677536431799</v>
      </c>
      <c r="E401">
        <f>VLOOKUP($A:$A,[0]!aq,5,FALSE)</f>
        <v>1.3692119090316099E-3</v>
      </c>
      <c r="F401">
        <f>VLOOKUP($A:$A,[0]!aq,6,FALSE)</f>
        <v>6.7984533189488503E-3</v>
      </c>
      <c r="G401" t="str">
        <f>VLOOKUP($A:$A,[0]!aq,7,FALSE)</f>
        <v>Down</v>
      </c>
      <c r="H401" t="str">
        <f>VLOOKUP($A:$A,[0]!aq,8,FALSE)</f>
        <v>Ghir_D09G021370.1</v>
      </c>
      <c r="I401">
        <f>VLOOKUP($A:$A,[0]!aq,9,FALSE)</f>
        <v>0</v>
      </c>
      <c r="J401">
        <f>VLOOKUP($A:$A,[0]!aq,10,FALSE)</f>
        <v>0</v>
      </c>
      <c r="K401">
        <f>VLOOKUP($A:$A,[0]!aq,11,FALSE)</f>
        <v>0</v>
      </c>
      <c r="L401">
        <f>VLOOKUP($A:$A,[0]!aq,12,FALSE)</f>
        <v>100</v>
      </c>
      <c r="M401">
        <f>VLOOKUP($A:$A,[0]!aq,13,FALSE)</f>
        <v>0</v>
      </c>
      <c r="N401" t="str">
        <f>VLOOKUP($A:$A,[0]!aq,14,FALSE)</f>
        <v>XP_012487041.1</v>
      </c>
      <c r="O401" t="str">
        <f>VLOOKUP($A:$A,[0]!aq,15,FALSE)</f>
        <v xml:space="preserve">PREDICTED: receptor-like protein kinase HSL1 [Gossypium raimondii] </v>
      </c>
      <c r="P401">
        <f>VLOOKUP($A:$A,[0]!aq,16,FALSE)</f>
        <v>29.52</v>
      </c>
      <c r="Q401">
        <f>VLOOKUP($A:$A,[0]!aq,17,FALSE)</f>
        <v>4E-35</v>
      </c>
      <c r="R401" t="str">
        <f>VLOOKUP($A:$A,[0]!aq,18,FALSE)</f>
        <v>sp|Q9FL28|FLS2_ARATH</v>
      </c>
      <c r="S401" t="str">
        <f>VLOOKUP($A:$A,[0]!aq,19,FALSE)</f>
        <v>LRR receptor-like serine/threonine-protein kinase FLS2 OS=Arabidopsis thaliana GN=FLS2 PE=1 SV=1</v>
      </c>
      <c r="T401" t="str">
        <f>VLOOKUP($A:$A,[0]!aq,20,FALSE)</f>
        <v>At3g59510</v>
      </c>
      <c r="U401">
        <f>VLOOKUP($A:$A,[0]!aq,21,FALSE)</f>
        <v>386</v>
      </c>
      <c r="V401">
        <f>VLOOKUP($A:$A,[0]!aq,22,FALSE)</f>
        <v>7.9999999999999999E-132</v>
      </c>
      <c r="W401" t="str">
        <f>VLOOKUP($A:$A,[0]!aq,23,FALSE)</f>
        <v>KOG0619</v>
      </c>
      <c r="X401" t="str">
        <f>VLOOKUP($A:$A,[0]!aq,24,FALSE)</f>
        <v>FOG: Leucine rich repeat</v>
      </c>
      <c r="Y401" t="str">
        <f>VLOOKUP($A:$A,[0]!aq,25,FALSE)</f>
        <v>R</v>
      </c>
      <c r="Z401" t="str">
        <f>VLOOKUP($A:$A,[0]!aq,26,FALSE)</f>
        <v>General function prediction only</v>
      </c>
      <c r="AA401" t="str">
        <f>VLOOKUP($A:$A,[0]!aq,27,FALSE)</f>
        <v>K13420|1|2e-41|160|oeu:111367458|LRR receptor-like serine/threonine-protein kinase FLS2 [EC:2.7.11.1]</v>
      </c>
      <c r="AB401">
        <f>VLOOKUP($A:$A,[0]!aq,28,FALSE)</f>
        <v>0</v>
      </c>
      <c r="AC401" t="str">
        <f>VLOOKUP($A:$A,[0]!aq,29,FALSE)</f>
        <v>GO:0016301//kinase activity</v>
      </c>
      <c r="AD401" t="str">
        <f>VLOOKUP($A:$A,[0]!aq,30,FALSE)</f>
        <v>-</v>
      </c>
      <c r="AE401" t="str">
        <f>VLOOKUP($A:$A,[0]!aq,31,FALSE)</f>
        <v>MDSHIWFSPSSSTSIVLAMVLALTLTFVHSLTLRSDTEALQALRRSIDPNMIPPSSYISSWDFSADPCDSTGAKFLGILCSNPGDNSTNRIISIELDSAGYDGFLTHNIGNLTELTSLDLSRNQFRGPLPDTLKNLKKLTQISLSGNFFTGGIAGWINGLRNVESIDLSENLLSGPIPPRISELRRLTDISFSNNEFSGRIPDINGLWKLQTLDLGSNMFVGNLPKLPTKLRSLTLSHNQLSGHITSLGSLKELRYIDLSDNKFTGSITRSILSLPELNQLNVSFNQLASIEVNTHLGSGSPLQVLNAQRNRLQGHLPVSLVNFENLQEINLAYNGLTGRVPVAYGQRLGRPWKSLFLDDNFLSGRIPRQFNSSALRISGSLANNCLSCPVTIPICGGGQRPASACIGEIGNH</v>
      </c>
    </row>
    <row r="402" spans="1:31" x14ac:dyDescent="0.25">
      <c r="A402" s="2" t="s">
        <v>3411</v>
      </c>
      <c r="B402" t="str">
        <f>VLOOKUP($A:$A,[0]!aq,2,FALSE)</f>
        <v>MSMs-VS-MMs</v>
      </c>
      <c r="C402">
        <f>VLOOKUP($A:$A,[0]!aq,3,FALSE)</f>
        <v>2.12761283530648</v>
      </c>
      <c r="D402">
        <f>VLOOKUP($A:$A,[0]!aq,4,FALSE)</f>
        <v>0.24425610239647699</v>
      </c>
      <c r="E402">
        <f>VLOOKUP($A:$A,[0]!aq,5,FALSE)</f>
        <v>2.3549674551981398E-5</v>
      </c>
      <c r="F402">
        <f>VLOOKUP($A:$A,[0]!aq,6,FALSE)</f>
        <v>3.7243518365844301E-4</v>
      </c>
      <c r="G402" t="str">
        <f>VLOOKUP($A:$A,[0]!aq,7,FALSE)</f>
        <v>Up</v>
      </c>
      <c r="H402" t="str">
        <f>VLOOKUP($A:$A,[0]!aq,8,FALSE)</f>
        <v>Ghir_A11G019810.1;Ghir_A12G006870.1;Ghir_D11G019870.1;Ghir_D12G006880.1</v>
      </c>
      <c r="I402">
        <f>VLOOKUP($A:$A,[0]!aq,9,FALSE)</f>
        <v>0</v>
      </c>
      <c r="J402">
        <f>VLOOKUP($A:$A,[0]!aq,10,FALSE)</f>
        <v>0</v>
      </c>
      <c r="K402">
        <f>VLOOKUP($A:$A,[0]!aq,11,FALSE)</f>
        <v>0</v>
      </c>
      <c r="L402">
        <f>VLOOKUP($A:$A,[0]!aq,12,FALSE)</f>
        <v>100</v>
      </c>
      <c r="M402">
        <f>VLOOKUP($A:$A,[0]!aq,13,FALSE)</f>
        <v>9.9999999999999997E-148</v>
      </c>
      <c r="N402" t="str">
        <f>VLOOKUP($A:$A,[0]!aq,14,FALSE)</f>
        <v>XP_016677696.1</v>
      </c>
      <c r="O402" t="str">
        <f>VLOOKUP($A:$A,[0]!aq,15,FALSE)</f>
        <v xml:space="preserve">PREDICTED: probable calcium-binding protein CML41 [Gossypium hirsutum] </v>
      </c>
      <c r="P402">
        <f>VLOOKUP($A:$A,[0]!aq,16,FALSE)</f>
        <v>54.07</v>
      </c>
      <c r="Q402">
        <f>VLOOKUP($A:$A,[0]!aq,17,FALSE)</f>
        <v>9.9999999999999997E-73</v>
      </c>
      <c r="R402" t="str">
        <f>VLOOKUP($A:$A,[0]!aq,18,FALSE)</f>
        <v>sp|Q8L3R2|CML41_ARATH</v>
      </c>
      <c r="S402" t="str">
        <f>VLOOKUP($A:$A,[0]!aq,19,FALSE)</f>
        <v>Probable calcium-binding protein CML41 OS=Arabidopsis thaliana GN=CML41 PE=2 SV=2</v>
      </c>
      <c r="T402" t="str">
        <f>VLOOKUP($A:$A,[0]!aq,20,FALSE)</f>
        <v>At3g50770</v>
      </c>
      <c r="U402">
        <f>VLOOKUP($A:$A,[0]!aq,21,FALSE)</f>
        <v>218</v>
      </c>
      <c r="V402">
        <f>VLOOKUP($A:$A,[0]!aq,22,FALSE)</f>
        <v>3.0000000000000001E-72</v>
      </c>
      <c r="W402" t="str">
        <f>VLOOKUP($A:$A,[0]!aq,23,FALSE)</f>
        <v>KOG0027</v>
      </c>
      <c r="X402" t="str">
        <f>VLOOKUP($A:$A,[0]!aq,24,FALSE)</f>
        <v>Calmodulin and related proteins (EF-Hand superfamily)</v>
      </c>
      <c r="Y402" t="str">
        <f>VLOOKUP($A:$A,[0]!aq,25,FALSE)</f>
        <v>T</v>
      </c>
      <c r="Z402" t="str">
        <f>VLOOKUP($A:$A,[0]!aq,26,FALSE)</f>
        <v>Signal transduction mechanisms</v>
      </c>
      <c r="AA402" t="str">
        <f>VLOOKUP($A:$A,[0]!aq,27,FALSE)</f>
        <v>K13448|1|3e-148|413|gab:108482017|calcium-binding protein CML</v>
      </c>
      <c r="AB402">
        <f>VLOOKUP($A:$A,[0]!aq,28,FALSE)</f>
        <v>0</v>
      </c>
      <c r="AC402" t="str">
        <f>VLOOKUP($A:$A,[0]!aq,29,FALSE)</f>
        <v>GO:0005509//calcium ion binding;GO:0032440//2-alkenal reductase [NAD(P)] activity</v>
      </c>
      <c r="AD402" t="str">
        <f>VLOOKUP($A:$A,[0]!aq,30,FALSE)</f>
        <v>-</v>
      </c>
      <c r="AE402" t="str">
        <f>VLOOKUP($A:$A,[0]!aq,31,FALSE)</f>
        <v>MATAKVSKASKWFSNKSLRLSLQRRGSKSRSTSLSSSPGPSSTPISPRTIPNMRTKRPEEDEMKQVFGYFDGDGDGKISALELRAYFGSIGEYMSHEDAQGVINDLDSDGDSMLDYQDFLKLMKREPSKDDEGDDYDDLKKAFEMFELEKGSGCITPKGLQRMLNRLGDAKSYDECVAMIRVYDIDGNGVLDFHEFHQMMA</v>
      </c>
    </row>
    <row r="403" spans="1:31" x14ac:dyDescent="0.25">
      <c r="A403" s="2" t="s">
        <v>3635</v>
      </c>
      <c r="B403" t="str">
        <f>VLOOKUP($A:$A,[0]!aq,2,FALSE)</f>
        <v>MSMs-VS-MMs</v>
      </c>
      <c r="C403">
        <f>VLOOKUP($A:$A,[0]!aq,3,FALSE)</f>
        <v>-2.4883685730565799</v>
      </c>
      <c r="D403">
        <f>VLOOKUP($A:$A,[0]!aq,4,FALSE)</f>
        <v>0.31485669720179099</v>
      </c>
      <c r="E403">
        <f>VLOOKUP($A:$A,[0]!aq,5,FALSE)</f>
        <v>4.2581353929538298E-6</v>
      </c>
      <c r="F403">
        <f>VLOOKUP($A:$A,[0]!aq,6,FALSE)</f>
        <v>1.15619934836005E-4</v>
      </c>
      <c r="G403" t="str">
        <f>VLOOKUP($A:$A,[0]!aq,7,FALSE)</f>
        <v>Down</v>
      </c>
      <c r="H403" t="str">
        <f>VLOOKUP($A:$A,[0]!aq,8,FALSE)</f>
        <v>Ghir_A13G022700.1</v>
      </c>
      <c r="I403">
        <f>VLOOKUP($A:$A,[0]!aq,9,FALSE)</f>
        <v>0</v>
      </c>
      <c r="J403">
        <f>VLOOKUP($A:$A,[0]!aq,10,FALSE)</f>
        <v>0</v>
      </c>
      <c r="K403">
        <f>VLOOKUP($A:$A,[0]!aq,11,FALSE)</f>
        <v>0</v>
      </c>
      <c r="L403">
        <f>VLOOKUP($A:$A,[0]!aq,12,FALSE)</f>
        <v>99.234999999999999</v>
      </c>
      <c r="M403">
        <f>VLOOKUP($A:$A,[0]!aq,13,FALSE)</f>
        <v>0</v>
      </c>
      <c r="N403" t="str">
        <f>VLOOKUP($A:$A,[0]!aq,14,FALSE)</f>
        <v>XP_017603662.1</v>
      </c>
      <c r="O403" t="str">
        <f>VLOOKUP($A:$A,[0]!aq,15,FALSE)</f>
        <v>PREDICTED: enoyl-[acyl-carrier-protein] reductase [NADH], chloroplastic-like [Gossypium arboreum]</v>
      </c>
      <c r="P403">
        <f>VLOOKUP($A:$A,[0]!aq,16,FALSE)</f>
        <v>76.489999999999995</v>
      </c>
      <c r="Q403">
        <f>VLOOKUP($A:$A,[0]!aq,17,FALSE)</f>
        <v>0</v>
      </c>
      <c r="R403" t="str">
        <f>VLOOKUP($A:$A,[0]!aq,18,FALSE)</f>
        <v>sp|Q9SLA8|FABI_ARATH</v>
      </c>
      <c r="S403" t="str">
        <f>VLOOKUP($A:$A,[0]!aq,19,FALSE)</f>
        <v>Enoyl-[acyl-carrier-protein] reductase [NADH], chloroplastic OS=Arabidopsis thaliana GN=MOD1 PE=1 SV=1</v>
      </c>
      <c r="T403" t="str">
        <f>VLOOKUP($A:$A,[0]!aq,20,FALSE)</f>
        <v>At2g05990</v>
      </c>
      <c r="U403">
        <f>VLOOKUP($A:$A,[0]!aq,21,FALSE)</f>
        <v>590</v>
      </c>
      <c r="V403">
        <f>VLOOKUP($A:$A,[0]!aq,22,FALSE)</f>
        <v>0</v>
      </c>
      <c r="W403" t="str">
        <f>VLOOKUP($A:$A,[0]!aq,23,FALSE)</f>
        <v>KOG0725</v>
      </c>
      <c r="X403" t="str">
        <f>VLOOKUP($A:$A,[0]!aq,24,FALSE)</f>
        <v>Reductases with broad range of substrate specificities</v>
      </c>
      <c r="Y403" t="str">
        <f>VLOOKUP($A:$A,[0]!aq,25,FALSE)</f>
        <v>R</v>
      </c>
      <c r="Z403" t="str">
        <f>VLOOKUP($A:$A,[0]!aq,26,FALSE)</f>
        <v>General function prediction only</v>
      </c>
      <c r="AA403" t="str">
        <f>VLOOKUP($A:$A,[0]!aq,27,FALSE)</f>
        <v>K00208|1|0.0|783|gab:108450512|enoyl-[acyl-carrier protein] reductase I [EC:1.3.1.9 1.3.1.10]</v>
      </c>
      <c r="AB403" t="str">
        <f>VLOOKUP($A:$A,[0]!aq,28,FALSE)</f>
        <v>-</v>
      </c>
      <c r="AC403" t="str">
        <f>VLOOKUP($A:$A,[0]!aq,29,FALSE)</f>
        <v>-</v>
      </c>
      <c r="AD403" t="str">
        <f>VLOOKUP($A:$A,[0]!aq,30,FALSE)</f>
        <v>-</v>
      </c>
      <c r="AE403" t="str">
        <f>VLOOKUP($A:$A,[0]!aq,31,FALSE)</f>
        <v>MAATVASSLQLMAARHFLSFSPGVVKAGAAILCSNPKTVLWPKLTSPCNISSLNPFRHGFRSSTVKFIKVVTKAMSESNENKPVSGLPIDLKGKRAFIAGVADDNGYGWAIAKSLAAAGAEILVGTWVPALNIFETSLRRGKFDESRLLPDGSLMEITKVYPLDAIFDNLDDVPEDIKTNKRYAGSSKWTVQEVAESVKQDFRSIDILVHSLANGPEVSKPLLDTSRKGYLAALSASSYSHVSLLKHFLPLMNPGGSSISLTYIASERIIPGYGGGMSSAKAALESDTRVLAFEAGRKHKIRVNAISAGPLRSRAAKAIGFIDMMIEYSKANAPLQKELSADEVGNTAAFLASPLASAITGAVIYVDNGLNAMGIGVDSPIFKDLNIPSDKH</v>
      </c>
    </row>
    <row r="404" spans="1:31" x14ac:dyDescent="0.25">
      <c r="A404" s="2" t="s">
        <v>4017</v>
      </c>
      <c r="B404" t="str">
        <f>VLOOKUP($A:$A,[0]!aq,2,FALSE)</f>
        <v>MSMs-VS-MMs</v>
      </c>
      <c r="C404">
        <f>VLOOKUP($A:$A,[0]!aq,3,FALSE)</f>
        <v>-4.39995564489017</v>
      </c>
      <c r="D404">
        <f>VLOOKUP($A:$A,[0]!aq,4,FALSE)</f>
        <v>0.649700372653919</v>
      </c>
      <c r="E404">
        <f>VLOOKUP($A:$A,[0]!aq,5,FALSE)</f>
        <v>1.9797480548255899E-5</v>
      </c>
      <c r="F404">
        <f>VLOOKUP($A:$A,[0]!aq,6,FALSE)</f>
        <v>3.27985768861312E-4</v>
      </c>
      <c r="G404" t="str">
        <f>VLOOKUP($A:$A,[0]!aq,7,FALSE)</f>
        <v>Down</v>
      </c>
      <c r="H404" t="str">
        <f>VLOOKUP($A:$A,[0]!aq,8,FALSE)</f>
        <v>Ghir_D07G018360.1</v>
      </c>
      <c r="I404">
        <f>VLOOKUP($A:$A,[0]!aq,9,FALSE)</f>
        <v>0</v>
      </c>
      <c r="J404">
        <f>VLOOKUP($A:$A,[0]!aq,10,FALSE)</f>
        <v>0</v>
      </c>
      <c r="K404">
        <f>VLOOKUP($A:$A,[0]!aq,11,FALSE)</f>
        <v>0</v>
      </c>
      <c r="L404">
        <f>VLOOKUP($A:$A,[0]!aq,12,FALSE)</f>
        <v>99.07</v>
      </c>
      <c r="M404">
        <f>VLOOKUP($A:$A,[0]!aq,13,FALSE)</f>
        <v>1E-156</v>
      </c>
      <c r="N404" t="str">
        <f>VLOOKUP($A:$A,[0]!aq,14,FALSE)</f>
        <v>XP_016747778.1</v>
      </c>
      <c r="O404" t="str">
        <f>VLOOKUP($A:$A,[0]!aq,15,FALSE)</f>
        <v>PREDICTED: triacylglycerol lipase 2-like [Gossypium hirsutum]</v>
      </c>
      <c r="P404">
        <f>VLOOKUP($A:$A,[0]!aq,16,FALSE)</f>
        <v>49.06</v>
      </c>
      <c r="Q404">
        <f>VLOOKUP($A:$A,[0]!aq,17,FALSE)</f>
        <v>1.9999999999999999E-69</v>
      </c>
      <c r="R404" t="str">
        <f>VLOOKUP($A:$A,[0]!aq,18,FALSE)</f>
        <v>sp|Q67ZU1|LIP2_ARATH</v>
      </c>
      <c r="S404" t="str">
        <f>VLOOKUP($A:$A,[0]!aq,19,FALSE)</f>
        <v>Triacylglycerol lipase 2 OS=Arabidopsis thaliana GN=LIP2 PE=2 SV=1</v>
      </c>
      <c r="T404" t="str">
        <f>VLOOKUP($A:$A,[0]!aq,20,FALSE)</f>
        <v>At2g15230</v>
      </c>
      <c r="U404">
        <f>VLOOKUP($A:$A,[0]!aq,21,FALSE)</f>
        <v>157</v>
      </c>
      <c r="V404">
        <f>VLOOKUP($A:$A,[0]!aq,22,FALSE)</f>
        <v>2.9999999999999999E-46</v>
      </c>
      <c r="W404" t="str">
        <f>VLOOKUP($A:$A,[0]!aq,23,FALSE)</f>
        <v>KOG2624</v>
      </c>
      <c r="X404" t="str">
        <f>VLOOKUP($A:$A,[0]!aq,24,FALSE)</f>
        <v>Triglyceride lipase-cholesterol esterase</v>
      </c>
      <c r="Y404" t="str">
        <f>VLOOKUP($A:$A,[0]!aq,25,FALSE)</f>
        <v>I</v>
      </c>
      <c r="Z404" t="str">
        <f>VLOOKUP($A:$A,[0]!aq,26,FALSE)</f>
        <v>Lipid transport and metabolism</v>
      </c>
      <c r="AA404" t="str">
        <f>VLOOKUP($A:$A,[0]!aq,27,FALSE)</f>
        <v>K01052|1|9e-99|296|gab:108473917|lysosomal acid lipase/cholesteryl ester hydrolase [EC:3.1.1.13]</v>
      </c>
      <c r="AB404" t="str">
        <f>VLOOKUP($A:$A,[0]!aq,28,FALSE)</f>
        <v>GO:0016042//lipid catabolic process</v>
      </c>
      <c r="AC404" t="str">
        <f>VLOOKUP($A:$A,[0]!aq,29,FALSE)</f>
        <v>GO:0016788//hydrolase activity, acting on ester bonds</v>
      </c>
      <c r="AD404" t="str">
        <f>VLOOKUP($A:$A,[0]!aq,30,FALSE)</f>
        <v>GO:0016021//integral component of membrane</v>
      </c>
      <c r="AE404" t="str">
        <f>VLOOKUP($A:$A,[0]!aq,31,FALSE)</f>
        <v>MATMPVQSSEGGFCKSMVETNGYECEDHNVTVTTKDGYILNVVRIPMGRCRDCRTRGNKSPVLLQHGVFVDGRSWLLLPPKQSLAFNLADNGYDVWLVNSRGTEYSEGHTSLNFDDPAYWNWSLDELVAYDLPATFQYVYDQTGQKLHFVGHSLGTLMIMAAMSRDQLVNMLESVALLSPVAYMGHTTSLLSRVIADNFIAETLDSLGFYKFDMRK</v>
      </c>
    </row>
    <row r="405" spans="1:31" x14ac:dyDescent="0.25">
      <c r="A405" s="2" t="s">
        <v>3900</v>
      </c>
      <c r="B405" t="str">
        <f>VLOOKUP($A:$A,[0]!aq,2,FALSE)</f>
        <v>MSMs-VS-MMs</v>
      </c>
      <c r="C405">
        <f>VLOOKUP($A:$A,[0]!aq,3,FALSE)</f>
        <v>2.1409278016009199</v>
      </c>
      <c r="D405">
        <f>VLOOKUP($A:$A,[0]!aq,4,FALSE)</f>
        <v>0.35128784746341002</v>
      </c>
      <c r="E405">
        <f>VLOOKUP($A:$A,[0]!aq,5,FALSE)</f>
        <v>7.7979943707617795E-5</v>
      </c>
      <c r="F405">
        <f>VLOOKUP($A:$A,[0]!aq,6,FALSE)</f>
        <v>8.5197085056444295E-4</v>
      </c>
      <c r="G405" t="str">
        <f>VLOOKUP($A:$A,[0]!aq,7,FALSE)</f>
        <v>Up</v>
      </c>
      <c r="H405" t="str">
        <f>VLOOKUP($A:$A,[0]!aq,8,FALSE)</f>
        <v>Ghir_D05G007160.1</v>
      </c>
      <c r="I405">
        <f>VLOOKUP($A:$A,[0]!aq,9,FALSE)</f>
        <v>0</v>
      </c>
      <c r="J405">
        <f>VLOOKUP($A:$A,[0]!aq,10,FALSE)</f>
        <v>0</v>
      </c>
      <c r="K405">
        <f>VLOOKUP($A:$A,[0]!aq,11,FALSE)</f>
        <v>0</v>
      </c>
      <c r="L405">
        <f>VLOOKUP($A:$A,[0]!aq,12,FALSE)</f>
        <v>100</v>
      </c>
      <c r="M405">
        <f>VLOOKUP($A:$A,[0]!aq,13,FALSE)</f>
        <v>0</v>
      </c>
      <c r="N405" t="str">
        <f>VLOOKUP($A:$A,[0]!aq,14,FALSE)</f>
        <v>XP_016689293.1</v>
      </c>
      <c r="O405" t="str">
        <f>VLOOKUP($A:$A,[0]!aq,15,FALSE)</f>
        <v xml:space="preserve">PREDICTED: DNA-damage-repair/toleration protein DRT100-like isoform X1 [Gossypium hirsutum] </v>
      </c>
      <c r="P405">
        <f>VLOOKUP($A:$A,[0]!aq,16,FALSE)</f>
        <v>62.28</v>
      </c>
      <c r="Q405">
        <f>VLOOKUP($A:$A,[0]!aq,17,FALSE)</f>
        <v>2E-150</v>
      </c>
      <c r="R405" t="str">
        <f>VLOOKUP($A:$A,[0]!aq,18,FALSE)</f>
        <v>sp|Q00874|DR100_ARATH</v>
      </c>
      <c r="S405" t="str">
        <f>VLOOKUP($A:$A,[0]!aq,19,FALSE)</f>
        <v>DNA damage-repair/toleration protein DRT100 OS=Arabidopsis thaliana GN=DRT100 PE=2 SV=2</v>
      </c>
      <c r="T405" t="str">
        <f>VLOOKUP($A:$A,[0]!aq,20,FALSE)</f>
        <v>At3g20820</v>
      </c>
      <c r="U405">
        <f>VLOOKUP($A:$A,[0]!aq,21,FALSE)</f>
        <v>546</v>
      </c>
      <c r="V405">
        <f>VLOOKUP($A:$A,[0]!aq,22,FALSE)</f>
        <v>0</v>
      </c>
      <c r="W405" t="str">
        <f>VLOOKUP($A:$A,[0]!aq,23,FALSE)</f>
        <v>KOG0619</v>
      </c>
      <c r="X405" t="str">
        <f>VLOOKUP($A:$A,[0]!aq,24,FALSE)</f>
        <v>FOG: Leucine rich repeat</v>
      </c>
      <c r="Y405" t="str">
        <f>VLOOKUP($A:$A,[0]!aq,25,FALSE)</f>
        <v>R</v>
      </c>
      <c r="Z405" t="str">
        <f>VLOOKUP($A:$A,[0]!aq,26,FALSE)</f>
        <v>General function prediction only</v>
      </c>
      <c r="AA405" t="str">
        <f>VLOOKUP($A:$A,[0]!aq,27,FALSE)</f>
        <v>K04733|1|3e-48|177|pavi:110758405|interleukin-1 receptor-associated kinase 4 [EC:2.7.11.1]!K13420|2|1e-47|177|pper:18789636|LRR receptor-like serine/threonine-protein kinase FLS2 [EC:2.7.11.1]</v>
      </c>
      <c r="AB405" t="str">
        <f>VLOOKUP($A:$A,[0]!aq,28,FALSE)</f>
        <v>-</v>
      </c>
      <c r="AC405" t="str">
        <f>VLOOKUP($A:$A,[0]!aq,29,FALSE)</f>
        <v>-</v>
      </c>
      <c r="AD405" t="str">
        <f>VLOOKUP($A:$A,[0]!aq,30,FALSE)</f>
        <v>-</v>
      </c>
      <c r="AE405" t="str">
        <f>VLOOKUP($A:$A,[0]!aq,31,FALSE)</f>
        <v>MKTVFTIFSVLVFTVISPANGCPPSDRAALLAFKAALHEPYLGIFNSWTGTDCCHNWYGVSCDPQSHRVADINLRGESEDPIFERAHRTGFMTGFISPEICKLTRLSSLTIADWKGITGEIPKCITSLPFLRILDLIGNKLSGEIPADIGRLKRLTVLNVADNQLSGRIPSSFTSLSNLMHLDLRNNKISGPIPGKAGDLSMLSRALLSGNMISGPIPVSICRIYRLADLDLSINKMSGVIPPCLGKMAVLATLNLDCNMLMGTIPTTLLTSAIGNLNLSRNALEGNIPDVFGLTSYFTVIDLSHNKLRGPIPRSLSAASYIGHLDLSYNHLCGRIPAGAPFDHLEASSFMYNDCLCGKPLRAC</v>
      </c>
    </row>
    <row r="406" spans="1:31" x14ac:dyDescent="0.25">
      <c r="A406" s="2" t="s">
        <v>3789</v>
      </c>
      <c r="B406" t="str">
        <f>VLOOKUP($A:$A,[0]!aq,2,FALSE)</f>
        <v>MSMs-VS-MMs</v>
      </c>
      <c r="C406">
        <f>VLOOKUP($A:$A,[0]!aq,3,FALSE)</f>
        <v>-5.5184769746522804</v>
      </c>
      <c r="D406">
        <f>VLOOKUP($A:$A,[0]!aq,4,FALSE)</f>
        <v>1.1361599763417101</v>
      </c>
      <c r="E406">
        <f>VLOOKUP($A:$A,[0]!aq,5,FALSE)</f>
        <v>1.8412010133270801E-3</v>
      </c>
      <c r="F406">
        <f>VLOOKUP($A:$A,[0]!aq,6,FALSE)</f>
        <v>8.4940266612890392E-3</v>
      </c>
      <c r="G406" t="str">
        <f>VLOOKUP($A:$A,[0]!aq,7,FALSE)</f>
        <v>Down</v>
      </c>
      <c r="H406" t="str">
        <f>VLOOKUP($A:$A,[0]!aq,8,FALSE)</f>
        <v>Ghir_D02G015390.1</v>
      </c>
      <c r="I406">
        <f>VLOOKUP($A:$A,[0]!aq,9,FALSE)</f>
        <v>0</v>
      </c>
      <c r="J406">
        <f>VLOOKUP($A:$A,[0]!aq,10,FALSE)</f>
        <v>0</v>
      </c>
      <c r="K406">
        <f>VLOOKUP($A:$A,[0]!aq,11,FALSE)</f>
        <v>0</v>
      </c>
      <c r="L406">
        <f>VLOOKUP($A:$A,[0]!aq,12,FALSE)</f>
        <v>100</v>
      </c>
      <c r="M406">
        <f>VLOOKUP($A:$A,[0]!aq,13,FALSE)</f>
        <v>0</v>
      </c>
      <c r="N406" t="str">
        <f>VLOOKUP($A:$A,[0]!aq,14,FALSE)</f>
        <v>XP_016690994.1</v>
      </c>
      <c r="O406" t="str">
        <f>VLOOKUP($A:$A,[0]!aq,15,FALSE)</f>
        <v>PREDICTED: 4-coumarate--CoA ligase-like 1 [Gossypium hirsutum]</v>
      </c>
      <c r="P406">
        <f>VLOOKUP($A:$A,[0]!aq,16,FALSE)</f>
        <v>75.42</v>
      </c>
      <c r="Q406">
        <f>VLOOKUP($A:$A,[0]!aq,17,FALSE)</f>
        <v>0</v>
      </c>
      <c r="R406" t="str">
        <f>VLOOKUP($A:$A,[0]!aq,18,FALSE)</f>
        <v>sp|Q9LQ12|4CLL1_ARATH</v>
      </c>
      <c r="S406" t="str">
        <f>VLOOKUP($A:$A,[0]!aq,19,FALSE)</f>
        <v>4-coumarate--CoA ligase-like 1 OS=Arabidopsis thaliana GN=4CLL1 PE=1 SV=1</v>
      </c>
      <c r="T406" t="str">
        <f>VLOOKUP($A:$A,[0]!aq,20,FALSE)</f>
        <v>At1g62940</v>
      </c>
      <c r="U406">
        <f>VLOOKUP($A:$A,[0]!aq,21,FALSE)</f>
        <v>825</v>
      </c>
      <c r="V406">
        <f>VLOOKUP($A:$A,[0]!aq,22,FALSE)</f>
        <v>0</v>
      </c>
      <c r="W406" t="str">
        <f>VLOOKUP($A:$A,[0]!aq,23,FALSE)</f>
        <v>KOG1176</v>
      </c>
      <c r="X406" t="str">
        <f>VLOOKUP($A:$A,[0]!aq,24,FALSE)</f>
        <v>Acyl-CoA synthetase</v>
      </c>
      <c r="Y406" t="str">
        <f>VLOOKUP($A:$A,[0]!aq,25,FALSE)</f>
        <v>I</v>
      </c>
      <c r="Z406" t="str">
        <f>VLOOKUP($A:$A,[0]!aq,26,FALSE)</f>
        <v>Lipid transport and metabolism</v>
      </c>
      <c r="AA406" t="str">
        <f>VLOOKUP($A:$A,[0]!aq,27,FALSE)</f>
        <v>K01904|1|0.0|1146|ghi:107908281|4-coumarate--CoA ligase [EC:6.2.1.12]</v>
      </c>
      <c r="AB406" t="str">
        <f>VLOOKUP($A:$A,[0]!aq,28,FALSE)</f>
        <v>GO:0008152//metabolic process</v>
      </c>
      <c r="AC406" t="str">
        <f>VLOOKUP($A:$A,[0]!aq,29,FALSE)</f>
        <v>GO:0003824//catalytic activity;GO:0016874//ligase activity</v>
      </c>
      <c r="AD406" t="str">
        <f>VLOOKUP($A:$A,[0]!aq,30,FALSE)</f>
        <v>-</v>
      </c>
      <c r="AE406" t="str">
        <f>VLOOKUP($A:$A,[0]!aq,31,FALSE)</f>
        <v>MENPTQVQHSEDEDEHIFRSKYPPVSVPDNLTLPEFVLQDAELYADKVAFVEAVSGKSYTYRDVVRDTRRFAKALRSLGLRKGHVVLVLLPNIAEYGIVALGIMAAGGVFSGANPASHPSEIKKQAYAANAKLIVTNGPNYEKVKNLEQPVVVIGEEHIEDATNWDELLEAGDRAGTGTRFTKEEVLQSDLCALPFSSGTTGISKGVMLTHRNLVANLCSSLFSVGSEMIGEVTTLGLIPFFHIYGITGICCATLRNKGKVVVMNRFDLRTFLNALITQEVTFAPIVPPIILALVKNPIVEEFDLSKLKLRAIMTAAAPLAPELLASFENKFPGVQVQEAYGLTEHSCITLTHGNPMKGHDTAKKNSVGFILPNLEIKFIDPDTSRSLPKNTPGELCVRSQCVMQGYYKNKEETNRTIDKNGWLHTGDIAYIDDDGDIFIVDRIKELIKYKGFQVAPAELEAILLTHSSVEDAAVVPLPDEESGEIPAACVVMNPNAKENERDIMEYVASNVAHYKKVRVLQFVGTIPKSPSGKIMRRLLKDKMMENMPKPPSYS</v>
      </c>
    </row>
    <row r="407" spans="1:31" x14ac:dyDescent="0.25">
      <c r="A407" s="2" t="s">
        <v>4181</v>
      </c>
      <c r="B407" t="str">
        <f>VLOOKUP($A:$A,[0]!aq,2,FALSE)</f>
        <v>MSMs-VS-MMs</v>
      </c>
      <c r="C407">
        <f>VLOOKUP($A:$A,[0]!aq,3,FALSE)</f>
        <v>2.0022223392474201</v>
      </c>
      <c r="D407">
        <f>VLOOKUP($A:$A,[0]!aq,4,FALSE)</f>
        <v>0.19253027119890001</v>
      </c>
      <c r="E407">
        <f>VLOOKUP($A:$A,[0]!aq,5,FALSE)</f>
        <v>2.3416371375262199E-7</v>
      </c>
      <c r="F407">
        <f>VLOOKUP($A:$A,[0]!aq,6,FALSE)</f>
        <v>2.0392278372195399E-5</v>
      </c>
      <c r="G407" t="str">
        <f>VLOOKUP($A:$A,[0]!aq,7,FALSE)</f>
        <v>Up</v>
      </c>
      <c r="H407" t="str">
        <f>VLOOKUP($A:$A,[0]!aq,8,FALSE)</f>
        <v>Ghir_D09G022290.4</v>
      </c>
      <c r="I407">
        <f>VLOOKUP($A:$A,[0]!aq,9,FALSE)</f>
        <v>0</v>
      </c>
      <c r="J407">
        <f>VLOOKUP($A:$A,[0]!aq,10,FALSE)</f>
        <v>0</v>
      </c>
      <c r="K407">
        <f>VLOOKUP($A:$A,[0]!aq,11,FALSE)</f>
        <v>0</v>
      </c>
      <c r="L407">
        <f>VLOOKUP($A:$A,[0]!aq,12,FALSE)</f>
        <v>99.608999999999995</v>
      </c>
      <c r="M407">
        <f>VLOOKUP($A:$A,[0]!aq,13,FALSE)</f>
        <v>0</v>
      </c>
      <c r="N407" t="str">
        <f>VLOOKUP($A:$A,[0]!aq,14,FALSE)</f>
        <v>XP_012487166.1</v>
      </c>
      <c r="O407" t="str">
        <f>VLOOKUP($A:$A,[0]!aq,15,FALSE)</f>
        <v xml:space="preserve">PREDICTED: cysteine synthase [Gossypium raimondii] </v>
      </c>
      <c r="P407">
        <f>VLOOKUP($A:$A,[0]!aq,16,FALSE)</f>
        <v>87.89</v>
      </c>
      <c r="Q407">
        <f>VLOOKUP($A:$A,[0]!aq,17,FALSE)</f>
        <v>6.0000000000000003E-150</v>
      </c>
      <c r="R407" t="str">
        <f>VLOOKUP($A:$A,[0]!aq,18,FALSE)</f>
        <v>sp|Q43317|CYSK_CITLA</v>
      </c>
      <c r="S407" t="str">
        <f>VLOOKUP($A:$A,[0]!aq,19,FALSE)</f>
        <v>Cysteine synthase OS=Citrullus lanatus PE=1 SV=1</v>
      </c>
      <c r="T407" t="str">
        <f>VLOOKUP($A:$A,[0]!aq,20,FALSE)</f>
        <v>At3g22460</v>
      </c>
      <c r="U407">
        <f>VLOOKUP($A:$A,[0]!aq,21,FALSE)</f>
        <v>429</v>
      </c>
      <c r="V407">
        <f>VLOOKUP($A:$A,[0]!aq,22,FALSE)</f>
        <v>6.9999999999999996E-153</v>
      </c>
      <c r="W407" t="str">
        <f>VLOOKUP($A:$A,[0]!aq,23,FALSE)</f>
        <v>KOG1252</v>
      </c>
      <c r="X407" t="str">
        <f>VLOOKUP($A:$A,[0]!aq,24,FALSE)</f>
        <v>Cystathionine beta-synthase and related enzymes</v>
      </c>
      <c r="Y407" t="str">
        <f>VLOOKUP($A:$A,[0]!aq,25,FALSE)</f>
        <v>E</v>
      </c>
      <c r="Z407" t="str">
        <f>VLOOKUP($A:$A,[0]!aq,26,FALSE)</f>
        <v>Amino acid transport and metabolism</v>
      </c>
      <c r="AA407" t="str">
        <f>VLOOKUP($A:$A,[0]!aq,27,FALSE)</f>
        <v>K01738|1|0.0|508|gra:105800522|cysteine synthase [EC:2.5.1.47]</v>
      </c>
      <c r="AB407" t="str">
        <f>VLOOKUP($A:$A,[0]!aq,28,FALSE)</f>
        <v>GO:0006535//cysteine biosynthetic process from serine</v>
      </c>
      <c r="AC407" t="str">
        <f>VLOOKUP($A:$A,[0]!aq,29,FALSE)</f>
        <v>GO:0016740//transferase activity;GO:0004124//cysteine synthase activity</v>
      </c>
      <c r="AD407" t="str">
        <f>VLOOKUP($A:$A,[0]!aq,30,FALSE)</f>
        <v>-</v>
      </c>
      <c r="AE407" t="str">
        <f>VLOOKUP($A:$A,[0]!aq,31,FALSE)</f>
        <v>MLRTLFFQNGCLKSVLIEPTSGNTGIGLAFMAAAKQYRLIITMPASMSLERRIILRAFGAELVLTDPAKGMKGAVQKAEEILAKTPNAYMLQQFENPANPKIHYETTGPEIWKGTGGKIDALVSGIGTGGTITGAGKYLKEQNPNIKLYGVEPVESPVLSGGKPGPHKIQGIGAGFVPGVLNVSIVNEVVQVSSDEAIETAKLLALKEGLLVGISSGAATAAAIKIAKRPENAGKLIVAIFPSFGERYLSSVLFESVRKEAENMTFEP</v>
      </c>
    </row>
    <row r="408" spans="1:31" x14ac:dyDescent="0.25">
      <c r="A408" s="2" t="s">
        <v>3992</v>
      </c>
      <c r="B408" t="str">
        <f>VLOOKUP($A:$A,[0]!aq,2,FALSE)</f>
        <v>MSMs-VS-MMs</v>
      </c>
      <c r="C408">
        <f>VLOOKUP($A:$A,[0]!aq,3,FALSE)</f>
        <v>3.1414422636914301</v>
      </c>
      <c r="D408">
        <f>VLOOKUP($A:$A,[0]!aq,4,FALSE)</f>
        <v>0.64621088658102599</v>
      </c>
      <c r="E408">
        <f>VLOOKUP($A:$A,[0]!aq,5,FALSE)</f>
        <v>3.9067232961453901E-4</v>
      </c>
      <c r="F408">
        <f>VLOOKUP($A:$A,[0]!aq,6,FALSE)</f>
        <v>2.71653550127319E-3</v>
      </c>
      <c r="G408" t="str">
        <f>VLOOKUP($A:$A,[0]!aq,7,FALSE)</f>
        <v>Up</v>
      </c>
      <c r="H408" t="str">
        <f>VLOOKUP($A:$A,[0]!aq,8,FALSE)</f>
        <v>Ghir_D07G013030.1</v>
      </c>
      <c r="I408">
        <f>VLOOKUP($A:$A,[0]!aq,9,FALSE)</f>
        <v>0</v>
      </c>
      <c r="J408">
        <f>VLOOKUP($A:$A,[0]!aq,10,FALSE)</f>
        <v>0</v>
      </c>
      <c r="K408">
        <f>VLOOKUP($A:$A,[0]!aq,11,FALSE)</f>
        <v>0</v>
      </c>
      <c r="L408">
        <f>VLOOKUP($A:$A,[0]!aq,12,FALSE)</f>
        <v>100</v>
      </c>
      <c r="M408">
        <f>VLOOKUP($A:$A,[0]!aq,13,FALSE)</f>
        <v>0</v>
      </c>
      <c r="N408" t="str">
        <f>VLOOKUP($A:$A,[0]!aq,14,FALSE)</f>
        <v>NP_001314550.1</v>
      </c>
      <c r="O408" t="str">
        <f>VLOOKUP($A:$A,[0]!aq,15,FALSE)</f>
        <v xml:space="preserve">flavonoid 3',5'-hydroxylase 2-like [Gossypium hirsutum] </v>
      </c>
      <c r="P408">
        <f>VLOOKUP($A:$A,[0]!aq,16,FALSE)</f>
        <v>77.53</v>
      </c>
      <c r="Q408">
        <f>VLOOKUP($A:$A,[0]!aq,17,FALSE)</f>
        <v>0</v>
      </c>
      <c r="R408" t="str">
        <f>VLOOKUP($A:$A,[0]!aq,18,FALSE)</f>
        <v>sp|P48419|C75A3_PETHY</v>
      </c>
      <c r="S408" t="str">
        <f>VLOOKUP($A:$A,[0]!aq,19,FALSE)</f>
        <v>Flavonoid 3',5'-hydroxylase 2 OS=Petunia hybrida GN=CYP75A3 PE=2 SV=1</v>
      </c>
      <c r="T408" t="str">
        <f>VLOOKUP($A:$A,[0]!aq,20,FALSE)</f>
        <v>At5g07990</v>
      </c>
      <c r="U408">
        <f>VLOOKUP($A:$A,[0]!aq,21,FALSE)</f>
        <v>514</v>
      </c>
      <c r="V408">
        <f>VLOOKUP($A:$A,[0]!aq,22,FALSE)</f>
        <v>3.0000000000000001E-179</v>
      </c>
      <c r="W408" t="str">
        <f>VLOOKUP($A:$A,[0]!aq,23,FALSE)</f>
        <v>KOG0156</v>
      </c>
      <c r="X408" t="str">
        <f>VLOOKUP($A:$A,[0]!aq,24,FALSE)</f>
        <v>Cytochrome P450 CYP2 subfamily</v>
      </c>
      <c r="Y408" t="str">
        <f>VLOOKUP($A:$A,[0]!aq,25,FALSE)</f>
        <v>Q</v>
      </c>
      <c r="Z408" t="str">
        <f>VLOOKUP($A:$A,[0]!aq,26,FALSE)</f>
        <v>Secondary metabolites biosynthesis, transport and catabolism</v>
      </c>
      <c r="AA408" t="str">
        <f>VLOOKUP($A:$A,[0]!aq,27,FALSE)</f>
        <v>K13083|1|0.0|848|vvi:100243414|flavonoid 3',5'-hydroxylase [EC:1.14.14.81]</v>
      </c>
      <c r="AB408">
        <f>VLOOKUP($A:$A,[0]!aq,28,FALSE)</f>
        <v>0</v>
      </c>
      <c r="AC408" t="str">
        <f>VLOOKUP($A:$A,[0]!aq,29,FALSE)</f>
        <v>GO:0016705//oxidoreductase activity, acting on paired donors, with incorporation or reduction of molecular oxygen;GO:0004497//monooxygenase activity;GO:0005506//iron ion binding;GO:0020037//heme binding</v>
      </c>
      <c r="AD408" t="str">
        <f>VLOOKUP($A:$A,[0]!aq,30,FALSE)</f>
        <v>GO:0016021//integral component of membrane</v>
      </c>
      <c r="AE408" t="str">
        <f>VLOOKUP($A:$A,[0]!aq,31,FALSE)</f>
        <v>MPSFDTILLRDLVAAACLFFITRYFIRRLLSNPKRTLPPGPKGWPIVGALPLLGSMPHVELAKLAKKYGPVMYLKMGTCNMVVASTPDAARAFLKTLDLNFSNRPSNAGATHIAYNSQDMVFAEYGPRWKLLRKLSNLHMLGGKALEDWSQVRAVELGHMLRAMCESSRKGEPVVVPEMLTYAMANMIGQVILSRRVFVTKGSESNEFKDMVVELMTSAGLFNIGDFIPSIAWMDLQGIEGEMKKLHNRWDVLLTKMMKEHEETAYERKGKPDFLDIIMDNRENSAGERLSLTNVKALLLNLFTAGTDTSSSIIEWALAEILKNPKILNKAHEEMDKVIGRNRRLEESDIPKLPYLQAICKETFRKHPSTPLNLPRVSTQACEINGYYIPKNTRLSVNIWAIGRDPDVWGNPLDFTPERFLSGRFAKIDPRGNDFELIPFGAGRRICAGTRMGIVLVEYILGTLLHSFDWMLPPGTGELNMDEAFGLALQKAVPLSAMVRPRLAPTAYVS</v>
      </c>
    </row>
    <row r="409" spans="1:31" x14ac:dyDescent="0.25">
      <c r="A409" s="2" t="s">
        <v>4029</v>
      </c>
      <c r="B409" t="str">
        <f>VLOOKUP($A:$A,[0]!aq,2,FALSE)</f>
        <v>MSMs-VS-MMs</v>
      </c>
      <c r="C409">
        <f>VLOOKUP($A:$A,[0]!aq,3,FALSE)</f>
        <v>2.03944439815788</v>
      </c>
      <c r="D409">
        <f>VLOOKUP($A:$A,[0]!aq,4,FALSE)</f>
        <v>0.42530149155011299</v>
      </c>
      <c r="E409">
        <f>VLOOKUP($A:$A,[0]!aq,5,FALSE)</f>
        <v>5.57545543805826E-4</v>
      </c>
      <c r="F409">
        <f>VLOOKUP($A:$A,[0]!aq,6,FALSE)</f>
        <v>3.5049906459488499E-3</v>
      </c>
      <c r="G409" t="str">
        <f>VLOOKUP($A:$A,[0]!aq,7,FALSE)</f>
        <v>Up</v>
      </c>
      <c r="H409" t="str">
        <f>VLOOKUP($A:$A,[0]!aq,8,FALSE)</f>
        <v>Ghir_D08G008120.1</v>
      </c>
      <c r="I409">
        <f>VLOOKUP($A:$A,[0]!aq,9,FALSE)</f>
        <v>0</v>
      </c>
      <c r="J409">
        <f>VLOOKUP($A:$A,[0]!aq,10,FALSE)</f>
        <v>0</v>
      </c>
      <c r="K409" t="str">
        <f>VLOOKUP($A:$A,[0]!aq,11,FALSE)</f>
        <v>&gt;Ghir_D08G008120.2 &gt;Ghir_D08G008120.3 &gt;Ghir_D08G008120.4 &gt;Ghir_D08G008120.5</v>
      </c>
      <c r="L409">
        <f>VLOOKUP($A:$A,[0]!aq,12,FALSE)</f>
        <v>99.382999999999996</v>
      </c>
      <c r="M409">
        <f>VLOOKUP($A:$A,[0]!aq,13,FALSE)</f>
        <v>7E-114</v>
      </c>
      <c r="N409" t="str">
        <f>VLOOKUP($A:$A,[0]!aq,14,FALSE)</f>
        <v>XP_016697720.1</v>
      </c>
      <c r="O409" t="str">
        <f>VLOOKUP($A:$A,[0]!aq,15,FALSE)</f>
        <v>PREDICTED: universal stress protein A-like protein [Gossypium hirsutum]</v>
      </c>
      <c r="P409">
        <f>VLOOKUP($A:$A,[0]!aq,16,FALSE)</f>
        <v>27.97</v>
      </c>
      <c r="Q409">
        <f>VLOOKUP($A:$A,[0]!aq,17,FALSE)</f>
        <v>5.0000000000000003E-10</v>
      </c>
      <c r="R409" t="str">
        <f>VLOOKUP($A:$A,[0]!aq,18,FALSE)</f>
        <v>sp|Q8LGG8|USPAL_ARATH</v>
      </c>
      <c r="S409" t="str">
        <f>VLOOKUP($A:$A,[0]!aq,19,FALSE)</f>
        <v>Universal stress protein A-like protein OS=Arabidopsis thaliana GN=At3g01520 PE=1 SV=2</v>
      </c>
      <c r="T409" t="str">
        <f>VLOOKUP($A:$A,[0]!aq,20,FALSE)</f>
        <v>-</v>
      </c>
      <c r="U409" t="str">
        <f>VLOOKUP($A:$A,[0]!aq,21,FALSE)</f>
        <v>-</v>
      </c>
      <c r="V409" t="str">
        <f>VLOOKUP($A:$A,[0]!aq,22,FALSE)</f>
        <v>-</v>
      </c>
      <c r="W409" t="str">
        <f>VLOOKUP($A:$A,[0]!aq,23,FALSE)</f>
        <v>-</v>
      </c>
      <c r="X409" t="str">
        <f>VLOOKUP($A:$A,[0]!aq,24,FALSE)</f>
        <v>-</v>
      </c>
      <c r="Y409" t="str">
        <f>VLOOKUP($A:$A,[0]!aq,25,FALSE)</f>
        <v>-</v>
      </c>
      <c r="Z409" t="str">
        <f>VLOOKUP($A:$A,[0]!aq,26,FALSE)</f>
        <v>-</v>
      </c>
      <c r="AA409" t="str">
        <f>VLOOKUP($A:$A,[0]!aq,27,FALSE)</f>
        <v>-</v>
      </c>
      <c r="AB409" t="str">
        <f>VLOOKUP($A:$A,[0]!aq,28,FALSE)</f>
        <v>GO:0006950//response to stress</v>
      </c>
      <c r="AC409" t="str">
        <f>VLOOKUP($A:$A,[0]!aq,29,FALSE)</f>
        <v>-</v>
      </c>
      <c r="AD409" t="str">
        <f>VLOOKUP($A:$A,[0]!aq,30,FALSE)</f>
        <v>-</v>
      </c>
      <c r="AE409" t="str">
        <f>VLOOKUP($A:$A,[0]!aq,31,FALSE)</f>
        <v>MATTTEKQAMVVGIDDSEHSTYALQWILDHFFAPFASNPPFKLVIVHAKPTASSAVGLAGPGAADVLPYVDADLRKIAARVVEKAKELCLSKSVHDAVVEVVEGDARNVLCDAVEKHHASVLAVGSHGYGAIKRAVLGSVSDYCSHHAHCSVMIVKKPKIKH</v>
      </c>
    </row>
    <row r="410" spans="1:31" x14ac:dyDescent="0.25">
      <c r="A410" s="2" t="s">
        <v>3767</v>
      </c>
      <c r="B410" t="str">
        <f>VLOOKUP($A:$A,[0]!aq,2,FALSE)</f>
        <v>MSMs-VS-MMs</v>
      </c>
      <c r="C410">
        <f>VLOOKUP($A:$A,[0]!aq,3,FALSE)</f>
        <v>2.1109810871254</v>
      </c>
      <c r="D410">
        <f>VLOOKUP($A:$A,[0]!aq,4,FALSE)</f>
        <v>0.18226340246054601</v>
      </c>
      <c r="E410">
        <f>VLOOKUP($A:$A,[0]!aq,5,FALSE)</f>
        <v>7.1711467430901594E-8</v>
      </c>
      <c r="F410">
        <f>VLOOKUP($A:$A,[0]!aq,6,FALSE)</f>
        <v>1.1248120006210899E-5</v>
      </c>
      <c r="G410" t="str">
        <f>VLOOKUP($A:$A,[0]!aq,7,FALSE)</f>
        <v>Up</v>
      </c>
      <c r="H410" t="str">
        <f>VLOOKUP($A:$A,[0]!aq,8,FALSE)</f>
        <v>Ghir_D02G008610.1</v>
      </c>
      <c r="I410">
        <f>VLOOKUP($A:$A,[0]!aq,9,FALSE)</f>
        <v>0</v>
      </c>
      <c r="J410">
        <f>VLOOKUP($A:$A,[0]!aq,10,FALSE)</f>
        <v>0</v>
      </c>
      <c r="K410">
        <f>VLOOKUP($A:$A,[0]!aq,11,FALSE)</f>
        <v>0</v>
      </c>
      <c r="L410">
        <f>VLOOKUP($A:$A,[0]!aq,12,FALSE)</f>
        <v>94.048000000000002</v>
      </c>
      <c r="M410">
        <f>VLOOKUP($A:$A,[0]!aq,13,FALSE)</f>
        <v>1E-169</v>
      </c>
      <c r="N410" t="str">
        <f>VLOOKUP($A:$A,[0]!aq,14,FALSE)</f>
        <v>XP_012482636.1</v>
      </c>
      <c r="O410" t="str">
        <f>VLOOKUP($A:$A,[0]!aq,15,FALSE)</f>
        <v xml:space="preserve">PREDICTED: 14-3-3-like protein B [Gossypium raimondii] </v>
      </c>
      <c r="P410">
        <f>VLOOKUP($A:$A,[0]!aq,16,FALSE)</f>
        <v>83.74</v>
      </c>
      <c r="Q410">
        <f>VLOOKUP($A:$A,[0]!aq,17,FALSE)</f>
        <v>6E-152</v>
      </c>
      <c r="R410" t="str">
        <f>VLOOKUP($A:$A,[0]!aq,18,FALSE)</f>
        <v>sp|Q96451|1433B_SOYBN</v>
      </c>
      <c r="S410" t="str">
        <f>VLOOKUP($A:$A,[0]!aq,19,FALSE)</f>
        <v>14-3-3-like protein B (Fragment) OS=Glycine max GN=GF14B PE=2 SV=1</v>
      </c>
      <c r="T410" t="str">
        <f>VLOOKUP($A:$A,[0]!aq,20,FALSE)</f>
        <v>At5g65430</v>
      </c>
      <c r="U410">
        <f>VLOOKUP($A:$A,[0]!aq,21,FALSE)</f>
        <v>409</v>
      </c>
      <c r="V410">
        <f>VLOOKUP($A:$A,[0]!aq,22,FALSE)</f>
        <v>4.9999999999999996E-146</v>
      </c>
      <c r="W410" t="str">
        <f>VLOOKUP($A:$A,[0]!aq,23,FALSE)</f>
        <v>KOG0841</v>
      </c>
      <c r="X410" t="str">
        <f>VLOOKUP($A:$A,[0]!aq,24,FALSE)</f>
        <v>Multifunctional chaperone (14-3-3 family)</v>
      </c>
      <c r="Y410" t="str">
        <f>VLOOKUP($A:$A,[0]!aq,25,FALSE)</f>
        <v>O</v>
      </c>
      <c r="Z410" t="str">
        <f>VLOOKUP($A:$A,[0]!aq,26,FALSE)</f>
        <v>Posttranslational modification, protein turnover, chaperones</v>
      </c>
      <c r="AA410" t="str">
        <f>VLOOKUP($A:$A,[0]!aq,27,FALSE)</f>
        <v>K06630|1|3e-170|473|gra:105797234|14-3-3 protein epsilon</v>
      </c>
      <c r="AB410" t="str">
        <f>VLOOKUP($A:$A,[0]!aq,28,FALSE)</f>
        <v>GO:0090378//seed trichome elongation</v>
      </c>
      <c r="AC410" t="str">
        <f>VLOOKUP($A:$A,[0]!aq,29,FALSE)</f>
        <v>GO:0051117//ATPase binding;GO:0019904//protein domain specific binding</v>
      </c>
      <c r="AD410" t="str">
        <f>VLOOKUP($A:$A,[0]!aq,30,FALSE)</f>
        <v>-</v>
      </c>
      <c r="AE410" t="str">
        <f>VLOOKUP($A:$A,[0]!aq,31,FALSE)</f>
        <v>MATTAPDNLSRDQYVYLAKLSEQAERYEIGSVHAKTGPRLNPSAELTVEERNLLSVAYKNVIGSLRAAWRIVSSIEQKEEGRKNEEHVVLVKEYKSKIESELSEVCASILTLLESNLIPSATASESKVFYLKMKGDYHRYLAEFKVGDERKAAAEDTMLSYKAAQDIALADLAPTHPIRLGLALNFSVFYYEILNQSDKACSMAKQAFEEAIAELDTLGEESYKDSTLIMQLLRDNLTLWTSDVQDQLDEP</v>
      </c>
    </row>
    <row r="411" spans="1:31" x14ac:dyDescent="0.25">
      <c r="A411" s="2" t="s">
        <v>3459</v>
      </c>
      <c r="B411" t="str">
        <f>VLOOKUP($A:$A,[0]!aq,2,FALSE)</f>
        <v>MSMs-VS-MMs</v>
      </c>
      <c r="C411">
        <f>VLOOKUP($A:$A,[0]!aq,3,FALSE)</f>
        <v>-2.4589597563580399</v>
      </c>
      <c r="D411">
        <f>VLOOKUP($A:$A,[0]!aq,4,FALSE)</f>
        <v>0.22278880985067701</v>
      </c>
      <c r="E411">
        <f>VLOOKUP($A:$A,[0]!aq,5,FALSE)</f>
        <v>3.2908761278260798E-5</v>
      </c>
      <c r="F411">
        <f>VLOOKUP($A:$A,[0]!aq,6,FALSE)</f>
        <v>4.6441154559056E-4</v>
      </c>
      <c r="G411" t="str">
        <f>VLOOKUP($A:$A,[0]!aq,7,FALSE)</f>
        <v>Down</v>
      </c>
      <c r="H411" t="str">
        <f>VLOOKUP($A:$A,[0]!aq,8,FALSE)</f>
        <v>Ghir_A12G001200.1</v>
      </c>
      <c r="I411">
        <f>VLOOKUP($A:$A,[0]!aq,9,FALSE)</f>
        <v>0</v>
      </c>
      <c r="J411">
        <f>VLOOKUP($A:$A,[0]!aq,10,FALSE)</f>
        <v>0</v>
      </c>
      <c r="K411">
        <f>VLOOKUP($A:$A,[0]!aq,11,FALSE)</f>
        <v>0</v>
      </c>
      <c r="L411">
        <f>VLOOKUP($A:$A,[0]!aq,12,FALSE)</f>
        <v>92.492000000000004</v>
      </c>
      <c r="M411">
        <f>VLOOKUP($A:$A,[0]!aq,13,FALSE)</f>
        <v>0</v>
      </c>
      <c r="N411" t="str">
        <f>VLOOKUP($A:$A,[0]!aq,14,FALSE)</f>
        <v>XP_016716752.1</v>
      </c>
      <c r="O411" t="str">
        <f>VLOOKUP($A:$A,[0]!aq,15,FALSE)</f>
        <v>PREDICTED: tetraketide alpha-pyrone reductase 1-like [Gossypium hirsutum]</v>
      </c>
      <c r="P411">
        <f>VLOOKUP($A:$A,[0]!aq,16,FALSE)</f>
        <v>72.239999999999995</v>
      </c>
      <c r="Q411">
        <f>VLOOKUP($A:$A,[0]!aq,17,FALSE)</f>
        <v>9.0000000000000002E-168</v>
      </c>
      <c r="R411" t="str">
        <f>VLOOKUP($A:$A,[0]!aq,18,FALSE)</f>
        <v>sp|Q500U8|TKPR1_ARATH</v>
      </c>
      <c r="S411" t="str">
        <f>VLOOKUP($A:$A,[0]!aq,19,FALSE)</f>
        <v>Tetraketide alpha-pyrone reductase 1 OS=Arabidopsis thaliana GN=TKPR1 PE=1 SV=1</v>
      </c>
      <c r="T411" t="str">
        <f>VLOOKUP($A:$A,[0]!aq,20,FALSE)</f>
        <v>At4g35420</v>
      </c>
      <c r="U411">
        <f>VLOOKUP($A:$A,[0]!aq,21,FALSE)</f>
        <v>367</v>
      </c>
      <c r="V411">
        <f>VLOOKUP($A:$A,[0]!aq,22,FALSE)</f>
        <v>2.0000000000000001E-128</v>
      </c>
      <c r="W411" t="str">
        <f>VLOOKUP($A:$A,[0]!aq,23,FALSE)</f>
        <v>KOG1502</v>
      </c>
      <c r="X411" t="str">
        <f>VLOOKUP($A:$A,[0]!aq,24,FALSE)</f>
        <v>Flavonol reductase/cinnamoyl-CoA reductase</v>
      </c>
      <c r="Y411" t="str">
        <f>VLOOKUP($A:$A,[0]!aq,25,FALSE)</f>
        <v>V</v>
      </c>
      <c r="Z411" t="str">
        <f>VLOOKUP($A:$A,[0]!aq,26,FALSE)</f>
        <v>Defense mechanisms</v>
      </c>
      <c r="AA411" t="str">
        <f>VLOOKUP($A:$A,[0]!aq,27,FALSE)</f>
        <v>K13082|1|1e-81|254|mus:103982813|bifunctional dihydroflavonol 4-reductase/flavanone 4-reductase [EC:1.1.1.219 1.1.1.234]!K09753|3|7e-80|249|ini:109164749|cinnamoyl-CoA reductase [EC:1.2.1.44]</v>
      </c>
      <c r="AB411" t="str">
        <f>VLOOKUP($A:$A,[0]!aq,28,FALSE)</f>
        <v>GO:0080110//sporopollenin biosynthetic process;GO:0048316//seed development</v>
      </c>
      <c r="AC411" t="str">
        <f>VLOOKUP($A:$A,[0]!aq,29,FALSE)</f>
        <v>GO:0003824//catalytic activity;GO:0050662//coenzyme binding</v>
      </c>
      <c r="AD411" t="str">
        <f>VLOOKUP($A:$A,[0]!aq,30,FALSE)</f>
        <v>GO:0005783//endoplasmic reticulum</v>
      </c>
      <c r="AE411" t="str">
        <f>VLOOKUP($A:$A,[0]!aq,31,FALSE)</f>
        <v>MEWVKGGKVCVTGAAGFLASWLVKRLLLSGYHVIGTVRDPANEKKLAHLWRLDGAKERLKLVRADLLEEGSFDDAIMGCQGVFHTASPTEILEPAVKGTLNVLGSCKKNPSLRRVVLTSSSSTVRARDDFDYKIPLDESSWSSLELCETLRVWYALAKTQAEKAAWEFCNENKIDLVTVLPAFVIGPSLPPDLCSTASDVLALLKGETEQFQWHGRMGYVHIDDVALCHILLYEHEGASGRYLCSSTVIDNDELVLILSAHRLYYEFNTSKITSLGFKFRPIEEMFDDCIESLVEKGLLSLHSAHQRPLS</v>
      </c>
    </row>
    <row r="412" spans="1:31" x14ac:dyDescent="0.25">
      <c r="A412" s="2" t="s">
        <v>2850</v>
      </c>
      <c r="B412" t="str">
        <f>VLOOKUP($A:$A,[0]!aq,2,FALSE)</f>
        <v>MSMs-VS-MMs</v>
      </c>
      <c r="C412">
        <f>VLOOKUP($A:$A,[0]!aq,3,FALSE)</f>
        <v>2.1644156996389001</v>
      </c>
      <c r="D412">
        <f>VLOOKUP($A:$A,[0]!aq,4,FALSE)</f>
        <v>0.46572878495661002</v>
      </c>
      <c r="E412">
        <f>VLOOKUP($A:$A,[0]!aq,5,FALSE)</f>
        <v>5.6298844352431498E-4</v>
      </c>
      <c r="F412">
        <f>VLOOKUP($A:$A,[0]!aq,6,FALSE)</f>
        <v>3.5345626165621002E-3</v>
      </c>
      <c r="G412" t="str">
        <f>VLOOKUP($A:$A,[0]!aq,7,FALSE)</f>
        <v>Up</v>
      </c>
      <c r="H412" t="str">
        <f>VLOOKUP($A:$A,[0]!aq,8,FALSE)</f>
        <v>Ghir_A04G011820.1</v>
      </c>
      <c r="I412">
        <f>VLOOKUP($A:$A,[0]!aq,9,FALSE)</f>
        <v>0</v>
      </c>
      <c r="J412">
        <f>VLOOKUP($A:$A,[0]!aq,10,FALSE)</f>
        <v>0</v>
      </c>
      <c r="K412">
        <f>VLOOKUP($A:$A,[0]!aq,11,FALSE)</f>
        <v>0</v>
      </c>
      <c r="L412">
        <f>VLOOKUP($A:$A,[0]!aq,12,FALSE)</f>
        <v>100</v>
      </c>
      <c r="M412">
        <f>VLOOKUP($A:$A,[0]!aq,13,FALSE)</f>
        <v>0</v>
      </c>
      <c r="N412" t="str">
        <f>VLOOKUP($A:$A,[0]!aq,14,FALSE)</f>
        <v>XP_016739189.1</v>
      </c>
      <c r="O412" t="str">
        <f>VLOOKUP($A:$A,[0]!aq,15,FALSE)</f>
        <v xml:space="preserve">PREDICTED: probable protein arginine N-methyltransferase 6 [Gossypium hirsutum] </v>
      </c>
      <c r="P412">
        <f>VLOOKUP($A:$A,[0]!aq,16,FALSE)</f>
        <v>70.97</v>
      </c>
      <c r="Q412">
        <f>VLOOKUP($A:$A,[0]!aq,17,FALSE)</f>
        <v>0</v>
      </c>
      <c r="R412" t="str">
        <f>VLOOKUP($A:$A,[0]!aq,18,FALSE)</f>
        <v>sp|Q08A71|ANM6_ARATH</v>
      </c>
      <c r="S412" t="str">
        <f>VLOOKUP($A:$A,[0]!aq,19,FALSE)</f>
        <v>Probable protein arginine N-methyltransferase 6 OS=Arabidopsis thaliana GN=PRMT6 PE=2 SV=1</v>
      </c>
      <c r="T412" t="str">
        <f>VLOOKUP($A:$A,[0]!aq,20,FALSE)</f>
        <v>At3g20020</v>
      </c>
      <c r="U412">
        <f>VLOOKUP($A:$A,[0]!aq,21,FALSE)</f>
        <v>535</v>
      </c>
      <c r="V412">
        <f>VLOOKUP($A:$A,[0]!aq,22,FALSE)</f>
        <v>0</v>
      </c>
      <c r="W412" t="str">
        <f>VLOOKUP($A:$A,[0]!aq,23,FALSE)</f>
        <v>KOG1499</v>
      </c>
      <c r="X412" t="str">
        <f>VLOOKUP($A:$A,[0]!aq,24,FALSE)</f>
        <v>Protein arginine N-methyltransferase PRMT1 and related enzymes</v>
      </c>
      <c r="Y412" t="str">
        <f>VLOOKUP($A:$A,[0]!aq,25,FALSE)</f>
        <v>OKT</v>
      </c>
      <c r="Z412" t="str">
        <f>VLOOKUP($A:$A,[0]!aq,26,FALSE)</f>
        <v>Posttranslational modification, protein turnover, chaperones;Transcription;Signal transduction mechanisms</v>
      </c>
      <c r="AA412" t="str">
        <f>VLOOKUP($A:$A,[0]!aq,27,FALSE)</f>
        <v>K11437|1|0.0|902|ghi:107949005|type I protein arginine methyltransferase [EC:2.1.1.319]</v>
      </c>
      <c r="AB412" t="str">
        <f>VLOOKUP($A:$A,[0]!aq,28,FALSE)</f>
        <v>GO:0006479//protein methylation</v>
      </c>
      <c r="AC412" t="str">
        <f>VLOOKUP($A:$A,[0]!aq,29,FALSE)</f>
        <v>GO:0008168//methyltransferase activity</v>
      </c>
      <c r="AD412" t="str">
        <f>VLOOKUP($A:$A,[0]!aq,30,FALSE)</f>
        <v>-</v>
      </c>
      <c r="AE412" t="str">
        <f>VLOOKUP($A:$A,[0]!aq,31,FALSE)</f>
        <v>MYGITGYSNGYHQNQQQHSSEEKRGGGRRRRGGRRSRHRPGFRVSDHHHHHYNNDDDDDKQEQKAPPPCTDFDMAYFHSYAHVGIHEEMIKDRVRTDIYRAAIMQHQSFIEGKVVMDVGCGTGILSIFCAQAGAKRVYAVDASDIALQANEVVKANNLAEKIIVLHGRVEDVEIDEEVDVIISEWMGYMLLYESMLGSVITARDRWLKHGGLILPSNATLYMAPITHPDRYNDSIEFWRNVYGIDMSAMLQLAKQCAFEEPCVETITGENVLTWPHVVKHVDCYTIQHDELESVSTRYKFQSMMRAPLHGFAFWFDVEFSGPTNSPTNNHIPSLLTGASNNNHIDGIQKKKRANPNEALVLSTAPEDPPTHWQQTLIYFYDPIEVEQDQIIEGSLTLSQSKENRRFMNIHLEYSSGGRSYVKESVMR</v>
      </c>
    </row>
    <row r="413" spans="1:31" x14ac:dyDescent="0.25">
      <c r="A413" s="2" t="s">
        <v>4267</v>
      </c>
      <c r="B413" t="str">
        <f>VLOOKUP($A:$A,[0]!aq,2,FALSE)</f>
        <v>MSMs-VS-MMs</v>
      </c>
      <c r="C413">
        <f>VLOOKUP($A:$A,[0]!aq,3,FALSE)</f>
        <v>2.25756908036132</v>
      </c>
      <c r="D413">
        <f>VLOOKUP($A:$A,[0]!aq,4,FALSE)</f>
        <v>0.36922503020005898</v>
      </c>
      <c r="E413">
        <f>VLOOKUP($A:$A,[0]!aq,5,FALSE)</f>
        <v>5.2210419429599101E-5</v>
      </c>
      <c r="F413">
        <f>VLOOKUP($A:$A,[0]!aq,6,FALSE)</f>
        <v>6.3394580342944701E-4</v>
      </c>
      <c r="G413" t="str">
        <f>VLOOKUP($A:$A,[0]!aq,7,FALSE)</f>
        <v>Up</v>
      </c>
      <c r="H413" t="str">
        <f>VLOOKUP($A:$A,[0]!aq,8,FALSE)</f>
        <v>Ghir_D10G019110.3</v>
      </c>
      <c r="I413">
        <f>VLOOKUP($A:$A,[0]!aq,9,FALSE)</f>
        <v>0</v>
      </c>
      <c r="J413">
        <f>VLOOKUP($A:$A,[0]!aq,10,FALSE)</f>
        <v>0</v>
      </c>
      <c r="K413" t="str">
        <f>VLOOKUP($A:$A,[0]!aq,11,FALSE)</f>
        <v>&gt;Ghir_D10G019110.6</v>
      </c>
      <c r="L413">
        <f>VLOOKUP($A:$A,[0]!aq,12,FALSE)</f>
        <v>100</v>
      </c>
      <c r="M413">
        <f>VLOOKUP($A:$A,[0]!aq,13,FALSE)</f>
        <v>7.9999999999999998E-16</v>
      </c>
      <c r="N413" t="str">
        <f>VLOOKUP($A:$A,[0]!aq,14,FALSE)</f>
        <v>XP_016700858.1</v>
      </c>
      <c r="O413" t="str">
        <f>VLOOKUP($A:$A,[0]!aq,15,FALSE)</f>
        <v>PREDICTED: glycine-rich cell wall structural protein-like isoform X2 [Gossypium hirsutum]</v>
      </c>
      <c r="P413" t="str">
        <f>VLOOKUP($A:$A,[0]!aq,16,FALSE)</f>
        <v>-</v>
      </c>
      <c r="Q413" t="str">
        <f>VLOOKUP($A:$A,[0]!aq,17,FALSE)</f>
        <v>-</v>
      </c>
      <c r="R413" t="str">
        <f>VLOOKUP($A:$A,[0]!aq,18,FALSE)</f>
        <v>-</v>
      </c>
      <c r="S413" t="str">
        <f>VLOOKUP($A:$A,[0]!aq,19,FALSE)</f>
        <v>-</v>
      </c>
      <c r="T413" t="str">
        <f>VLOOKUP($A:$A,[0]!aq,20,FALSE)</f>
        <v>-</v>
      </c>
      <c r="U413" t="str">
        <f>VLOOKUP($A:$A,[0]!aq,21,FALSE)</f>
        <v>-</v>
      </c>
      <c r="V413" t="str">
        <f>VLOOKUP($A:$A,[0]!aq,22,FALSE)</f>
        <v>-</v>
      </c>
      <c r="W413" t="str">
        <f>VLOOKUP($A:$A,[0]!aq,23,FALSE)</f>
        <v>-</v>
      </c>
      <c r="X413" t="str">
        <f>VLOOKUP($A:$A,[0]!aq,24,FALSE)</f>
        <v>-</v>
      </c>
      <c r="Y413" t="str">
        <f>VLOOKUP($A:$A,[0]!aq,25,FALSE)</f>
        <v>-</v>
      </c>
      <c r="Z413" t="str">
        <f>VLOOKUP($A:$A,[0]!aq,26,FALSE)</f>
        <v>-</v>
      </c>
      <c r="AA413" t="str">
        <f>VLOOKUP($A:$A,[0]!aq,27,FALSE)</f>
        <v>-</v>
      </c>
      <c r="AB413" t="str">
        <f>VLOOKUP($A:$A,[0]!aq,28,FALSE)</f>
        <v>-</v>
      </c>
      <c r="AC413" t="str">
        <f>VLOOKUP($A:$A,[0]!aq,29,FALSE)</f>
        <v>-</v>
      </c>
      <c r="AD413" t="str">
        <f>VLOOKUP($A:$A,[0]!aq,30,FALSE)</f>
        <v>-</v>
      </c>
      <c r="AE413" t="str">
        <f>VLOOKUP($A:$A,[0]!aq,31,FALSE)</f>
        <v>MGKLISKRLGVFVMIFVFAIGIAECRKLEKETLGGGFGGGVGGGVSGGHGGGLGGGFGGGKGGGVGVGGGAGAGGGGDLGGGKGGGIGAGGGVGGGIGGGAGGGFGGGKGGGIGGGAGGGKGGGIGAGGGAGGGAGGGAGGGFGGGKGGGIGGGAGGGAGGGAGGGFGGGKGGGIGGGVGGGGGAGGGAGGGFGGGKGGGIGGGAGGGFGGGQGGGIGGGVGGGGGAGGGGGFGGGAGGGIGGGF</v>
      </c>
    </row>
    <row r="414" spans="1:31" x14ac:dyDescent="0.25">
      <c r="A414" s="2" t="s">
        <v>4272</v>
      </c>
      <c r="B414" t="str">
        <f>VLOOKUP($A:$A,[0]!aq,2,FALSE)</f>
        <v>MSMs-VS-MMs</v>
      </c>
      <c r="C414">
        <f>VLOOKUP($A:$A,[0]!aq,3,FALSE)</f>
        <v>2.3555713028380301</v>
      </c>
      <c r="D414">
        <f>VLOOKUP($A:$A,[0]!aq,4,FALSE)</f>
        <v>0.48319226683792599</v>
      </c>
      <c r="E414">
        <f>VLOOKUP($A:$A,[0]!aq,5,FALSE)</f>
        <v>3.8172316469298201E-4</v>
      </c>
      <c r="F414">
        <f>VLOOKUP($A:$A,[0]!aq,6,FALSE)</f>
        <v>2.6751256259120999E-3</v>
      </c>
      <c r="G414" t="str">
        <f>VLOOKUP($A:$A,[0]!aq,7,FALSE)</f>
        <v>Up</v>
      </c>
      <c r="H414" t="str">
        <f>VLOOKUP($A:$A,[0]!aq,8,FALSE)</f>
        <v>Ghir_D10G019110.4</v>
      </c>
      <c r="I414">
        <f>VLOOKUP($A:$A,[0]!aq,9,FALSE)</f>
        <v>0</v>
      </c>
      <c r="J414">
        <f>VLOOKUP($A:$A,[0]!aq,10,FALSE)</f>
        <v>0</v>
      </c>
      <c r="K414">
        <f>VLOOKUP($A:$A,[0]!aq,11,FALSE)</f>
        <v>0</v>
      </c>
      <c r="L414">
        <f>VLOOKUP($A:$A,[0]!aq,12,FALSE)</f>
        <v>100</v>
      </c>
      <c r="M414">
        <f>VLOOKUP($A:$A,[0]!aq,13,FALSE)</f>
        <v>7.0000000000000003E-16</v>
      </c>
      <c r="N414" t="str">
        <f>VLOOKUP($A:$A,[0]!aq,14,FALSE)</f>
        <v>XP_016700858.1</v>
      </c>
      <c r="O414" t="str">
        <f>VLOOKUP($A:$A,[0]!aq,15,FALSE)</f>
        <v>PREDICTED: glycine-rich cell wall structural protein-like isoform X2 [Gossypium hirsutum]</v>
      </c>
      <c r="P414" t="str">
        <f>VLOOKUP($A:$A,[0]!aq,16,FALSE)</f>
        <v>-</v>
      </c>
      <c r="Q414" t="str">
        <f>VLOOKUP($A:$A,[0]!aq,17,FALSE)</f>
        <v>-</v>
      </c>
      <c r="R414" t="str">
        <f>VLOOKUP($A:$A,[0]!aq,18,FALSE)</f>
        <v>-</v>
      </c>
      <c r="S414" t="str">
        <f>VLOOKUP($A:$A,[0]!aq,19,FALSE)</f>
        <v>-</v>
      </c>
      <c r="T414" t="str">
        <f>VLOOKUP($A:$A,[0]!aq,20,FALSE)</f>
        <v>-</v>
      </c>
      <c r="U414" t="str">
        <f>VLOOKUP($A:$A,[0]!aq,21,FALSE)</f>
        <v>-</v>
      </c>
      <c r="V414" t="str">
        <f>VLOOKUP($A:$A,[0]!aq,22,FALSE)</f>
        <v>-</v>
      </c>
      <c r="W414" t="str">
        <f>VLOOKUP($A:$A,[0]!aq,23,FALSE)</f>
        <v>-</v>
      </c>
      <c r="X414" t="str">
        <f>VLOOKUP($A:$A,[0]!aq,24,FALSE)</f>
        <v>-</v>
      </c>
      <c r="Y414" t="str">
        <f>VLOOKUP($A:$A,[0]!aq,25,FALSE)</f>
        <v>-</v>
      </c>
      <c r="Z414" t="str">
        <f>VLOOKUP($A:$A,[0]!aq,26,FALSE)</f>
        <v>-</v>
      </c>
      <c r="AA414" t="str">
        <f>VLOOKUP($A:$A,[0]!aq,27,FALSE)</f>
        <v>-</v>
      </c>
      <c r="AB414" t="str">
        <f>VLOOKUP($A:$A,[0]!aq,28,FALSE)</f>
        <v>-</v>
      </c>
      <c r="AC414" t="str">
        <f>VLOOKUP($A:$A,[0]!aq,29,FALSE)</f>
        <v>-</v>
      </c>
      <c r="AD414" t="str">
        <f>VLOOKUP($A:$A,[0]!aq,30,FALSE)</f>
        <v>-</v>
      </c>
      <c r="AE414" t="str">
        <f>VLOOKUP($A:$A,[0]!aq,31,FALSE)</f>
        <v>MGKLISKRLGVFVMIFVFAIGIAECRKLEKETLGGGFGGGVGGGVSGGHGGGLGGGFGGGKGGGVGVGGGAGAGGGGDLGGGKGGGIGGGAGGGAGGGIGGGAGGSASGGFGGGKGGGIGGGAGGGKGGGIGAGGGVGGGIGGGAGGGFGGGKGGGIGGGAGGGKGGGIGGGAGGGAGGGAGGGFGGGKGGGIGGGVGGGGGAGGGAGGGFGGGKGGGIGGGAGGGFGGGQGGGIGGGVGGGGGAGGGGGFGGGAGGGIGGGF</v>
      </c>
    </row>
    <row r="415" spans="1:31" x14ac:dyDescent="0.25">
      <c r="A415" s="2" t="s">
        <v>2609</v>
      </c>
      <c r="B415" t="str">
        <f>VLOOKUP($A:$A,[0]!aq,2,FALSE)</f>
        <v>MSMs-VS-MMs</v>
      </c>
      <c r="C415">
        <f>VLOOKUP($A:$A,[0]!aq,3,FALSE)</f>
        <v>2.3261852064332902</v>
      </c>
      <c r="D415">
        <f>VLOOKUP($A:$A,[0]!aq,4,FALSE)</f>
        <v>0.36670761139210001</v>
      </c>
      <c r="E415">
        <f>VLOOKUP($A:$A,[0]!aq,5,FALSE)</f>
        <v>3.7002789468498803E-5</v>
      </c>
      <c r="F415">
        <f>VLOOKUP($A:$A,[0]!aq,6,FALSE)</f>
        <v>5.0290154777641498E-4</v>
      </c>
      <c r="G415" t="str">
        <f>VLOOKUP($A:$A,[0]!aq,7,FALSE)</f>
        <v>Up</v>
      </c>
      <c r="H415" t="str">
        <f>VLOOKUP($A:$A,[0]!aq,8,FALSE)</f>
        <v>Ghir_A01G005680.1;Ghir_D01G005940.1</v>
      </c>
      <c r="I415">
        <f>VLOOKUP($A:$A,[0]!aq,9,FALSE)</f>
        <v>0</v>
      </c>
      <c r="J415">
        <f>VLOOKUP($A:$A,[0]!aq,10,FALSE)</f>
        <v>0</v>
      </c>
      <c r="K415">
        <f>VLOOKUP($A:$A,[0]!aq,11,FALSE)</f>
        <v>0</v>
      </c>
      <c r="L415">
        <f>VLOOKUP($A:$A,[0]!aq,12,FALSE)</f>
        <v>100</v>
      </c>
      <c r="M415">
        <f>VLOOKUP($A:$A,[0]!aq,13,FALSE)</f>
        <v>0</v>
      </c>
      <c r="N415" t="str">
        <f>VLOOKUP($A:$A,[0]!aq,14,FALSE)</f>
        <v>XP_016702881.1</v>
      </c>
      <c r="O415" t="str">
        <f>VLOOKUP($A:$A,[0]!aq,15,FALSE)</f>
        <v>PREDICTED: stem-specific protein TSJT1-like [Gossypium hirsutum]</v>
      </c>
      <c r="P415">
        <f>VLOOKUP($A:$A,[0]!aq,16,FALSE)</f>
        <v>42</v>
      </c>
      <c r="Q415">
        <f>VLOOKUP($A:$A,[0]!aq,17,FALSE)</f>
        <v>9.9999999999999994E-37</v>
      </c>
      <c r="R415" t="str">
        <f>VLOOKUP($A:$A,[0]!aq,18,FALSE)</f>
        <v>sp|P24805|TSJT1_TOBAC</v>
      </c>
      <c r="S415" t="str">
        <f>VLOOKUP($A:$A,[0]!aq,19,FALSE)</f>
        <v>Stem-specific protein TSJT1 OS=Nicotiana tabacum GN=TSJT1 PE=2 SV=1</v>
      </c>
      <c r="T415" t="str">
        <f>VLOOKUP($A:$A,[0]!aq,20,FALSE)</f>
        <v>At5g10240</v>
      </c>
      <c r="U415">
        <f>VLOOKUP($A:$A,[0]!aq,21,FALSE)</f>
        <v>50.4</v>
      </c>
      <c r="V415">
        <f>VLOOKUP($A:$A,[0]!aq,22,FALSE)</f>
        <v>9.9999999999999995E-7</v>
      </c>
      <c r="W415" t="str">
        <f>VLOOKUP($A:$A,[0]!aq,23,FALSE)</f>
        <v>KOG0571</v>
      </c>
      <c r="X415" t="str">
        <f>VLOOKUP($A:$A,[0]!aq,24,FALSE)</f>
        <v>Asparagine synthase (glutamine-hydrolyzing)</v>
      </c>
      <c r="Y415" t="str">
        <f>VLOOKUP($A:$A,[0]!aq,25,FALSE)</f>
        <v>E</v>
      </c>
      <c r="Z415" t="str">
        <f>VLOOKUP($A:$A,[0]!aq,26,FALSE)</f>
        <v>Amino acid transport and metabolism</v>
      </c>
      <c r="AA415" t="str">
        <f>VLOOKUP($A:$A,[0]!aq,27,FALSE)</f>
        <v>K13783|1|1e-27|114|mdm:103409501|MFS transporter, OPA family, solute carrier family 37 (glycerol-3-phosphate transporter), member 1/2!K01953|2|2e-08|58.9|obr:102715470|asparagine synthase (glutamine-hydrolysing) [EC:6.3.5.4]</v>
      </c>
      <c r="AB415" t="str">
        <f>VLOOKUP($A:$A,[0]!aq,28,FALSE)</f>
        <v>-</v>
      </c>
      <c r="AC415" t="str">
        <f>VLOOKUP($A:$A,[0]!aq,29,FALSE)</f>
        <v>-</v>
      </c>
      <c r="AD415" t="str">
        <f>VLOOKUP($A:$A,[0]!aq,30,FALSE)</f>
        <v>-</v>
      </c>
      <c r="AE415" t="str">
        <f>VLOOKUP($A:$A,[0]!aq,31,FALSE)</f>
        <v>MLAIFHKAFANPPEELNSPASHKSTKKPKQPEETLNDFLSHHPHNTFSMSFGNAAVLAYVRHERAASVHQRLFCGFDDIYCLFLGSLNNLFMLNRQYGLSKGSNEAMFVIEAYRTLRDRGPYPADQVVKDLEGSFAFVIYDSKTGTVFAALGSDGGVKLYWGIAADGSVVISDDLDVIKEGCAKSFAPFPTGFMFHSEGGLMSFEHPMNKIRAMPRVDSEGVICGANFKVDVYSRVNSIPRVGSATNWTDHWDSH</v>
      </c>
    </row>
    <row r="416" spans="1:31" x14ac:dyDescent="0.25">
      <c r="A416" s="2" t="s">
        <v>4047</v>
      </c>
      <c r="B416" t="str">
        <f>VLOOKUP($A:$A,[0]!aq,2,FALSE)</f>
        <v>MSMs-VS-MMs</v>
      </c>
      <c r="C416">
        <f>VLOOKUP($A:$A,[0]!aq,3,FALSE)</f>
        <v>-2.6991620715307101</v>
      </c>
      <c r="D416">
        <f>VLOOKUP($A:$A,[0]!aq,4,FALSE)</f>
        <v>0.36999369816258498</v>
      </c>
      <c r="E416">
        <f>VLOOKUP($A:$A,[0]!aq,5,FALSE)</f>
        <v>9.5395305392820296E-6</v>
      </c>
      <c r="F416">
        <f>VLOOKUP($A:$A,[0]!aq,6,FALSE)</f>
        <v>1.88194284948145E-4</v>
      </c>
      <c r="G416" t="str">
        <f>VLOOKUP($A:$A,[0]!aq,7,FALSE)</f>
        <v>Down</v>
      </c>
      <c r="H416" t="str">
        <f>VLOOKUP($A:$A,[0]!aq,8,FALSE)</f>
        <v>Ghir_D08G010960.1;Ghir_D08G010960.2</v>
      </c>
      <c r="I416">
        <f>VLOOKUP($A:$A,[0]!aq,9,FALSE)</f>
        <v>0</v>
      </c>
      <c r="J416">
        <f>VLOOKUP($A:$A,[0]!aq,10,FALSE)</f>
        <v>0</v>
      </c>
      <c r="K416">
        <f>VLOOKUP($A:$A,[0]!aq,11,FALSE)</f>
        <v>0</v>
      </c>
      <c r="L416">
        <f>VLOOKUP($A:$A,[0]!aq,12,FALSE)</f>
        <v>99.652000000000001</v>
      </c>
      <c r="M416">
        <f>VLOOKUP($A:$A,[0]!aq,13,FALSE)</f>
        <v>0</v>
      </c>
      <c r="N416" t="str">
        <f>VLOOKUP($A:$A,[0]!aq,14,FALSE)</f>
        <v>XP_016702571.1</v>
      </c>
      <c r="O416" t="str">
        <f>VLOOKUP($A:$A,[0]!aq,15,FALSE)</f>
        <v>PREDICTED: uncharacterized protein LOC107917767 isoform X2 [Gossypium hirsutum]</v>
      </c>
      <c r="P416" t="str">
        <f>VLOOKUP($A:$A,[0]!aq,16,FALSE)</f>
        <v>-</v>
      </c>
      <c r="Q416" t="str">
        <f>VLOOKUP($A:$A,[0]!aq,17,FALSE)</f>
        <v>-</v>
      </c>
      <c r="R416" t="str">
        <f>VLOOKUP($A:$A,[0]!aq,18,FALSE)</f>
        <v>-</v>
      </c>
      <c r="S416" t="str">
        <f>VLOOKUP($A:$A,[0]!aq,19,FALSE)</f>
        <v>-</v>
      </c>
      <c r="T416" t="str">
        <f>VLOOKUP($A:$A,[0]!aq,20,FALSE)</f>
        <v>-</v>
      </c>
      <c r="U416" t="str">
        <f>VLOOKUP($A:$A,[0]!aq,21,FALSE)</f>
        <v>-</v>
      </c>
      <c r="V416" t="str">
        <f>VLOOKUP($A:$A,[0]!aq,22,FALSE)</f>
        <v>-</v>
      </c>
      <c r="W416" t="str">
        <f>VLOOKUP($A:$A,[0]!aq,23,FALSE)</f>
        <v>-</v>
      </c>
      <c r="X416" t="str">
        <f>VLOOKUP($A:$A,[0]!aq,24,FALSE)</f>
        <v>-</v>
      </c>
      <c r="Y416" t="str">
        <f>VLOOKUP($A:$A,[0]!aq,25,FALSE)</f>
        <v>-</v>
      </c>
      <c r="Z416" t="str">
        <f>VLOOKUP($A:$A,[0]!aq,26,FALSE)</f>
        <v>-</v>
      </c>
      <c r="AA416" t="str">
        <f>VLOOKUP($A:$A,[0]!aq,27,FALSE)</f>
        <v>-</v>
      </c>
      <c r="AB416">
        <f>VLOOKUP($A:$A,[0]!aq,28,FALSE)</f>
        <v>0</v>
      </c>
      <c r="AC416">
        <f>VLOOKUP($A:$A,[0]!aq,29,FALSE)</f>
        <v>0</v>
      </c>
      <c r="AD416" t="str">
        <f>VLOOKUP($A:$A,[0]!aq,30,FALSE)</f>
        <v>GO:0016021//integral component of membrane</v>
      </c>
      <c r="AE416" t="str">
        <f>VLOOKUP($A:$A,[0]!aq,31,FALSE)</f>
        <v>MGAGSAGLVLVAGLSFAAMSLSNRSTSRPKQQLEPLTAQQEVSFDNESEQAKENGIETGTHKDLSAPTESNGTSTENNLDNDNGTYLVNSSTSNGDSARNTSPIQEGRQNVSSLDGESVFLDTTPISPNLPESDAVGVSSVASSLRESDSNLDIGSPEATSEVEDKLISVQETIDTNLSDPINLDNDLNEGKLEGKENSSISVDSSSSSNSISDPSIVGFSVSSELEPILEPQAIPEDNLETIDSSQTEENLESLKMSLPSVEIKNASLEDNKLNESESSQTTPVLAPAHSLTIEQSKIDYDGMKDGIPDFESPTHRSSFSPVGIPAPSAVSADLQVHPGEVLVPAVVDQFQGQALAALQVLKVIEAEALPGDLCTRREYARWLVAASNALSRNVVSKVYPAMYVENVTELAFDDIIPEDPDFSSIQGLAEAGLISSKLSNQELLNYNRGPVYFSPESPLSRQDLVSWKMALEKRQLPEADQEILYQLSGFIDIDKINPDAWPALVADLSTGEPGIIALAFGCTRLFQPNKPVTKAQAAVAIATGEASDLVSEELARIEAESVAENAVSAHNALVAEVEKDVNANFEKELSMEREKIDALEKMAEEAKRELERLRTEREEENMVLMKDRAAISAETEILSRLRREVEEQLESMINDKVEISYEKERISKLRKETEDETQEIVRLQHELEVERKALSMARAWAEDEAKRAREQAKALEEAREQWERRGVKVVVDNDLHEESVAGDTWVNVGKQVAVEGTISRGETLVGKLKTLASEVEGKSREFIDKIVQRIQYLISVLRKWASEAGAKAEELKDGAVLKARGSVQEMQQTTAGFSSAVKEGAKRVAGDCREGVEKLTQRFRT</v>
      </c>
    </row>
    <row r="417" spans="1:31" x14ac:dyDescent="0.25">
      <c r="A417" s="2" t="s">
        <v>3837</v>
      </c>
      <c r="B417" t="str">
        <f>VLOOKUP($A:$A,[0]!aq,2,FALSE)</f>
        <v>MSMs-VS-MMs</v>
      </c>
      <c r="C417">
        <f>VLOOKUP($A:$A,[0]!aq,3,FALSE)</f>
        <v>3.0119381490041</v>
      </c>
      <c r="D417">
        <f>VLOOKUP($A:$A,[0]!aq,4,FALSE)</f>
        <v>0.19200770201963599</v>
      </c>
      <c r="E417">
        <f>VLOOKUP($A:$A,[0]!aq,5,FALSE)</f>
        <v>2.3272030968968201E-9</v>
      </c>
      <c r="F417">
        <f>VLOOKUP($A:$A,[0]!aq,6,FALSE)</f>
        <v>2.22666792311088E-6</v>
      </c>
      <c r="G417" t="str">
        <f>VLOOKUP($A:$A,[0]!aq,7,FALSE)</f>
        <v>Up</v>
      </c>
      <c r="H417" t="str">
        <f>VLOOKUP($A:$A,[0]!aq,8,FALSE)</f>
        <v>Ghir_D03G014630.1</v>
      </c>
      <c r="I417">
        <f>VLOOKUP($A:$A,[0]!aq,9,FALSE)</f>
        <v>0</v>
      </c>
      <c r="J417">
        <f>VLOOKUP($A:$A,[0]!aq,10,FALSE)</f>
        <v>0</v>
      </c>
      <c r="K417">
        <f>VLOOKUP($A:$A,[0]!aq,11,FALSE)</f>
        <v>0</v>
      </c>
      <c r="L417">
        <f>VLOOKUP($A:$A,[0]!aq,12,FALSE)</f>
        <v>100</v>
      </c>
      <c r="M417">
        <f>VLOOKUP($A:$A,[0]!aq,13,FALSE)</f>
        <v>0</v>
      </c>
      <c r="N417" t="str">
        <f>VLOOKUP($A:$A,[0]!aq,14,FALSE)</f>
        <v>NP_001314498.1</v>
      </c>
      <c r="O417" t="str">
        <f>VLOOKUP($A:$A,[0]!aq,15,FALSE)</f>
        <v xml:space="preserve">mitogen-activated protein kinase 3 [Gossypium hirsutum] </v>
      </c>
      <c r="P417">
        <f>VLOOKUP($A:$A,[0]!aq,16,FALSE)</f>
        <v>84.28</v>
      </c>
      <c r="Q417">
        <f>VLOOKUP($A:$A,[0]!aq,17,FALSE)</f>
        <v>0</v>
      </c>
      <c r="R417" t="str">
        <f>VLOOKUP($A:$A,[0]!aq,18,FALSE)</f>
        <v>sp|Q39023|MPK3_ARATH</v>
      </c>
      <c r="S417" t="str">
        <f>VLOOKUP($A:$A,[0]!aq,19,FALSE)</f>
        <v>Mitogen-activated protein kinase 3 OS=Arabidopsis thaliana GN=MPK3 PE=1 SV=2</v>
      </c>
      <c r="T417" t="str">
        <f>VLOOKUP($A:$A,[0]!aq,20,FALSE)</f>
        <v>At3g45640</v>
      </c>
      <c r="U417">
        <f>VLOOKUP($A:$A,[0]!aq,21,FALSE)</f>
        <v>675</v>
      </c>
      <c r="V417">
        <f>VLOOKUP($A:$A,[0]!aq,22,FALSE)</f>
        <v>0</v>
      </c>
      <c r="W417" t="str">
        <f>VLOOKUP($A:$A,[0]!aq,23,FALSE)</f>
        <v>KOG0660</v>
      </c>
      <c r="X417" t="str">
        <f>VLOOKUP($A:$A,[0]!aq,24,FALSE)</f>
        <v>Mitogen-activated protein kinase</v>
      </c>
      <c r="Y417" t="str">
        <f>VLOOKUP($A:$A,[0]!aq,25,FALSE)</f>
        <v>T</v>
      </c>
      <c r="Z417" t="str">
        <f>VLOOKUP($A:$A,[0]!aq,26,FALSE)</f>
        <v>Signal transduction mechanisms</v>
      </c>
      <c r="AA417" t="str">
        <f>VLOOKUP($A:$A,[0]!aq,27,FALSE)</f>
        <v>K20536|1|0.0|782|ghi:107950317|mitogen-activated protein kinase 3 [EC:2.7.11.24]</v>
      </c>
      <c r="AB417">
        <f>VLOOKUP($A:$A,[0]!aq,28,FALSE)</f>
        <v>0</v>
      </c>
      <c r="AC417" t="str">
        <f>VLOOKUP($A:$A,[0]!aq,29,FALSE)</f>
        <v>GO:0004707//MAP kinase activity;GO:0005524//ATP binding</v>
      </c>
      <c r="AD417" t="str">
        <f>VLOOKUP($A:$A,[0]!aq,30,FALSE)</f>
        <v>GO:0005622//intracellular</v>
      </c>
      <c r="AE417" t="str">
        <f>VLOOKUP($A:$A,[0]!aq,31,FALSE)</f>
        <v>MADVAPGNAGGQFGDFPTIHTHGGQFIQYNIFGNLFEVTSKYRPPIMPIGRGAYGIVCSVLNSETNEMVAVKKIANAFDNHMDAKRTLREIKLLRHLDHENVIGIKDVIPPPLRREFTDVYIATELMDTDLHQIIRSNQSLSEEHCQYFLYQILRGLKYIHSANVIHRDLKPSNLLLNANCDLKICDFGLARPTAENEFMTEYVVTRWYRAPEILLNSSDYTAAIDVWSVGCIFMELMNRKPLFPGKDHVHQMRLLTELLGTPTESDLGFLRNEDARRYIRQLPAHPRQSLAEVFPHVHPLAIDLIDRMLTFDPTRRITVEEALAHPYLERLHDISDEPVCPEPFSFDFEQQPLGEEQMKDMIYQEALALNPTYA</v>
      </c>
    </row>
    <row r="418" spans="1:31" x14ac:dyDescent="0.25">
      <c r="A418" s="2" t="s">
        <v>2789</v>
      </c>
      <c r="B418" t="str">
        <f>VLOOKUP($A:$A,[0]!aq,2,FALSE)</f>
        <v>MSMs-VS-MMs</v>
      </c>
      <c r="C418">
        <f>VLOOKUP($A:$A,[0]!aq,3,FALSE)</f>
        <v>2.7097123312087001</v>
      </c>
      <c r="D418">
        <f>VLOOKUP($A:$A,[0]!aq,4,FALSE)</f>
        <v>0.65059023417291495</v>
      </c>
      <c r="E418">
        <f>VLOOKUP($A:$A,[0]!aq,5,FALSE)</f>
        <v>1.3110490667978E-3</v>
      </c>
      <c r="F418">
        <f>VLOOKUP($A:$A,[0]!aq,6,FALSE)</f>
        <v>6.5813837728863197E-3</v>
      </c>
      <c r="G418" t="str">
        <f>VLOOKUP($A:$A,[0]!aq,7,FALSE)</f>
        <v>Up</v>
      </c>
      <c r="H418" t="str">
        <f>VLOOKUP($A:$A,[0]!aq,8,FALSE)</f>
        <v>Ghir_A03G022300.1;Ghir_A03G022300.2;Ghir_D02G023760.1</v>
      </c>
      <c r="I418">
        <f>VLOOKUP($A:$A,[0]!aq,9,FALSE)</f>
        <v>0</v>
      </c>
      <c r="J418">
        <f>VLOOKUP($A:$A,[0]!aq,10,FALSE)</f>
        <v>0</v>
      </c>
      <c r="K418">
        <f>VLOOKUP($A:$A,[0]!aq,11,FALSE)</f>
        <v>0</v>
      </c>
      <c r="L418">
        <f>VLOOKUP($A:$A,[0]!aq,12,FALSE)</f>
        <v>99.64</v>
      </c>
      <c r="M418">
        <f>VLOOKUP($A:$A,[0]!aq,13,FALSE)</f>
        <v>0</v>
      </c>
      <c r="N418" t="str">
        <f>VLOOKUP($A:$A,[0]!aq,14,FALSE)</f>
        <v>XP_016714451.1</v>
      </c>
      <c r="O418" t="str">
        <f>VLOOKUP($A:$A,[0]!aq,15,FALSE)</f>
        <v>PREDICTED: probable aquaporin PIP2-8 [Gossypium hirsutum]</v>
      </c>
      <c r="P418">
        <f>VLOOKUP($A:$A,[0]!aq,16,FALSE)</f>
        <v>89.21</v>
      </c>
      <c r="Q418">
        <f>VLOOKUP($A:$A,[0]!aq,17,FALSE)</f>
        <v>0</v>
      </c>
      <c r="R418" t="str">
        <f>VLOOKUP($A:$A,[0]!aq,18,FALSE)</f>
        <v>sp|Q9ZVX8|PIP28_ARATH</v>
      </c>
      <c r="S418" t="str">
        <f>VLOOKUP($A:$A,[0]!aq,19,FALSE)</f>
        <v>Probable aquaporin PIP2-8 OS=Arabidopsis thaliana GN=PIP2-8 PE=1 SV=1</v>
      </c>
      <c r="T418" t="str">
        <f>VLOOKUP($A:$A,[0]!aq,20,FALSE)</f>
        <v>At2g16850</v>
      </c>
      <c r="U418">
        <f>VLOOKUP($A:$A,[0]!aq,21,FALSE)</f>
        <v>504</v>
      </c>
      <c r="V418">
        <f>VLOOKUP($A:$A,[0]!aq,22,FALSE)</f>
        <v>0</v>
      </c>
      <c r="W418" t="str">
        <f>VLOOKUP($A:$A,[0]!aq,23,FALSE)</f>
        <v>KOG0223</v>
      </c>
      <c r="X418" t="str">
        <f>VLOOKUP($A:$A,[0]!aq,24,FALSE)</f>
        <v>Aquaporin (major intrinsic protein family)</v>
      </c>
      <c r="Y418" t="str">
        <f>VLOOKUP($A:$A,[0]!aq,25,FALSE)</f>
        <v>G</v>
      </c>
      <c r="Z418" t="str">
        <f>VLOOKUP($A:$A,[0]!aq,26,FALSE)</f>
        <v>Carbohydrate transport and metabolism</v>
      </c>
      <c r="AA418" t="str">
        <f>VLOOKUP($A:$A,[0]!aq,27,FALSE)</f>
        <v>K09872|1|0.0|565|ghi:107927836|aquaporin PIP</v>
      </c>
      <c r="AB418">
        <f>VLOOKUP($A:$A,[0]!aq,28,FALSE)</f>
        <v>0</v>
      </c>
      <c r="AC418" t="str">
        <f>VLOOKUP($A:$A,[0]!aq,29,FALSE)</f>
        <v>GO:0005215//transporter activity</v>
      </c>
      <c r="AD418" t="str">
        <f>VLOOKUP($A:$A,[0]!aq,30,FALSE)</f>
        <v>GO:0016021//integral component of membrane</v>
      </c>
      <c r="AE418" t="str">
        <f>VLOOKUP($A:$A,[0]!aq,31,FALSE)</f>
        <v>MSKEVTEEGQSRKDYVDPPPAPLVDINELKLWSFYRALIAEFIATLLFLYVTIATVIGHKKQHDACNGVGLLGIAWSFGGMIFILVYCTAGISGGHINPAVTFGLFLARKVSLIRAVIYMVAQCLGAICGVGLVKAFMNHEYTTLGGGANTVATGYNKGTALGAEIIGTFVLVYTVFSATDPKRNARDSHVPVLAPLPIGFAVFMVHLATIPITGTGINPARSFGAAVIYNNGKAWDDHWIFWVGPFVGAVAAAAYHQYILRAAAIKALGSFRSNPTN</v>
      </c>
    </row>
    <row r="419" spans="1:31" x14ac:dyDescent="0.25">
      <c r="A419" s="2" t="s">
        <v>4290</v>
      </c>
      <c r="B419" t="str">
        <f>VLOOKUP($A:$A,[0]!aq,2,FALSE)</f>
        <v>MSMs-VS-MMs</v>
      </c>
      <c r="C419">
        <f>VLOOKUP($A:$A,[0]!aq,3,FALSE)</f>
        <v>-3.5408094920997399</v>
      </c>
      <c r="D419">
        <f>VLOOKUP($A:$A,[0]!aq,4,FALSE)</f>
        <v>0.55395793119266401</v>
      </c>
      <c r="E419">
        <f>VLOOKUP($A:$A,[0]!aq,5,FALSE)</f>
        <v>6.9034316252314398E-4</v>
      </c>
      <c r="F419">
        <f>VLOOKUP($A:$A,[0]!aq,6,FALSE)</f>
        <v>4.11988135688295E-3</v>
      </c>
      <c r="G419" t="str">
        <f>VLOOKUP($A:$A,[0]!aq,7,FALSE)</f>
        <v>Down</v>
      </c>
      <c r="H419" t="str">
        <f>VLOOKUP($A:$A,[0]!aq,8,FALSE)</f>
        <v>Ghir_D10G024450.1</v>
      </c>
      <c r="I419">
        <f>VLOOKUP($A:$A,[0]!aq,9,FALSE)</f>
        <v>0</v>
      </c>
      <c r="J419">
        <f>VLOOKUP($A:$A,[0]!aq,10,FALSE)</f>
        <v>0</v>
      </c>
      <c r="K419">
        <f>VLOOKUP($A:$A,[0]!aq,11,FALSE)</f>
        <v>0</v>
      </c>
      <c r="L419">
        <f>VLOOKUP($A:$A,[0]!aq,12,FALSE)</f>
        <v>99.734999999999999</v>
      </c>
      <c r="M419">
        <f>VLOOKUP($A:$A,[0]!aq,13,FALSE)</f>
        <v>0</v>
      </c>
      <c r="N419" t="str">
        <f>VLOOKUP($A:$A,[0]!aq,14,FALSE)</f>
        <v>XP_012454518.1</v>
      </c>
      <c r="O419" t="str">
        <f>VLOOKUP($A:$A,[0]!aq,15,FALSE)</f>
        <v xml:space="preserve">PREDICTED: actin-like [Gossypium raimondii] </v>
      </c>
      <c r="P419">
        <f>VLOOKUP($A:$A,[0]!aq,16,FALSE)</f>
        <v>96.55</v>
      </c>
      <c r="Q419">
        <f>VLOOKUP($A:$A,[0]!aq,17,FALSE)</f>
        <v>0</v>
      </c>
      <c r="R419" t="str">
        <f>VLOOKUP($A:$A,[0]!aq,18,FALSE)</f>
        <v>sp|O81221|ACT_GOSHI</v>
      </c>
      <c r="S419" t="str">
        <f>VLOOKUP($A:$A,[0]!aq,19,FALSE)</f>
        <v>Actin OS=Gossypium hirsutum PE=3 SV=1</v>
      </c>
      <c r="T419" t="str">
        <f>VLOOKUP($A:$A,[0]!aq,20,FALSE)</f>
        <v>At2g37620</v>
      </c>
      <c r="U419">
        <f>VLOOKUP($A:$A,[0]!aq,21,FALSE)</f>
        <v>758</v>
      </c>
      <c r="V419">
        <f>VLOOKUP($A:$A,[0]!aq,22,FALSE)</f>
        <v>0</v>
      </c>
      <c r="W419" t="str">
        <f>VLOOKUP($A:$A,[0]!aq,23,FALSE)</f>
        <v>KOG0676</v>
      </c>
      <c r="X419" t="str">
        <f>VLOOKUP($A:$A,[0]!aq,24,FALSE)</f>
        <v>Actin and related proteins</v>
      </c>
      <c r="Y419" t="str">
        <f>VLOOKUP($A:$A,[0]!aq,25,FALSE)</f>
        <v>Z</v>
      </c>
      <c r="Z419" t="str">
        <f>VLOOKUP($A:$A,[0]!aq,26,FALSE)</f>
        <v>Cytoskeleton</v>
      </c>
      <c r="AA419" t="str">
        <f>VLOOKUP($A:$A,[0]!aq,27,FALSE)</f>
        <v>K10355|1|0.0|781|gra:105776423|actin, other eukaryote</v>
      </c>
      <c r="AB419">
        <f>VLOOKUP($A:$A,[0]!aq,28,FALSE)</f>
        <v>0</v>
      </c>
      <c r="AC419" t="str">
        <f>VLOOKUP($A:$A,[0]!aq,29,FALSE)</f>
        <v>GO:0005524//ATP binding</v>
      </c>
      <c r="AD419" t="str">
        <f>VLOOKUP($A:$A,[0]!aq,30,FALSE)</f>
        <v>GO:0005737//cytoplasm;GO:0005856//cytoskeleton</v>
      </c>
      <c r="AE419" t="str">
        <f>VLOOKUP($A:$A,[0]!aq,31,FALSE)</f>
        <v>MADGEDIQPLVCDNGTGMVKAGFAGDDAPRAVFPSIVGRPRHTGVMVGMGQKDAYVGDEAQSKRGILTLKYPIEHGIVNNWDDMEKIWHHTFYNELRVAPEEHPVLLTEAPLNPKANREKMTQIMFETFNSPAMYVAIQAVLSLYASGRTTGIVLDSGDGVSHTVPIYEGYALPHAILRLDLAGRDLTVNLMKILTERGYSFTTTAEREIVRDVKEKLSYIALDYEQELETSKTDSSVEKTYELPDGQIITIGAERFRCPEVLFQPSLIGMEAAGIHETTYNSIMKCDVDIRKDLYGNIVLSGGTTMFPGISDRMTKEISSLAPSSMKIKVVAPPERKYSVWIGGSILASLSTFQQMWIAKAEYDESGPSIVHRKCF</v>
      </c>
    </row>
    <row r="420" spans="1:31" x14ac:dyDescent="0.25">
      <c r="A420" s="2" t="s">
        <v>4442</v>
      </c>
      <c r="B420" t="str">
        <f>VLOOKUP($A:$A,[0]!aq,2,FALSE)</f>
        <v>MSMs-VS-MMs</v>
      </c>
      <c r="C420">
        <f>VLOOKUP($A:$A,[0]!aq,3,FALSE)</f>
        <v>2.6569122521111401</v>
      </c>
      <c r="D420">
        <f>VLOOKUP($A:$A,[0]!aq,4,FALSE)</f>
        <v>0.351835233641626</v>
      </c>
      <c r="E420">
        <f>VLOOKUP($A:$A,[0]!aq,5,FALSE)</f>
        <v>6.7522519375806701E-6</v>
      </c>
      <c r="F420">
        <f>VLOOKUP($A:$A,[0]!aq,6,FALSE)</f>
        <v>1.5210552836670001E-4</v>
      </c>
      <c r="G420" t="str">
        <f>VLOOKUP($A:$A,[0]!aq,7,FALSE)</f>
        <v>Up</v>
      </c>
      <c r="H420" t="str">
        <f>VLOOKUP($A:$A,[0]!aq,8,FALSE)</f>
        <v>Ghir_D13G023880.3</v>
      </c>
      <c r="I420">
        <f>VLOOKUP($A:$A,[0]!aq,9,FALSE)</f>
        <v>0</v>
      </c>
      <c r="J420">
        <f>VLOOKUP($A:$A,[0]!aq,10,FALSE)</f>
        <v>0</v>
      </c>
      <c r="K420">
        <f>VLOOKUP($A:$A,[0]!aq,11,FALSE)</f>
        <v>0</v>
      </c>
      <c r="L420">
        <f>VLOOKUP($A:$A,[0]!aq,12,FALSE)</f>
        <v>100</v>
      </c>
      <c r="M420">
        <f>VLOOKUP($A:$A,[0]!aq,13,FALSE)</f>
        <v>0</v>
      </c>
      <c r="N420" t="str">
        <f>VLOOKUP($A:$A,[0]!aq,14,FALSE)</f>
        <v>XP_016733845.1</v>
      </c>
      <c r="O420" t="str">
        <f>VLOOKUP($A:$A,[0]!aq,15,FALSE)</f>
        <v>PREDICTED: bifunctional epoxide hydrolase 2-like [Gossypium hirsutum]</v>
      </c>
      <c r="P420" t="str">
        <f>VLOOKUP($A:$A,[0]!aq,16,FALSE)</f>
        <v>-</v>
      </c>
      <c r="Q420" t="str">
        <f>VLOOKUP($A:$A,[0]!aq,17,FALSE)</f>
        <v>-</v>
      </c>
      <c r="R420" t="str">
        <f>VLOOKUP($A:$A,[0]!aq,18,FALSE)</f>
        <v>-</v>
      </c>
      <c r="S420" t="str">
        <f>VLOOKUP($A:$A,[0]!aq,19,FALSE)</f>
        <v>-</v>
      </c>
      <c r="T420" t="str">
        <f>VLOOKUP($A:$A,[0]!aq,20,FALSE)</f>
        <v>At2g26740</v>
      </c>
      <c r="U420">
        <f>VLOOKUP($A:$A,[0]!aq,21,FALSE)</f>
        <v>315</v>
      </c>
      <c r="V420">
        <f>VLOOKUP($A:$A,[0]!aq,22,FALSE)</f>
        <v>2E-107</v>
      </c>
      <c r="W420" t="str">
        <f>VLOOKUP($A:$A,[0]!aq,23,FALSE)</f>
        <v>KOG4178</v>
      </c>
      <c r="X420" t="str">
        <f>VLOOKUP($A:$A,[0]!aq,24,FALSE)</f>
        <v>Soluble epoxide hydrolase</v>
      </c>
      <c r="Y420" t="str">
        <f>VLOOKUP($A:$A,[0]!aq,25,FALSE)</f>
        <v>I</v>
      </c>
      <c r="Z420" t="str">
        <f>VLOOKUP($A:$A,[0]!aq,26,FALSE)</f>
        <v>Lipid transport and metabolism</v>
      </c>
      <c r="AA420" t="str">
        <f>VLOOKUP($A:$A,[0]!aq,27,FALSE)</f>
        <v>K08726|1|2e-45|155|cic:CICLE_v10001881mg|soluble epoxide hydrolase / lipid-phosphate phosphatase [EC:3.3.2.10 3.1.3.76]!K01079|3|2e-27|113|nta:107780735|phosphoserine phosphatase [EC:3.1.3.3]</v>
      </c>
      <c r="AB420">
        <f>VLOOKUP($A:$A,[0]!aq,28,FALSE)</f>
        <v>0</v>
      </c>
      <c r="AC420" t="str">
        <f>VLOOKUP($A:$A,[0]!aq,29,FALSE)</f>
        <v>GO:0003824//catalytic activity;GO:0016787//hydrolase activity</v>
      </c>
      <c r="AD420" t="str">
        <f>VLOOKUP($A:$A,[0]!aq,30,FALSE)</f>
        <v>-</v>
      </c>
      <c r="AE420" t="str">
        <f>VLOOKUP($A:$A,[0]!aq,31,FALSE)</f>
        <v>MASQILALSSMGYRAVAPDLRGYGDSDAPDSVESYTCFHIIGDLVELIDVLDPDVGKVFVVGHDWGAYMAWLLCLFRPDKVKALVNLSVPFLRSHREIKPVDFWRSYYGADHYISRFQKPGEIEGEFAEIGVERVEKELLTDFPVILPKGKLFKRPLDEPITLPSWLSEEEANYYVTVFQKTGYTGALNFYRNFNRNWELLKPWVGSKIKTPAKFIVGDKDLVYHMPGMKDYIHNGGFQEDVPSLQQVVVMEGVAHFINMEKPDEINKYISDFFTQFV</v>
      </c>
    </row>
    <row r="421" spans="1:31" x14ac:dyDescent="0.25">
      <c r="A421" s="2" t="s">
        <v>2752</v>
      </c>
      <c r="B421" t="str">
        <f>VLOOKUP($A:$A,[0]!aq,2,FALSE)</f>
        <v>MSMs-VS-MMs</v>
      </c>
      <c r="C421">
        <f>VLOOKUP($A:$A,[0]!aq,3,FALSE)</f>
        <v>-2.25599044410697</v>
      </c>
      <c r="D421">
        <f>VLOOKUP($A:$A,[0]!aq,4,FALSE)</f>
        <v>0.30687603988253898</v>
      </c>
      <c r="E421">
        <f>VLOOKUP($A:$A,[0]!aq,5,FALSE)</f>
        <v>8.8362577490563899E-6</v>
      </c>
      <c r="F421">
        <f>VLOOKUP($A:$A,[0]!aq,6,FALSE)</f>
        <v>1.8097750100783599E-4</v>
      </c>
      <c r="G421" t="str">
        <f>VLOOKUP($A:$A,[0]!aq,7,FALSE)</f>
        <v>Down</v>
      </c>
      <c r="H421" t="str">
        <f>VLOOKUP($A:$A,[0]!aq,8,FALSE)</f>
        <v>Ghir_A03G004540.1</v>
      </c>
      <c r="I421">
        <f>VLOOKUP($A:$A,[0]!aq,9,FALSE)</f>
        <v>0</v>
      </c>
      <c r="J421">
        <f>VLOOKUP($A:$A,[0]!aq,10,FALSE)</f>
        <v>0</v>
      </c>
      <c r="K421">
        <f>VLOOKUP($A:$A,[0]!aq,11,FALSE)</f>
        <v>0</v>
      </c>
      <c r="L421">
        <f>VLOOKUP($A:$A,[0]!aq,12,FALSE)</f>
        <v>100</v>
      </c>
      <c r="M421">
        <f>VLOOKUP($A:$A,[0]!aq,13,FALSE)</f>
        <v>0</v>
      </c>
      <c r="N421" t="str">
        <f>VLOOKUP($A:$A,[0]!aq,14,FALSE)</f>
        <v>XP_016755969.1</v>
      </c>
      <c r="O421" t="str">
        <f>VLOOKUP($A:$A,[0]!aq,15,FALSE)</f>
        <v>PREDICTED: glutelin type-A 1-like [Gossypium hirsutum]</v>
      </c>
      <c r="P421">
        <f>VLOOKUP($A:$A,[0]!aq,16,FALSE)</f>
        <v>25.25</v>
      </c>
      <c r="Q421">
        <f>VLOOKUP($A:$A,[0]!aq,17,FALSE)</f>
        <v>3.9999999999999998E-38</v>
      </c>
      <c r="R421" t="str">
        <f>VLOOKUP($A:$A,[0]!aq,18,FALSE)</f>
        <v>sp|P07728|GLUA1_ORYSJ</v>
      </c>
      <c r="S421" t="str">
        <f>VLOOKUP($A:$A,[0]!aq,19,FALSE)</f>
        <v>Glutelin type-A 1 OS=Oryza sativa subsp. japonica GN=GLUA1 PE=1 SV=2</v>
      </c>
      <c r="T421" t="str">
        <f>VLOOKUP($A:$A,[0]!aq,20,FALSE)</f>
        <v>-</v>
      </c>
      <c r="U421" t="str">
        <f>VLOOKUP($A:$A,[0]!aq,21,FALSE)</f>
        <v>-</v>
      </c>
      <c r="V421" t="str">
        <f>VLOOKUP($A:$A,[0]!aq,22,FALSE)</f>
        <v>-</v>
      </c>
      <c r="W421" t="str">
        <f>VLOOKUP($A:$A,[0]!aq,23,FALSE)</f>
        <v>-</v>
      </c>
      <c r="X421" t="str">
        <f>VLOOKUP($A:$A,[0]!aq,24,FALSE)</f>
        <v>-</v>
      </c>
      <c r="Y421" t="str">
        <f>VLOOKUP($A:$A,[0]!aq,25,FALSE)</f>
        <v>-</v>
      </c>
      <c r="Z421" t="str">
        <f>VLOOKUP($A:$A,[0]!aq,26,FALSE)</f>
        <v>-</v>
      </c>
      <c r="AA421" t="str">
        <f>VLOOKUP($A:$A,[0]!aq,27,FALSE)</f>
        <v>K01569|1|1e-50|176|smo:SELMODRAFT_83729|oxalate decarboxylase [EC:4.1.1.2]</v>
      </c>
      <c r="AB421">
        <f>VLOOKUP($A:$A,[0]!aq,28,FALSE)</f>
        <v>0</v>
      </c>
      <c r="AC421" t="str">
        <f>VLOOKUP($A:$A,[0]!aq,29,FALSE)</f>
        <v>GO:0045735//nutrient reservoir activity</v>
      </c>
      <c r="AD421" t="str">
        <f>VLOOKUP($A:$A,[0]!aq,30,FALSE)</f>
        <v>-</v>
      </c>
      <c r="AE421" t="str">
        <f>VLOOKUP($A:$A,[0]!aq,31,FALSE)</f>
        <v>MDLDLSPKLAKKVYGDDAGSYYAWCPDELPMLRQGNIGAAKLALEKNGFALPLYSDSSKVAYVLQGAGVAGIILPESEEKVIAIKKGDAIALPFGVITWWYNKEDTELVVLFMGDTSKGHKPGQFTDFFLTGANGIFTGFTTDFVKRAWDVDDDTATALIGNQKGKGIVKLDANFKMPEPKPDHRKGMALNCEEAPLDTDIKNAGNVVLLNTKNLPLVGQVGMGADLVRLEGNAMCSPGFSCDSALQVTYIVKGSGRLQVVGVDGKRVLETIVKAGNLLIVPRFFVVSKIADPDGLSWFSIITTPNPMFTHLAGSIGAWKAISPEVLQAAFKVPAETEKLFRSKRTNDAIFFPPPK</v>
      </c>
    </row>
    <row r="422" spans="1:31" x14ac:dyDescent="0.25">
      <c r="A422" s="2" t="s">
        <v>3191</v>
      </c>
      <c r="B422" t="str">
        <f>VLOOKUP($A:$A,[0]!aq,2,FALSE)</f>
        <v>MSMs-VS-MMs</v>
      </c>
      <c r="C422">
        <f>VLOOKUP($A:$A,[0]!aq,3,FALSE)</f>
        <v>-2.5516537166356801</v>
      </c>
      <c r="D422">
        <f>VLOOKUP($A:$A,[0]!aq,4,FALSE)</f>
        <v>0.50753618142097601</v>
      </c>
      <c r="E422">
        <f>VLOOKUP($A:$A,[0]!aq,5,FALSE)</f>
        <v>2.9539140981960099E-4</v>
      </c>
      <c r="F422">
        <f>VLOOKUP($A:$A,[0]!aq,6,FALSE)</f>
        <v>2.22368608115967E-3</v>
      </c>
      <c r="G422" t="str">
        <f>VLOOKUP($A:$A,[0]!aq,7,FALSE)</f>
        <v>Down</v>
      </c>
      <c r="H422" t="str">
        <f>VLOOKUP($A:$A,[0]!aq,8,FALSE)</f>
        <v>Ghir_A08G025100.1</v>
      </c>
      <c r="I422">
        <f>VLOOKUP($A:$A,[0]!aq,9,FALSE)</f>
        <v>0</v>
      </c>
      <c r="J422">
        <f>VLOOKUP($A:$A,[0]!aq,10,FALSE)</f>
        <v>0</v>
      </c>
      <c r="K422">
        <f>VLOOKUP($A:$A,[0]!aq,11,FALSE)</f>
        <v>0</v>
      </c>
      <c r="L422">
        <f>VLOOKUP($A:$A,[0]!aq,12,FALSE)</f>
        <v>99.766000000000005</v>
      </c>
      <c r="M422">
        <f>VLOOKUP($A:$A,[0]!aq,13,FALSE)</f>
        <v>0</v>
      </c>
      <c r="N422" t="str">
        <f>VLOOKUP($A:$A,[0]!aq,14,FALSE)</f>
        <v>XP_017625988.1</v>
      </c>
      <c r="O422" t="str">
        <f>VLOOKUP($A:$A,[0]!aq,15,FALSE)</f>
        <v>PREDICTED: beta-glucuronosyltransferase GlcAT14B-like [Gossypium arboreum]</v>
      </c>
      <c r="P422">
        <f>VLOOKUP($A:$A,[0]!aq,16,FALSE)</f>
        <v>71.260000000000005</v>
      </c>
      <c r="Q422">
        <f>VLOOKUP($A:$A,[0]!aq,17,FALSE)</f>
        <v>0</v>
      </c>
      <c r="R422" t="str">
        <f>VLOOKUP($A:$A,[0]!aq,18,FALSE)</f>
        <v>sp|Q9LFQ0|GT14B_ARATH</v>
      </c>
      <c r="S422" t="str">
        <f>VLOOKUP($A:$A,[0]!aq,19,FALSE)</f>
        <v>Beta-glucuronosyltransferase GlcAT14B OS=Arabidopsis thaliana GN=GLCAT14B PE=2 SV=1</v>
      </c>
      <c r="T422" t="str">
        <f>VLOOKUP($A:$A,[0]!aq,20,FALSE)</f>
        <v>At5g15050</v>
      </c>
      <c r="U422">
        <f>VLOOKUP($A:$A,[0]!aq,21,FALSE)</f>
        <v>531</v>
      </c>
      <c r="V422">
        <f>VLOOKUP($A:$A,[0]!aq,22,FALSE)</f>
        <v>0</v>
      </c>
      <c r="W422" t="str">
        <f>VLOOKUP($A:$A,[0]!aq,23,FALSE)</f>
        <v>KOG0799</v>
      </c>
      <c r="X422" t="str">
        <f>VLOOKUP($A:$A,[0]!aq,24,FALSE)</f>
        <v>Branching enzyme</v>
      </c>
      <c r="Y422" t="str">
        <f>VLOOKUP($A:$A,[0]!aq,25,FALSE)</f>
        <v>G</v>
      </c>
      <c r="Z422" t="str">
        <f>VLOOKUP($A:$A,[0]!aq,26,FALSE)</f>
        <v>Carbohydrate transport and metabolism</v>
      </c>
      <c r="AA422" t="str">
        <f>VLOOKUP($A:$A,[0]!aq,27,FALSE)</f>
        <v>K20891|1|0.0|881|gab:108469587|beta-glucuronosyltransferase [EC:2.4.1.-]</v>
      </c>
      <c r="AB422">
        <f>VLOOKUP($A:$A,[0]!aq,28,FALSE)</f>
        <v>0</v>
      </c>
      <c r="AC422" t="str">
        <f>VLOOKUP($A:$A,[0]!aq,29,FALSE)</f>
        <v>GO:0008375//acetylglucosaminyltransferase activity</v>
      </c>
      <c r="AD422" t="str">
        <f>VLOOKUP($A:$A,[0]!aq,30,FALSE)</f>
        <v>GO:0016021//integral component of membrane;GO:0016020//membrane</v>
      </c>
      <c r="AE422" t="str">
        <f>VLOOKUP($A:$A,[0]!aq,31,FALSE)</f>
        <v>MDSTSATKLQLHKKKTWFLLLTFSLLLSTLLITISITSTSSTTPSLLNYAHNRKPKPPLPQFVESKLHVASISPNPVPKLAYLISGSAGDGVSLLRTLKALYHPRNQYAVHLDLEASAEERLEVAELVKNEPVFKRVGNVRMVTRANLVTYRGPTMVTNTLHAAAILFKEGGDWDWFINLSASDYPLVTQDDLLHTLSTIPRDLNFIEHTSDIGWKEYQRAKPVIIDPGLYSRQKSDVFWVTEKRSVPTAYRLFTGSAWMMLSRPFIEYCLWGWDNLPRIVLMYYANFLSSPEGYFHTVICNAKEFRNTTVNHDLHFISWDNPPKQHPHFLTVNDYQRMVDSNTPFARKFSKNEPVLDKIDSELLGRNANGFIPGGWFNNEGNPNVTLPHHVRTNTTELKPGPGAERLKRLINSLLSSDDFIAKQCS</v>
      </c>
    </row>
    <row r="423" spans="1:31" x14ac:dyDescent="0.25">
      <c r="A423" s="2" t="s">
        <v>4256</v>
      </c>
      <c r="B423" t="str">
        <f>VLOOKUP($A:$A,[0]!aq,2,FALSE)</f>
        <v>MSMs-VS-MMs</v>
      </c>
      <c r="C423">
        <f>VLOOKUP($A:$A,[0]!aq,3,FALSE)</f>
        <v>2.03681103946422</v>
      </c>
      <c r="D423">
        <f>VLOOKUP($A:$A,[0]!aq,4,FALSE)</f>
        <v>0.317799170052601</v>
      </c>
      <c r="E423">
        <f>VLOOKUP($A:$A,[0]!aq,5,FALSE)</f>
        <v>3.3569070175154502E-5</v>
      </c>
      <c r="F423">
        <f>VLOOKUP($A:$A,[0]!aq,6,FALSE)</f>
        <v>4.7071637479306403E-4</v>
      </c>
      <c r="G423" t="str">
        <f>VLOOKUP($A:$A,[0]!aq,7,FALSE)</f>
        <v>Up</v>
      </c>
      <c r="H423" t="str">
        <f>VLOOKUP($A:$A,[0]!aq,8,FALSE)</f>
        <v>Ghir_D10G018760.1;Ghir_D10G018760.2</v>
      </c>
      <c r="I423">
        <f>VLOOKUP($A:$A,[0]!aq,9,FALSE)</f>
        <v>0</v>
      </c>
      <c r="J423">
        <f>VLOOKUP($A:$A,[0]!aq,10,FALSE)</f>
        <v>0</v>
      </c>
      <c r="K423">
        <f>VLOOKUP($A:$A,[0]!aq,11,FALSE)</f>
        <v>0</v>
      </c>
      <c r="L423">
        <f>VLOOKUP($A:$A,[0]!aq,12,FALSE)</f>
        <v>99.852999999999994</v>
      </c>
      <c r="M423">
        <f>VLOOKUP($A:$A,[0]!aq,13,FALSE)</f>
        <v>0</v>
      </c>
      <c r="N423" t="str">
        <f>VLOOKUP($A:$A,[0]!aq,14,FALSE)</f>
        <v>XP_016700824.1</v>
      </c>
      <c r="O423" t="str">
        <f>VLOOKUP($A:$A,[0]!aq,15,FALSE)</f>
        <v>PREDICTED: two-component response regulator ARR2-like isoform X2 [Gossypium hirsutum]</v>
      </c>
      <c r="P423">
        <f>VLOOKUP($A:$A,[0]!aq,16,FALSE)</f>
        <v>52.92</v>
      </c>
      <c r="Q423">
        <f>VLOOKUP($A:$A,[0]!aq,17,FALSE)</f>
        <v>0</v>
      </c>
      <c r="R423" t="str">
        <f>VLOOKUP($A:$A,[0]!aq,18,FALSE)</f>
        <v>sp|Q9ZWJ9|ARR2_ARATH</v>
      </c>
      <c r="S423" t="str">
        <f>VLOOKUP($A:$A,[0]!aq,19,FALSE)</f>
        <v>Two-component response regulator ARR2 OS=Arabidopsis thaliana GN=ARR2 PE=1 SV=1</v>
      </c>
      <c r="T423" t="str">
        <f>VLOOKUP($A:$A,[0]!aq,20,FALSE)</f>
        <v>At3g16857</v>
      </c>
      <c r="U423">
        <f>VLOOKUP($A:$A,[0]!aq,21,FALSE)</f>
        <v>524</v>
      </c>
      <c r="V423">
        <f>VLOOKUP($A:$A,[0]!aq,22,FALSE)</f>
        <v>4.9999999999999998E-179</v>
      </c>
      <c r="W423" t="str">
        <f>VLOOKUP($A:$A,[0]!aq,23,FALSE)</f>
        <v>KOG1601</v>
      </c>
      <c r="X423" t="str">
        <f>VLOOKUP($A:$A,[0]!aq,24,FALSE)</f>
        <v>GATA-4/5/6 transcription factors</v>
      </c>
      <c r="Y423" t="str">
        <f>VLOOKUP($A:$A,[0]!aq,25,FALSE)</f>
        <v>K</v>
      </c>
      <c r="Z423" t="str">
        <f>VLOOKUP($A:$A,[0]!aq,26,FALSE)</f>
        <v>Transcription</v>
      </c>
      <c r="AA423" t="str">
        <f>VLOOKUP($A:$A,[0]!aq,27,FALSE)</f>
        <v>K14491|1|0.0|1310|ghi:107916188|two-component response regulator ARR-B family</v>
      </c>
      <c r="AB423" t="str">
        <f>VLOOKUP($A:$A,[0]!aq,28,FALSE)</f>
        <v>GO:0000160//phosphorelay signal transduction system;GO:0006351//transcription, DNA-templated</v>
      </c>
      <c r="AC423" t="str">
        <f>VLOOKUP($A:$A,[0]!aq,29,FALSE)</f>
        <v>GO:0003700//DNA binding transcription factor activity;GO:0003677//DNA binding</v>
      </c>
      <c r="AD423" t="str">
        <f>VLOOKUP($A:$A,[0]!aq,30,FALSE)</f>
        <v>GO:0005634//nucleus</v>
      </c>
      <c r="AE423" t="str">
        <f>VLOOKUP($A:$A,[0]!aq,31,FALSE)</f>
        <v>MNVSSVKGSMSISSSTSTWKAGDTISDQFPAGLRVLVVDDDPTCLMILEKMLIACLYKVTKCNRAETALSKLRENKNGYDIVLSDVHMPDMDGFKLLEHIGLEMDLPVIMMSADDGKQVVMKGVTHGACDYLIKPVRIEALKNIWQHVVRKRKNEWKEFEQSGSVEEGDRQPKQSDDADYSSSANEGNWKGSKRRKDEEEETDERDDTSTLKKPRVVWSVELHQQFVAAVNQLGIDTVPKKILELMNVPGLTRENVASHLQKYRLYLRRLSGVSQHQSNLSTIISAQDPTFGSLSSLSGLDLQTLAATGQLPAQSLARLQAAGLGRATAKSAIPITLVDQRNIFSFENPKLRFGEGQQQHMTNKQQVNLLHGIPTTMEPKQLVSLRHAAQSVGNMNMQVPPHGPQSGQNNPLLMQMGQQQQQQQQSRGQILVDSTINHAPRLSSMGQPILSNGMATNVSSRSGIPENIRAPGYSQTPSMLNFPMNHASELPGNCFPLGSTPGVSNLTSKGAFQEDVNSETKGSGGFMPSYDVFNDLNQHKPQSWELQNVGIAFDSSQHSNSLQGNLDLTQSALGQQGFSSGQMNGHNRSAAVASKAMFSTGDVKELRSAQNINQHLNNLLVDNTIRVKSERVCDTSPANIFPDHFGQDDLMSALLKQQESVASSENEFDFDGYSMNNIPV</v>
      </c>
    </row>
    <row r="424" spans="1:31" x14ac:dyDescent="0.25">
      <c r="A424" s="2" t="s">
        <v>3239</v>
      </c>
      <c r="B424" t="str">
        <f>VLOOKUP($A:$A,[0]!aq,2,FALSE)</f>
        <v>MSMs-VS-MMs</v>
      </c>
      <c r="C424">
        <f>VLOOKUP($A:$A,[0]!aq,3,FALSE)</f>
        <v>2.1543677002294701</v>
      </c>
      <c r="D424">
        <f>VLOOKUP($A:$A,[0]!aq,4,FALSE)</f>
        <v>0.41795341520194301</v>
      </c>
      <c r="E424">
        <f>VLOOKUP($A:$A,[0]!aq,5,FALSE)</f>
        <v>2.3917372300008601E-4</v>
      </c>
      <c r="F424">
        <f>VLOOKUP($A:$A,[0]!aq,6,FALSE)</f>
        <v>1.89909890594591E-3</v>
      </c>
      <c r="G424" t="str">
        <f>VLOOKUP($A:$A,[0]!aq,7,FALSE)</f>
        <v>Up</v>
      </c>
      <c r="H424" t="str">
        <f>VLOOKUP($A:$A,[0]!aq,8,FALSE)</f>
        <v>Ghir_A09G021060.1</v>
      </c>
      <c r="I424">
        <f>VLOOKUP($A:$A,[0]!aq,9,FALSE)</f>
        <v>0</v>
      </c>
      <c r="J424">
        <f>VLOOKUP($A:$A,[0]!aq,10,FALSE)</f>
        <v>0</v>
      </c>
      <c r="K424">
        <f>VLOOKUP($A:$A,[0]!aq,11,FALSE)</f>
        <v>0</v>
      </c>
      <c r="L424">
        <f>VLOOKUP($A:$A,[0]!aq,12,FALSE)</f>
        <v>88.658000000000001</v>
      </c>
      <c r="M424">
        <f>VLOOKUP($A:$A,[0]!aq,13,FALSE)</f>
        <v>0</v>
      </c>
      <c r="N424" t="str">
        <f>VLOOKUP($A:$A,[0]!aq,14,FALSE)</f>
        <v>XP_016670590.1</v>
      </c>
      <c r="O424" t="str">
        <f>VLOOKUP($A:$A,[0]!aq,15,FALSE)</f>
        <v>PREDICTED: chaperonin CPN60-2, mitochondrial [Gossypium hirsutum]</v>
      </c>
      <c r="P424">
        <f>VLOOKUP($A:$A,[0]!aq,16,FALSE)</f>
        <v>84.12</v>
      </c>
      <c r="Q424">
        <f>VLOOKUP($A:$A,[0]!aq,17,FALSE)</f>
        <v>0</v>
      </c>
      <c r="R424" t="str">
        <f>VLOOKUP($A:$A,[0]!aq,18,FALSE)</f>
        <v>sp|Q05046|CH62_CUCMA</v>
      </c>
      <c r="S424" t="str">
        <f>VLOOKUP($A:$A,[0]!aq,19,FALSE)</f>
        <v>Chaperonin CPN60-2, mitochondrial OS=Cucurbita maxima GN=CPN60-2 PE=1 SV=1</v>
      </c>
      <c r="T424" t="str">
        <f>VLOOKUP($A:$A,[0]!aq,20,FALSE)</f>
        <v>At3g23990</v>
      </c>
      <c r="U424">
        <f>VLOOKUP($A:$A,[0]!aq,21,FALSE)</f>
        <v>835</v>
      </c>
      <c r="V424">
        <f>VLOOKUP($A:$A,[0]!aq,22,FALSE)</f>
        <v>0</v>
      </c>
      <c r="W424" t="str">
        <f>VLOOKUP($A:$A,[0]!aq,23,FALSE)</f>
        <v>KOG0356</v>
      </c>
      <c r="X424" t="str">
        <f>VLOOKUP($A:$A,[0]!aq,24,FALSE)</f>
        <v>Mitochondrial chaperonin, Cpn60/Hsp60p</v>
      </c>
      <c r="Y424" t="str">
        <f>VLOOKUP($A:$A,[0]!aq,25,FALSE)</f>
        <v>O</v>
      </c>
      <c r="Z424" t="str">
        <f>VLOOKUP($A:$A,[0]!aq,26,FALSE)</f>
        <v>Posttranslational modification, protein turnover, chaperones</v>
      </c>
      <c r="AA424" t="str">
        <f>VLOOKUP($A:$A,[0]!aq,27,FALSE)</f>
        <v>K04077|1|0.0|904|ghi:107890591|chaperonin GroEL</v>
      </c>
      <c r="AB424" t="str">
        <f>VLOOKUP($A:$A,[0]!aq,28,FALSE)</f>
        <v>GO:0042026//protein refolding</v>
      </c>
      <c r="AC424" t="str">
        <f>VLOOKUP($A:$A,[0]!aq,29,FALSE)</f>
        <v>GO:0005524//ATP binding</v>
      </c>
      <c r="AD424" t="str">
        <f>VLOOKUP($A:$A,[0]!aq,30,FALSE)</f>
        <v>GO:0005737//cytoplasm</v>
      </c>
      <c r="AE424" t="str">
        <f>VLOOKUP($A:$A,[0]!aq,31,FALSE)</f>
        <v>MLKGVEELADAVRVTMGPKGRNVVIEQSYGAPKVTKDGVTVAKSIEFKDKVKNVGASLVKQVANATNDVAGDGTTCATVLTRAIFTEGCKSVAAGMNAMDLRRGITMAVDAVVTNLKSRARMISTSEEIAQVGTISANGEREIGELIAKAMEKVGKEGVITIQDGKTLYNELEVVEGMKLDRATYPHISSPTLKPKNVIRVSFKETKALADVDEDVESEALATLILNKLRAGIKVCAIKAPGFGENRKSSLHDLAVLTGGEVITEELGMNLEKVDLDMLGTCKKVTVSKDDTVILDGNGDKKAIEERCEQIRSAIELSTSDYDKEKLQERLAKLSGGVAVLKIGGASEAEVGEKKDRVTDALNATKAAVEEGIVPELDKLPTANFDQKIGVQIIQNALKTPVHTIASNAGVEGAVIVGKLLEQDNPDLGYDAAKGEYVDMVKAGIIDPLKVIRTALVDAASVSSLMTTTEAVVIELPKDEKDVPAMPGSMGGMDY</v>
      </c>
    </row>
    <row r="425" spans="1:31" x14ac:dyDescent="0.25">
      <c r="A425" s="2" t="s">
        <v>2760</v>
      </c>
      <c r="B425" t="str">
        <f>VLOOKUP($A:$A,[0]!aq,2,FALSE)</f>
        <v>MSMs-VS-MMs</v>
      </c>
      <c r="C425">
        <f>VLOOKUP($A:$A,[0]!aq,3,FALSE)</f>
        <v>2.9539320339653399</v>
      </c>
      <c r="D425">
        <f>VLOOKUP($A:$A,[0]!aq,4,FALSE)</f>
        <v>0.365729471752405</v>
      </c>
      <c r="E425">
        <f>VLOOKUP($A:$A,[0]!aq,5,FALSE)</f>
        <v>3.4089833551576E-6</v>
      </c>
      <c r="F425">
        <f>VLOOKUP($A:$A,[0]!aq,6,FALSE)</f>
        <v>1.00404440295563E-4</v>
      </c>
      <c r="G425" t="str">
        <f>VLOOKUP($A:$A,[0]!aq,7,FALSE)</f>
        <v>Up</v>
      </c>
      <c r="H425" t="str">
        <f>VLOOKUP($A:$A,[0]!aq,8,FALSE)</f>
        <v>Ghir_A03G005240.3</v>
      </c>
      <c r="I425">
        <f>VLOOKUP($A:$A,[0]!aq,9,FALSE)</f>
        <v>0</v>
      </c>
      <c r="J425">
        <f>VLOOKUP($A:$A,[0]!aq,10,FALSE)</f>
        <v>0</v>
      </c>
      <c r="K425">
        <f>VLOOKUP($A:$A,[0]!aq,11,FALSE)</f>
        <v>0</v>
      </c>
      <c r="L425">
        <f>VLOOKUP($A:$A,[0]!aq,12,FALSE)</f>
        <v>99.652000000000001</v>
      </c>
      <c r="M425">
        <f>VLOOKUP($A:$A,[0]!aq,13,FALSE)</f>
        <v>0</v>
      </c>
      <c r="N425" t="str">
        <f>VLOOKUP($A:$A,[0]!aq,14,FALSE)</f>
        <v>XP_017639585.1</v>
      </c>
      <c r="O425" t="str">
        <f>VLOOKUP($A:$A,[0]!aq,15,FALSE)</f>
        <v xml:space="preserve">PREDICTED: uncharacterized protein C24B11.05-like [Gossypium arboreum] </v>
      </c>
      <c r="P425" t="str">
        <f>VLOOKUP($A:$A,[0]!aq,16,FALSE)</f>
        <v>-</v>
      </c>
      <c r="Q425" t="str">
        <f>VLOOKUP($A:$A,[0]!aq,17,FALSE)</f>
        <v>-</v>
      </c>
      <c r="R425" t="str">
        <f>VLOOKUP($A:$A,[0]!aq,18,FALSE)</f>
        <v>-</v>
      </c>
      <c r="S425" t="str">
        <f>VLOOKUP($A:$A,[0]!aq,19,FALSE)</f>
        <v>-</v>
      </c>
      <c r="T425" t="str">
        <f>VLOOKUP($A:$A,[0]!aq,20,FALSE)</f>
        <v>At5g59480</v>
      </c>
      <c r="U425">
        <f>VLOOKUP($A:$A,[0]!aq,21,FALSE)</f>
        <v>397</v>
      </c>
      <c r="V425">
        <f>VLOOKUP($A:$A,[0]!aq,22,FALSE)</f>
        <v>2E-140</v>
      </c>
      <c r="W425" t="str">
        <f>VLOOKUP($A:$A,[0]!aq,23,FALSE)</f>
        <v>KOG3109</v>
      </c>
      <c r="X425" t="str">
        <f>VLOOKUP($A:$A,[0]!aq,24,FALSE)</f>
        <v>Haloacid dehalogenase-like hydrolase</v>
      </c>
      <c r="Y425" t="str">
        <f>VLOOKUP($A:$A,[0]!aq,25,FALSE)</f>
        <v>R</v>
      </c>
      <c r="Z425" t="str">
        <f>VLOOKUP($A:$A,[0]!aq,26,FALSE)</f>
        <v>General function prediction only</v>
      </c>
      <c r="AA425" t="str">
        <f>VLOOKUP($A:$A,[0]!aq,27,FALSE)</f>
        <v>K07025|1|0.0|594|gab:108480946|putative hydrolase of the HAD superfamily</v>
      </c>
      <c r="AB425" t="str">
        <f>VLOOKUP($A:$A,[0]!aq,28,FALSE)</f>
        <v>GO:0008152//metabolic process</v>
      </c>
      <c r="AC425" t="str">
        <f>VLOOKUP($A:$A,[0]!aq,29,FALSE)</f>
        <v>GO:0016787//hydrolase activity</v>
      </c>
      <c r="AD425" t="str">
        <f>VLOOKUP($A:$A,[0]!aq,30,FALSE)</f>
        <v>-</v>
      </c>
      <c r="AE425" t="str">
        <f>VLOOKUP($A:$A,[0]!aq,31,FALSE)</f>
        <v>MEYEDQINQAMDPKYECLLFDLDDTLYPLTSGISSEVTKNIQEYMIKKLGIKENVPELCVSLYKHYGTTMAGLKAIGYNFEYDDFHSFVHGRLPYAMLKPDPVLRNLLLSIPIRKIIFTNADKNHAVRVLNRLGLEDCFEGIICFETLNPINKENPSAADDIKPDTAILDINGYCSAVLDSELKLPSTPVVCKPFENAFEQVFKIAKINPQKTLFFDDSIRNLQTGKKMGLHAVWVGTSHRTDGVDYALESIHNIREALPELWEATDEKTKNIRYSGKISIETTVRA</v>
      </c>
    </row>
    <row r="426" spans="1:31" x14ac:dyDescent="0.25">
      <c r="A426" s="2" t="s">
        <v>4274</v>
      </c>
      <c r="B426" t="str">
        <f>VLOOKUP($A:$A,[0]!aq,2,FALSE)</f>
        <v>MSMs-VS-MMs</v>
      </c>
      <c r="C426">
        <f>VLOOKUP($A:$A,[0]!aq,3,FALSE)</f>
        <v>2.0431239629462699</v>
      </c>
      <c r="D426">
        <f>VLOOKUP($A:$A,[0]!aq,4,FALSE)</f>
        <v>0.25451264328587903</v>
      </c>
      <c r="E426">
        <f>VLOOKUP($A:$A,[0]!aq,5,FALSE)</f>
        <v>3.62960337096929E-6</v>
      </c>
      <c r="F426">
        <f>VLOOKUP($A:$A,[0]!aq,6,FALSE)</f>
        <v>1.05236500161922E-4</v>
      </c>
      <c r="G426" t="str">
        <f>VLOOKUP($A:$A,[0]!aq,7,FALSE)</f>
        <v>Up</v>
      </c>
      <c r="H426" t="str">
        <f>VLOOKUP($A:$A,[0]!aq,8,FALSE)</f>
        <v>Ghir_D10G019750.1</v>
      </c>
      <c r="I426">
        <f>VLOOKUP($A:$A,[0]!aq,9,FALSE)</f>
        <v>0</v>
      </c>
      <c r="J426">
        <f>VLOOKUP($A:$A,[0]!aq,10,FALSE)</f>
        <v>0</v>
      </c>
      <c r="K426">
        <f>VLOOKUP($A:$A,[0]!aq,11,FALSE)</f>
        <v>0</v>
      </c>
      <c r="L426">
        <f>VLOOKUP($A:$A,[0]!aq,12,FALSE)</f>
        <v>100</v>
      </c>
      <c r="M426">
        <f>VLOOKUP($A:$A,[0]!aq,13,FALSE)</f>
        <v>0</v>
      </c>
      <c r="N426" t="str">
        <f>VLOOKUP($A:$A,[0]!aq,14,FALSE)</f>
        <v>XP_016700922.1</v>
      </c>
      <c r="O426" t="str">
        <f>VLOOKUP($A:$A,[0]!aq,15,FALSE)</f>
        <v>PREDICTED: alpha-galactosidase 3-like isoform X1 [Gossypium hirsutum]</v>
      </c>
      <c r="P426">
        <f>VLOOKUP($A:$A,[0]!aq,16,FALSE)</f>
        <v>72.94</v>
      </c>
      <c r="Q426">
        <f>VLOOKUP($A:$A,[0]!aq,17,FALSE)</f>
        <v>0</v>
      </c>
      <c r="R426" t="str">
        <f>VLOOKUP($A:$A,[0]!aq,18,FALSE)</f>
        <v>sp|Q8VXZ7|AGAL3_ARATH</v>
      </c>
      <c r="S426" t="str">
        <f>VLOOKUP($A:$A,[0]!aq,19,FALSE)</f>
        <v>Alpha-galactosidase 3 OS=Arabidopsis thaliana GN=AGAL3 PE=1 SV=1</v>
      </c>
      <c r="T426" t="str">
        <f>VLOOKUP($A:$A,[0]!aq,20,FALSE)</f>
        <v>At3g56310</v>
      </c>
      <c r="U426">
        <f>VLOOKUP($A:$A,[0]!aq,21,FALSE)</f>
        <v>682</v>
      </c>
      <c r="V426">
        <f>VLOOKUP($A:$A,[0]!aq,22,FALSE)</f>
        <v>0</v>
      </c>
      <c r="W426" t="str">
        <f>VLOOKUP($A:$A,[0]!aq,23,FALSE)</f>
        <v>KOG2366</v>
      </c>
      <c r="X426" t="str">
        <f>VLOOKUP($A:$A,[0]!aq,24,FALSE)</f>
        <v>Alpha-D-galactosidase (melibiase)</v>
      </c>
      <c r="Y426" t="str">
        <f>VLOOKUP($A:$A,[0]!aq,25,FALSE)</f>
        <v>G</v>
      </c>
      <c r="Z426" t="str">
        <f>VLOOKUP($A:$A,[0]!aq,26,FALSE)</f>
        <v>Carbohydrate transport and metabolism</v>
      </c>
      <c r="AA426" t="str">
        <f>VLOOKUP($A:$A,[0]!aq,27,FALSE)</f>
        <v>K07407|1|0.0|911|ghi:107916269|alpha-galactosidase [EC:3.2.1.22]</v>
      </c>
      <c r="AB426" t="str">
        <f>VLOOKUP($A:$A,[0]!aq,28,FALSE)</f>
        <v>GO:0005975//carbohydrate metabolic process</v>
      </c>
      <c r="AC426" t="str">
        <f>VLOOKUP($A:$A,[0]!aq,29,FALSE)</f>
        <v>GO:0052692//raffinose alpha-galactosidase activity</v>
      </c>
      <c r="AD426" t="str">
        <f>VLOOKUP($A:$A,[0]!aq,30,FALSE)</f>
        <v>GO:0016021//integral component of membrane</v>
      </c>
      <c r="AE426" t="str">
        <f>VLOOKUP($A:$A,[0]!aq,31,FALSE)</f>
        <v>MGMENMKKKKSVYSVFIVMVLTLRLIDGGIEGRQVGVLEKLEKPSSGFSKSYNSIYDTSKYGIFQLNNGLALTPQMGWNSWNFFACSISEDLIKETADALVSTGLADLGYVYVNIDDCWSAATRNLKGQLVPDPKTFPSGIKALSDYVHGKGLKLGIYGDAGAFTCQVRPGSLFHETGDAQLFADWGVDYLKYDNCFNLGIDPKKRYPPMRDALNATGRTIFYSICEWGVEDPALWARGVGNSWRTTDDINDTWASMTTIADINDKWASRAGPGGWNDPDMLEVGNGGMTYQEYRAHFSIWALMKAPLLIGCDVRNMTAETLEILSNKEVISVNQDSLGVQGRKVYVSGEANCLQVWAGPLSGNRLVVAFWNRCSKAATITARWEVLGLESSTHVSIRDLWQHKEVKENAVASFGAKVDSHDCHMYIFTPKTVAHSES</v>
      </c>
    </row>
    <row r="427" spans="1:31" x14ac:dyDescent="0.25">
      <c r="A427" s="2" t="s">
        <v>3985</v>
      </c>
      <c r="B427" t="str">
        <f>VLOOKUP($A:$A,[0]!aq,2,FALSE)</f>
        <v>MSMs-VS-MMs</v>
      </c>
      <c r="C427">
        <f>VLOOKUP($A:$A,[0]!aq,3,FALSE)</f>
        <v>-2.98974654706078</v>
      </c>
      <c r="D427">
        <f>VLOOKUP($A:$A,[0]!aq,4,FALSE)</f>
        <v>0.26874487004640102</v>
      </c>
      <c r="E427">
        <f>VLOOKUP($A:$A,[0]!aq,5,FALSE)</f>
        <v>3.14438809032591E-5</v>
      </c>
      <c r="F427">
        <f>VLOOKUP($A:$A,[0]!aq,6,FALSE)</f>
        <v>4.4903739176475101E-4</v>
      </c>
      <c r="G427" t="str">
        <f>VLOOKUP($A:$A,[0]!aq,7,FALSE)</f>
        <v>Down</v>
      </c>
      <c r="H427" t="str">
        <f>VLOOKUP($A:$A,[0]!aq,8,FALSE)</f>
        <v>Ghir_D07G000880.1</v>
      </c>
      <c r="I427">
        <f>VLOOKUP($A:$A,[0]!aq,9,FALSE)</f>
        <v>0</v>
      </c>
      <c r="J427">
        <f>VLOOKUP($A:$A,[0]!aq,10,FALSE)</f>
        <v>0</v>
      </c>
      <c r="K427">
        <f>VLOOKUP($A:$A,[0]!aq,11,FALSE)</f>
        <v>0</v>
      </c>
      <c r="L427">
        <f>VLOOKUP($A:$A,[0]!aq,12,FALSE)</f>
        <v>100</v>
      </c>
      <c r="M427">
        <f>VLOOKUP($A:$A,[0]!aq,13,FALSE)</f>
        <v>5.9999999999999997E-123</v>
      </c>
      <c r="N427" t="str">
        <f>VLOOKUP($A:$A,[0]!aq,14,FALSE)</f>
        <v>XP_012471930.1</v>
      </c>
      <c r="O427" t="str">
        <f>VLOOKUP($A:$A,[0]!aq,15,FALSE)</f>
        <v xml:space="preserve">PREDICTED: lachrymatory-factor synthase-like [Gossypium raimondii] </v>
      </c>
      <c r="P427">
        <f>VLOOKUP($A:$A,[0]!aq,16,FALSE)</f>
        <v>32</v>
      </c>
      <c r="Q427">
        <f>VLOOKUP($A:$A,[0]!aq,17,FALSE)</f>
        <v>2.9999999999999999E-21</v>
      </c>
      <c r="R427" t="str">
        <f>VLOOKUP($A:$A,[0]!aq,18,FALSE)</f>
        <v>sp|P59082|LFS_ALLCE</v>
      </c>
      <c r="S427" t="str">
        <f>VLOOKUP($A:$A,[0]!aq,19,FALSE)</f>
        <v>Lachrymatory-factor synthase OS=Allium cepa GN=LFS PE=1 SV=1</v>
      </c>
      <c r="T427" t="str">
        <f>VLOOKUP($A:$A,[0]!aq,20,FALSE)</f>
        <v>-</v>
      </c>
      <c r="U427" t="str">
        <f>VLOOKUP($A:$A,[0]!aq,21,FALSE)</f>
        <v>-</v>
      </c>
      <c r="V427" t="str">
        <f>VLOOKUP($A:$A,[0]!aq,22,FALSE)</f>
        <v>-</v>
      </c>
      <c r="W427" t="str">
        <f>VLOOKUP($A:$A,[0]!aq,23,FALSE)</f>
        <v>-</v>
      </c>
      <c r="X427" t="str">
        <f>VLOOKUP($A:$A,[0]!aq,24,FALSE)</f>
        <v>-</v>
      </c>
      <c r="Y427" t="str">
        <f>VLOOKUP($A:$A,[0]!aq,25,FALSE)</f>
        <v>-</v>
      </c>
      <c r="Z427" t="str">
        <f>VLOOKUP($A:$A,[0]!aq,26,FALSE)</f>
        <v>-</v>
      </c>
      <c r="AA427" t="str">
        <f>VLOOKUP($A:$A,[0]!aq,27,FALSE)</f>
        <v>K05909|1|2e-13|71.6|jre:109002717|laccase [EC:1.10.3.2]</v>
      </c>
      <c r="AB427" t="str">
        <f>VLOOKUP($A:$A,[0]!aq,28,FALSE)</f>
        <v>-</v>
      </c>
      <c r="AC427" t="str">
        <f>VLOOKUP($A:$A,[0]!aq,29,FALSE)</f>
        <v>-</v>
      </c>
      <c r="AD427" t="str">
        <f>VLOOKUP($A:$A,[0]!aq,30,FALSE)</f>
        <v>-</v>
      </c>
      <c r="AE427" t="str">
        <f>VLOOKUP($A:$A,[0]!aq,31,FALSE)</f>
        <v>MANVGQQPKWEGKSCAKLAGCKAEQVWLLLQDFFGLDKWFPSLTTCLPVEGVSGQPGCVRFCAGFKTPVSGSDKGSMNWTKQKLLSIDPIKMVFSYSIVDGNVGFNAYVSTVRVLSNEHGCDIEWRYEVEPVKGWTLGDLDFFIASGLQVMAQRMEAALQVFQATMDQ</v>
      </c>
    </row>
    <row r="428" spans="1:31" x14ac:dyDescent="0.25">
      <c r="A428" s="2" t="s">
        <v>4301</v>
      </c>
      <c r="B428" t="str">
        <f>VLOOKUP($A:$A,[0]!aq,2,FALSE)</f>
        <v>MSMs-VS-MMs</v>
      </c>
      <c r="C428">
        <f>VLOOKUP($A:$A,[0]!aq,3,FALSE)</f>
        <v>-2.4650260472459098</v>
      </c>
      <c r="D428">
        <f>VLOOKUP($A:$A,[0]!aq,4,FALSE)</f>
        <v>0.18380369797440499</v>
      </c>
      <c r="E428">
        <f>VLOOKUP($A:$A,[0]!aq,5,FALSE)</f>
        <v>1.06432679691792E-5</v>
      </c>
      <c r="F428">
        <f>VLOOKUP($A:$A,[0]!aq,6,FALSE)</f>
        <v>2.06143295403051E-4</v>
      </c>
      <c r="G428" t="str">
        <f>VLOOKUP($A:$A,[0]!aq,7,FALSE)</f>
        <v>Down</v>
      </c>
      <c r="H428" t="str">
        <f>VLOOKUP($A:$A,[0]!aq,8,FALSE)</f>
        <v>Ghir_D11G001930.1</v>
      </c>
      <c r="I428">
        <f>VLOOKUP($A:$A,[0]!aq,9,FALSE)</f>
        <v>0</v>
      </c>
      <c r="J428">
        <f>VLOOKUP($A:$A,[0]!aq,10,FALSE)</f>
        <v>0</v>
      </c>
      <c r="K428">
        <f>VLOOKUP($A:$A,[0]!aq,11,FALSE)</f>
        <v>0</v>
      </c>
      <c r="L428">
        <f>VLOOKUP($A:$A,[0]!aq,12,FALSE)</f>
        <v>89.936999999999998</v>
      </c>
      <c r="M428">
        <f>VLOOKUP($A:$A,[0]!aq,13,FALSE)</f>
        <v>2E-99</v>
      </c>
      <c r="N428" t="str">
        <f>VLOOKUP($A:$A,[0]!aq,14,FALSE)</f>
        <v>XP_016686407.1</v>
      </c>
      <c r="O428" t="str">
        <f>VLOOKUP($A:$A,[0]!aq,15,FALSE)</f>
        <v>PREDICTED: uncharacterized protein LOC107904520 [Gossypium hirsutum]</v>
      </c>
      <c r="P428" t="str">
        <f>VLOOKUP($A:$A,[0]!aq,16,FALSE)</f>
        <v>-</v>
      </c>
      <c r="Q428" t="str">
        <f>VLOOKUP($A:$A,[0]!aq,17,FALSE)</f>
        <v>-</v>
      </c>
      <c r="R428" t="str">
        <f>VLOOKUP($A:$A,[0]!aq,18,FALSE)</f>
        <v>-</v>
      </c>
      <c r="S428" t="str">
        <f>VLOOKUP($A:$A,[0]!aq,19,FALSE)</f>
        <v>-</v>
      </c>
      <c r="T428" t="str">
        <f>VLOOKUP($A:$A,[0]!aq,20,FALSE)</f>
        <v>-</v>
      </c>
      <c r="U428" t="str">
        <f>VLOOKUP($A:$A,[0]!aq,21,FALSE)</f>
        <v>-</v>
      </c>
      <c r="V428" t="str">
        <f>VLOOKUP($A:$A,[0]!aq,22,FALSE)</f>
        <v>-</v>
      </c>
      <c r="W428" t="str">
        <f>VLOOKUP($A:$A,[0]!aq,23,FALSE)</f>
        <v>-</v>
      </c>
      <c r="X428" t="str">
        <f>VLOOKUP($A:$A,[0]!aq,24,FALSE)</f>
        <v>-</v>
      </c>
      <c r="Y428" t="str">
        <f>VLOOKUP($A:$A,[0]!aq,25,FALSE)</f>
        <v>-</v>
      </c>
      <c r="Z428" t="str">
        <f>VLOOKUP($A:$A,[0]!aq,26,FALSE)</f>
        <v>-</v>
      </c>
      <c r="AA428" t="str">
        <f>VLOOKUP($A:$A,[0]!aq,27,FALSE)</f>
        <v>-</v>
      </c>
      <c r="AB428" t="str">
        <f>VLOOKUP($A:$A,[0]!aq,28,FALSE)</f>
        <v>-</v>
      </c>
      <c r="AC428" t="str">
        <f>VLOOKUP($A:$A,[0]!aq,29,FALSE)</f>
        <v>-</v>
      </c>
      <c r="AD428" t="str">
        <f>VLOOKUP($A:$A,[0]!aq,30,FALSE)</f>
        <v>-</v>
      </c>
      <c r="AE428" t="str">
        <f>VLOOKUP($A:$A,[0]!aq,31,FALSE)</f>
        <v>MATHNNNTKEDDRRAGAEIVYGAEDCYRHSVELLQELGFRKAETGFVWMKQKAPYEHFFEGTNSRVSYSKEVTAYVEKFKMKKMTGVKSKQVFLWVPITEMSIEDGSGDKIYFKTPMGIGKSFPATAFMIEEEKNKYLEDKKSDD</v>
      </c>
    </row>
    <row r="429" spans="1:31" x14ac:dyDescent="0.25">
      <c r="A429" s="2" t="s">
        <v>4159</v>
      </c>
      <c r="B429" t="str">
        <f>VLOOKUP($A:$A,[0]!aq,2,FALSE)</f>
        <v>MSMs-VS-MMs</v>
      </c>
      <c r="C429">
        <f>VLOOKUP($A:$A,[0]!aq,3,FALSE)</f>
        <v>-2.0405412412672002</v>
      </c>
      <c r="D429">
        <f>VLOOKUP($A:$A,[0]!aq,4,FALSE)</f>
        <v>0.21157931623870299</v>
      </c>
      <c r="E429">
        <f>VLOOKUP($A:$A,[0]!aq,5,FALSE)</f>
        <v>5.2888444512788603E-7</v>
      </c>
      <c r="F429">
        <f>VLOOKUP($A:$A,[0]!aq,6,FALSE)</f>
        <v>3.11878127951523E-5</v>
      </c>
      <c r="G429" t="str">
        <f>VLOOKUP($A:$A,[0]!aq,7,FALSE)</f>
        <v>Down</v>
      </c>
      <c r="H429" t="str">
        <f>VLOOKUP($A:$A,[0]!aq,8,FALSE)</f>
        <v>Ghir_D09G017510.3</v>
      </c>
      <c r="I429">
        <f>VLOOKUP($A:$A,[0]!aq,9,FALSE)</f>
        <v>0</v>
      </c>
      <c r="J429">
        <f>VLOOKUP($A:$A,[0]!aq,10,FALSE)</f>
        <v>0</v>
      </c>
      <c r="K429">
        <f>VLOOKUP($A:$A,[0]!aq,11,FALSE)</f>
        <v>0</v>
      </c>
      <c r="L429">
        <f>VLOOKUP($A:$A,[0]!aq,12,FALSE)</f>
        <v>100</v>
      </c>
      <c r="M429">
        <f>VLOOKUP($A:$A,[0]!aq,13,FALSE)</f>
        <v>0</v>
      </c>
      <c r="N429" t="str">
        <f>VLOOKUP($A:$A,[0]!aq,14,FALSE)</f>
        <v>XP_016670969.1</v>
      </c>
      <c r="O429" t="str">
        <f>VLOOKUP($A:$A,[0]!aq,15,FALSE)</f>
        <v>PREDICTED: 1-deoxy-D-xylulose 5-phosphate reductoisomerase, chloroplastic-like [Gossypium hirsutum]</v>
      </c>
      <c r="P429">
        <f>VLOOKUP($A:$A,[0]!aq,16,FALSE)</f>
        <v>84.96</v>
      </c>
      <c r="Q429">
        <f>VLOOKUP($A:$A,[0]!aq,17,FALSE)</f>
        <v>0</v>
      </c>
      <c r="R429" t="str">
        <f>VLOOKUP($A:$A,[0]!aq,18,FALSE)</f>
        <v>sp|Q8W250|DXR_ORYSJ</v>
      </c>
      <c r="S429" t="str">
        <f>VLOOKUP($A:$A,[0]!aq,19,FALSE)</f>
        <v>1-deoxy-D-xylulose 5-phosphate reductoisomerase, chloroplastic OS=Oryza sativa subsp. japonica GN=DXR PE=2 SV=2</v>
      </c>
      <c r="T429" t="str">
        <f>VLOOKUP($A:$A,[0]!aq,20,FALSE)</f>
        <v>-</v>
      </c>
      <c r="U429" t="str">
        <f>VLOOKUP($A:$A,[0]!aq,21,FALSE)</f>
        <v>-</v>
      </c>
      <c r="V429" t="str">
        <f>VLOOKUP($A:$A,[0]!aq,22,FALSE)</f>
        <v>-</v>
      </c>
      <c r="W429" t="str">
        <f>VLOOKUP($A:$A,[0]!aq,23,FALSE)</f>
        <v>-</v>
      </c>
      <c r="X429" t="str">
        <f>VLOOKUP($A:$A,[0]!aq,24,FALSE)</f>
        <v>-</v>
      </c>
      <c r="Y429" t="str">
        <f>VLOOKUP($A:$A,[0]!aq,25,FALSE)</f>
        <v>-</v>
      </c>
      <c r="Z429" t="str">
        <f>VLOOKUP($A:$A,[0]!aq,26,FALSE)</f>
        <v>-</v>
      </c>
      <c r="AA429" t="str">
        <f>VLOOKUP($A:$A,[0]!aq,27,FALSE)</f>
        <v>K00099|1|0.0|968|ghi:107890888|1-deoxy-D-xylulose-5-phosphate reductoisomerase [EC:1.1.1.267]</v>
      </c>
      <c r="AB429" t="str">
        <f>VLOOKUP($A:$A,[0]!aq,28,FALSE)</f>
        <v>GO:0008299//isoprenoid biosynthetic process</v>
      </c>
      <c r="AC429" t="str">
        <f>VLOOKUP($A:$A,[0]!aq,29,FALSE)</f>
        <v>GO:0046872//metal ion binding;GO:0070402//NADPH binding;GO:0016853//isomerase activity;GO:0030604//1-deoxy-D-xylulose-5-phosphate reductoisomerase activity</v>
      </c>
      <c r="AD429" t="str">
        <f>VLOOKUP($A:$A,[0]!aq,30,FALSE)</f>
        <v>-</v>
      </c>
      <c r="AE429" t="str">
        <f>VLOOKUP($A:$A,[0]!aq,31,FALSE)</f>
        <v>MALNLVSPPEIHSISFLGSTKSSSFSKLFPGGFVLKKDCGTTFGRKVQCSAQAPQPPPAWPGRAFPDPGRKTWDGPKPISIVGSTGSIGTQTLDIVAENPDKFRVVALAAGSNVTLLVDQVKTFKPQLVAVRNESLVNELKEALADMEQKPEVIPGESGVIEVARHPDAVSVVTGIVGCAGLKPTVAAIEAGKDIALANKETLIAGGPFVLPLAHKHKVKILPADSEHSAIFQCIQGLPEGALRRIILTASGGAFRDWPVDKLKEVKVADALKHPNWNMGKKITVDSATLFNKGLEVIEAHYLFGAEYDDIEIVIHPQSIIHSMVETQDSSVLAQLGWPDMRLPILYTMSWPERIYCSEITWPRLDLCKLGSLTFKAPDNVKYPSMSLAYAAGRAGGTMTGVLSAANEKAVELFIDEKISYLDIFKVVELTCEKHQEEFVATPSLEEIIHYDLWARDYAASIQQSSGLSPVLA</v>
      </c>
    </row>
    <row r="430" spans="1:31" x14ac:dyDescent="0.25">
      <c r="A430" s="2" t="s">
        <v>3171</v>
      </c>
      <c r="B430" t="str">
        <f>VLOOKUP($A:$A,[0]!aq,2,FALSE)</f>
        <v>MSMs-VS-MMs</v>
      </c>
      <c r="C430">
        <f>VLOOKUP($A:$A,[0]!aq,3,FALSE)</f>
        <v>2.3928300276774399</v>
      </c>
      <c r="D430">
        <f>VLOOKUP($A:$A,[0]!aq,4,FALSE)</f>
        <v>0.37041280030573598</v>
      </c>
      <c r="E430">
        <f>VLOOKUP($A:$A,[0]!aq,5,FALSE)</f>
        <v>4.6780214722819097E-5</v>
      </c>
      <c r="F430">
        <f>VLOOKUP($A:$A,[0]!aq,6,FALSE)</f>
        <v>5.9049220906059801E-4</v>
      </c>
      <c r="G430" t="str">
        <f>VLOOKUP($A:$A,[0]!aq,7,FALSE)</f>
        <v>Up</v>
      </c>
      <c r="H430" t="str">
        <f>VLOOKUP($A:$A,[0]!aq,8,FALSE)</f>
        <v>Ghir_A08G020930.1;Ghir_D08G021730.1</v>
      </c>
      <c r="I430">
        <f>VLOOKUP($A:$A,[0]!aq,9,FALSE)</f>
        <v>0</v>
      </c>
      <c r="J430">
        <f>VLOOKUP($A:$A,[0]!aq,10,FALSE)</f>
        <v>0</v>
      </c>
      <c r="K430">
        <f>VLOOKUP($A:$A,[0]!aq,11,FALSE)</f>
        <v>0</v>
      </c>
      <c r="L430">
        <f>VLOOKUP($A:$A,[0]!aq,12,FALSE)</f>
        <v>99.808000000000007</v>
      </c>
      <c r="M430">
        <f>VLOOKUP($A:$A,[0]!aq,13,FALSE)</f>
        <v>0</v>
      </c>
      <c r="N430" t="str">
        <f>VLOOKUP($A:$A,[0]!aq,14,FALSE)</f>
        <v>XP_017626705.1</v>
      </c>
      <c r="O430" t="str">
        <f>VLOOKUP($A:$A,[0]!aq,15,FALSE)</f>
        <v>PREDICTED: alpha-L-fucosidase 1 [Gossypium arboreum]</v>
      </c>
      <c r="P430">
        <f>VLOOKUP($A:$A,[0]!aq,16,FALSE)</f>
        <v>73.349999999999994</v>
      </c>
      <c r="Q430">
        <f>VLOOKUP($A:$A,[0]!aq,17,FALSE)</f>
        <v>0</v>
      </c>
      <c r="R430" t="str">
        <f>VLOOKUP($A:$A,[0]!aq,18,FALSE)</f>
        <v>sp|Q8GW72|FUCO1_ARATH</v>
      </c>
      <c r="S430" t="str">
        <f>VLOOKUP($A:$A,[0]!aq,19,FALSE)</f>
        <v>Alpha-L-fucosidase 1 OS=Arabidopsis thaliana GN=FUC1 PE=1 SV=2</v>
      </c>
      <c r="T430" t="str">
        <f>VLOOKUP($A:$A,[0]!aq,20,FALSE)</f>
        <v>At2g28100</v>
      </c>
      <c r="U430">
        <f>VLOOKUP($A:$A,[0]!aq,21,FALSE)</f>
        <v>280</v>
      </c>
      <c r="V430">
        <f>VLOOKUP($A:$A,[0]!aq,22,FALSE)</f>
        <v>2E-92</v>
      </c>
      <c r="W430" t="str">
        <f>VLOOKUP($A:$A,[0]!aq,23,FALSE)</f>
        <v>KOG3340</v>
      </c>
      <c r="X430" t="str">
        <f>VLOOKUP($A:$A,[0]!aq,24,FALSE)</f>
        <v>Alpha-L-fucosidase</v>
      </c>
      <c r="Y430" t="str">
        <f>VLOOKUP($A:$A,[0]!aq,25,FALSE)</f>
        <v>G</v>
      </c>
      <c r="Z430" t="str">
        <f>VLOOKUP($A:$A,[0]!aq,26,FALSE)</f>
        <v>Carbohydrate transport and metabolism</v>
      </c>
      <c r="AA430" t="str">
        <f>VLOOKUP($A:$A,[0]!aq,27,FALSE)</f>
        <v>K01206|1|0.0|1078|gab:108470038|alpha-L-fucosidase [EC:3.2.1.51]</v>
      </c>
      <c r="AB430" t="str">
        <f>VLOOKUP($A:$A,[0]!aq,28,FALSE)</f>
        <v>GO:0005975//carbohydrate metabolic process</v>
      </c>
      <c r="AC430" t="str">
        <f>VLOOKUP($A:$A,[0]!aq,29,FALSE)</f>
        <v>GO:0004560//alpha-L-fucosidase activity</v>
      </c>
      <c r="AD430" t="str">
        <f>VLOOKUP($A:$A,[0]!aq,30,FALSE)</f>
        <v>-</v>
      </c>
      <c r="AE430" t="str">
        <f>VLOOKUP($A:$A,[0]!aq,31,FALSE)</f>
        <v>MPNPSFNSRKRISIHALPIFVSLFFSAIPHSALKIPPPLPILPLPSASQLQWQLSSMALFLHFGPNTFTDSEWGTGHASPSVFNPTLLNASQWVHVAKEAGFSRVILTAKHHDGFCLWPSEYTDYSVKASPWRDGKGDVVAELAAGAKEAGIALGLYLSPWDRHESCYGKTLEYNEFYIGQMTELLTRYGDIKEVWLDGAKGEGEKDMEYYFDAWFSLIHQLQPDAVIFSDAGPDTRWIGDEAGVAGSTCWSLFNRSNAVIGGTNPQYSQGGDPHGHDWVPAECDVSIRRGWFWHASQVPKSALELLDIYYKSAGRNCLLLLNVPPNSSGLISDEDIQALQEFKELRRSIFSNNLAEKGLLTASSIRGGNDNYQFSPYNVFEESIYTYWAPEEDQRDWVLYLDLQESVSFNVLQVQEPIHMGQRIIKFHLEILSGGRWKNVISGTTVGYKRLLRFPTVQSQYLKLVIDMSRADPLISYMGLHMDRFSILSHASNTTSQIYVNGSQVLRQVPNKHSQTATV</v>
      </c>
    </row>
    <row r="431" spans="1:31" x14ac:dyDescent="0.25">
      <c r="A431" s="2" t="s">
        <v>4429</v>
      </c>
      <c r="B431" t="str">
        <f>VLOOKUP($A:$A,[0]!aq,2,FALSE)</f>
        <v>MSMs-VS-MMs</v>
      </c>
      <c r="C431">
        <f>VLOOKUP($A:$A,[0]!aq,3,FALSE)</f>
        <v>-3.8317066404248901</v>
      </c>
      <c r="D431">
        <f>VLOOKUP($A:$A,[0]!aq,4,FALSE)</f>
        <v>0.38894108421719598</v>
      </c>
      <c r="E431">
        <f>VLOOKUP($A:$A,[0]!aq,5,FALSE)</f>
        <v>6.3069184762287706E-5</v>
      </c>
      <c r="F431">
        <f>VLOOKUP($A:$A,[0]!aq,6,FALSE)</f>
        <v>7.3322716865804297E-4</v>
      </c>
      <c r="G431" t="str">
        <f>VLOOKUP($A:$A,[0]!aq,7,FALSE)</f>
        <v>Down</v>
      </c>
      <c r="H431" t="str">
        <f>VLOOKUP($A:$A,[0]!aq,8,FALSE)</f>
        <v>Ghir_D13G017030.1</v>
      </c>
      <c r="I431">
        <f>VLOOKUP($A:$A,[0]!aq,9,FALSE)</f>
        <v>0</v>
      </c>
      <c r="J431">
        <f>VLOOKUP($A:$A,[0]!aq,10,FALSE)</f>
        <v>0</v>
      </c>
      <c r="K431">
        <f>VLOOKUP($A:$A,[0]!aq,11,FALSE)</f>
        <v>0</v>
      </c>
      <c r="L431">
        <f>VLOOKUP($A:$A,[0]!aq,12,FALSE)</f>
        <v>98.382000000000005</v>
      </c>
      <c r="M431">
        <f>VLOOKUP($A:$A,[0]!aq,13,FALSE)</f>
        <v>0</v>
      </c>
      <c r="N431" t="str">
        <f>VLOOKUP($A:$A,[0]!aq,14,FALSE)</f>
        <v>XP_012464404.1</v>
      </c>
      <c r="O431" t="str">
        <f>VLOOKUP($A:$A,[0]!aq,15,FALSE)</f>
        <v xml:space="preserve">PREDICTED: protein LUTEIN DEFICIENT 5, chloroplastic [Gossypium raimondii] </v>
      </c>
      <c r="P431">
        <f>VLOOKUP($A:$A,[0]!aq,16,FALSE)</f>
        <v>84.19</v>
      </c>
      <c r="Q431">
        <f>VLOOKUP($A:$A,[0]!aq,17,FALSE)</f>
        <v>0</v>
      </c>
      <c r="R431" t="str">
        <f>VLOOKUP($A:$A,[0]!aq,18,FALSE)</f>
        <v>sp|Q93VK5|LUT5_ARATH</v>
      </c>
      <c r="S431" t="str">
        <f>VLOOKUP($A:$A,[0]!aq,19,FALSE)</f>
        <v>Protein LUTEIN DEFICIENT 5, chloroplastic OS=Arabidopsis thaliana GN=CYP97A3 PE=1 SV=1</v>
      </c>
      <c r="T431" t="str">
        <f>VLOOKUP($A:$A,[0]!aq,20,FALSE)</f>
        <v>At1g31800</v>
      </c>
      <c r="U431">
        <f>VLOOKUP($A:$A,[0]!aq,21,FALSE)</f>
        <v>939</v>
      </c>
      <c r="V431">
        <f>VLOOKUP($A:$A,[0]!aq,22,FALSE)</f>
        <v>0</v>
      </c>
      <c r="W431" t="str">
        <f>VLOOKUP($A:$A,[0]!aq,23,FALSE)</f>
        <v>KOG0157</v>
      </c>
      <c r="X431" t="str">
        <f>VLOOKUP($A:$A,[0]!aq,24,FALSE)</f>
        <v>Cytochrome P450 CYP4/CYP19/CYP26 subfamilies</v>
      </c>
      <c r="Y431" t="str">
        <f>VLOOKUP($A:$A,[0]!aq,25,FALSE)</f>
        <v>QI</v>
      </c>
      <c r="Z431" t="str">
        <f>VLOOKUP($A:$A,[0]!aq,26,FALSE)</f>
        <v>Secondary metabolites biosynthesis, transport and catabolism;Lipid transport and metabolism</v>
      </c>
      <c r="AA431" t="str">
        <f>VLOOKUP($A:$A,[0]!aq,27,FALSE)</f>
        <v>K15747|1|0.0|1248|gra:105783469|beta-ring hydroxylase [EC:1.14.-.-]</v>
      </c>
      <c r="AB431">
        <f>VLOOKUP($A:$A,[0]!aq,28,FALSE)</f>
        <v>0</v>
      </c>
      <c r="AC431" t="str">
        <f>VLOOKUP($A:$A,[0]!aq,29,FALSE)</f>
        <v>GO:0004497//monooxygenase activity;GO:0016705//oxidoreductase activity, acting on paired donors, with incorporation or reduction of molecular oxygen;GO:0005506//iron ion binding;GO:0020037//heme binding</v>
      </c>
      <c r="AD431" t="str">
        <f>VLOOKUP($A:$A,[0]!aq,30,FALSE)</f>
        <v>-</v>
      </c>
      <c r="AE431" t="str">
        <f>VLOOKUP($A:$A,[0]!aq,31,FALSE)</f>
        <v>MAATPAFPFFQLRLTKPKPKPKPTASCFKPYGTSKFGIVKCGSSSNGREPDSADNGVKSVERLLEEKRRAELSARIASGEFTVQKSGFPSLLKNSLSKIGVPSGALEILFKGVDDVEDYPKIPEAKGAIKAIRSEAFFIPLYELYLTYGGIFRLTFGPKSFLIVSDPSIAKHILKDNSKAYSKGILAEILDFVMGKGLIPADGEIWRIRRRAIVPALHQKYVAAMISLFGLATDRLCQKLDDAATDGEDVEMESLFSRLTLDIIGKAVFNYDFDSLTNDTGIVEAVYTVLREAEDRSVSPIPTWEIPIWKDLSPRQRKVTEALKLINDVLDDLIATCKRLVEEEELQFSDEYMNEQDPSILHFLLASGDDVSSKQLRDDLMTMLIAGHETSAALLTWTFYLLSKEPSVVSKLQDEVDFVLGDRFPTIDDMKKLKYTTRVINESLRLYPQPPVLIRRSIENDVLGKYPIKRGEDIFISVWNLHRSPSLWQDAEKFNPERWPLDGPNPNETNQNFCYLPFGGGPRKCVGDMFASFETVVAVAMLIRRFNFQMALGAPPVEMTTGATIHTTQGLKMTVTRRMKPPIIPEINMEGLKMEGTARILEAETQVGEKGEVSQAHS</v>
      </c>
    </row>
    <row r="432" spans="1:31" x14ac:dyDescent="0.25">
      <c r="A432" s="2" t="s">
        <v>2720</v>
      </c>
      <c r="B432" t="str">
        <f>VLOOKUP($A:$A,[0]!aq,2,FALSE)</f>
        <v>MSMs-VS-MMs</v>
      </c>
      <c r="C432">
        <f>VLOOKUP($A:$A,[0]!aq,3,FALSE)</f>
        <v>-2.1357752354742798</v>
      </c>
      <c r="D432">
        <f>VLOOKUP($A:$A,[0]!aq,4,FALSE)</f>
        <v>0.23907322844317599</v>
      </c>
      <c r="E432">
        <f>VLOOKUP($A:$A,[0]!aq,5,FALSE)</f>
        <v>1.1938694202129301E-6</v>
      </c>
      <c r="F432">
        <f>VLOOKUP($A:$A,[0]!aq,6,FALSE)</f>
        <v>4.9714719290250299E-5</v>
      </c>
      <c r="G432" t="str">
        <f>VLOOKUP($A:$A,[0]!aq,7,FALSE)</f>
        <v>Down</v>
      </c>
      <c r="H432" t="str">
        <f>VLOOKUP($A:$A,[0]!aq,8,FALSE)</f>
        <v>Ghir_A02G017990.1</v>
      </c>
      <c r="I432">
        <f>VLOOKUP($A:$A,[0]!aq,9,FALSE)</f>
        <v>0</v>
      </c>
      <c r="J432">
        <f>VLOOKUP($A:$A,[0]!aq,10,FALSE)</f>
        <v>0</v>
      </c>
      <c r="K432">
        <f>VLOOKUP($A:$A,[0]!aq,11,FALSE)</f>
        <v>0</v>
      </c>
      <c r="L432">
        <f>VLOOKUP($A:$A,[0]!aq,12,FALSE)</f>
        <v>100</v>
      </c>
      <c r="M432">
        <f>VLOOKUP($A:$A,[0]!aq,13,FALSE)</f>
        <v>0</v>
      </c>
      <c r="N432" t="str">
        <f>VLOOKUP($A:$A,[0]!aq,14,FALSE)</f>
        <v>KHG03504.1</v>
      </c>
      <c r="O432" t="str">
        <f>VLOOKUP($A:$A,[0]!aq,15,FALSE)</f>
        <v>hypothetical protein F383_27679 [Gossypium arboreum]</v>
      </c>
      <c r="P432">
        <f>VLOOKUP($A:$A,[0]!aq,16,FALSE)</f>
        <v>59.06</v>
      </c>
      <c r="Q432">
        <f>VLOOKUP($A:$A,[0]!aq,17,FALSE)</f>
        <v>4.0000000000000001E-146</v>
      </c>
      <c r="R432" t="str">
        <f>VLOOKUP($A:$A,[0]!aq,18,FALSE)</f>
        <v>sp|Q9LVQ8|P2C80_ARATH</v>
      </c>
      <c r="S432" t="str">
        <f>VLOOKUP($A:$A,[0]!aq,19,FALSE)</f>
        <v>Probable protein phosphatase 2C 80 OS=Arabidopsis thaliana GN=At5g66720 PE=2 SV=1</v>
      </c>
      <c r="T432" t="str">
        <f>VLOOKUP($A:$A,[0]!aq,20,FALSE)</f>
        <v>At5g66720</v>
      </c>
      <c r="U432">
        <f>VLOOKUP($A:$A,[0]!aq,21,FALSE)</f>
        <v>420</v>
      </c>
      <c r="V432">
        <f>VLOOKUP($A:$A,[0]!aq,22,FALSE)</f>
        <v>9.0000000000000001E-146</v>
      </c>
      <c r="W432" t="str">
        <f>VLOOKUP($A:$A,[0]!aq,23,FALSE)</f>
        <v>KOG1379</v>
      </c>
      <c r="X432" t="str">
        <f>VLOOKUP($A:$A,[0]!aq,24,FALSE)</f>
        <v>Serine/threonine protein phosphatase</v>
      </c>
      <c r="Y432" t="str">
        <f>VLOOKUP($A:$A,[0]!aq,25,FALSE)</f>
        <v>T</v>
      </c>
      <c r="Z432" t="str">
        <f>VLOOKUP($A:$A,[0]!aq,26,FALSE)</f>
        <v>Signal transduction mechanisms</v>
      </c>
      <c r="AA432" t="str">
        <f>VLOOKUP($A:$A,[0]!aq,27,FALSE)</f>
        <v>K17508|1|0.0|770|gab:108479777|protein phosphatase PTC7 [EC:3.1.3.16]</v>
      </c>
      <c r="AB432">
        <f>VLOOKUP($A:$A,[0]!aq,28,FALSE)</f>
        <v>0</v>
      </c>
      <c r="AC432" t="str">
        <f>VLOOKUP($A:$A,[0]!aq,29,FALSE)</f>
        <v>GO:0003824//catalytic activity</v>
      </c>
      <c r="AD432" t="str">
        <f>VLOOKUP($A:$A,[0]!aq,30,FALSE)</f>
        <v>-</v>
      </c>
      <c r="AE432" t="str">
        <f>VLOOKUP($A:$A,[0]!aq,31,FALSE)</f>
        <v>MAVSGSKVVFGDVYVDELVSSCGNGFEFLKPKGVYFADRSHISCRKAGMVLRKQEQPLFVCGHYVSPTMSRNSKYNPPFGPRIKSIRTSPLPCSSSRAVHDVSFDGSSSDDQTTSLPQRAIPSEQTLTLVSGSCYLPHPAKVEKGGEDAHFICADEQAIGVADGVGGWAEVGIDAGEFARELMSNSVKAIRDEPKGSVDPARVLEKAHSSTKSQGSSTACVIALHKEGLHAINLGDSGFIVVRDGSTVFHSPVQQHGFNFTYQLESGNNGDLPSSGQVFRIPILPGDVIVAGTDGLFDNLYNNEVAAVVVHALRAGFSPESTAKEIVALARERAVDKNKQTPFAKAAQDAGYRYNGGKLDDITVVVSFITISADM</v>
      </c>
    </row>
    <row r="433" spans="1:31" x14ac:dyDescent="0.25">
      <c r="A433" s="2" t="s">
        <v>3468</v>
      </c>
      <c r="B433" t="str">
        <f>VLOOKUP($A:$A,[0]!aq,2,FALSE)</f>
        <v>MSMs-VS-MMs</v>
      </c>
      <c r="C433">
        <f>VLOOKUP($A:$A,[0]!aq,3,FALSE)</f>
        <v>2.52945150706819</v>
      </c>
      <c r="D433">
        <f>VLOOKUP($A:$A,[0]!aq,4,FALSE)</f>
        <v>0.26490005179445397</v>
      </c>
      <c r="E433">
        <f>VLOOKUP($A:$A,[0]!aq,5,FALSE)</f>
        <v>5.8847657791183405E-7</v>
      </c>
      <c r="F433">
        <f>VLOOKUP($A:$A,[0]!aq,6,FALSE)</f>
        <v>3.2359447686554203E-5</v>
      </c>
      <c r="G433" t="str">
        <f>VLOOKUP($A:$A,[0]!aq,7,FALSE)</f>
        <v>Up</v>
      </c>
      <c r="H433" t="str">
        <f>VLOOKUP($A:$A,[0]!aq,8,FALSE)</f>
        <v>Ghir_A12G001530.1;Ghir_A12G001530.2</v>
      </c>
      <c r="I433">
        <f>VLOOKUP($A:$A,[0]!aq,9,FALSE)</f>
        <v>0</v>
      </c>
      <c r="J433">
        <f>VLOOKUP($A:$A,[0]!aq,10,FALSE)</f>
        <v>0</v>
      </c>
      <c r="K433">
        <f>VLOOKUP($A:$A,[0]!aq,11,FALSE)</f>
        <v>0</v>
      </c>
      <c r="L433">
        <f>VLOOKUP($A:$A,[0]!aq,12,FALSE)</f>
        <v>100</v>
      </c>
      <c r="M433">
        <f>VLOOKUP($A:$A,[0]!aq,13,FALSE)</f>
        <v>0</v>
      </c>
      <c r="N433" t="str">
        <f>VLOOKUP($A:$A,[0]!aq,14,FALSE)</f>
        <v>XP_016716286.1</v>
      </c>
      <c r="O433" t="str">
        <f>VLOOKUP($A:$A,[0]!aq,15,FALSE)</f>
        <v>PREDICTED: nitronate monooxygenase-like [Gossypium hirsutum]</v>
      </c>
      <c r="P433" t="str">
        <f>VLOOKUP($A:$A,[0]!aq,16,FALSE)</f>
        <v>-</v>
      </c>
      <c r="Q433" t="str">
        <f>VLOOKUP($A:$A,[0]!aq,17,FALSE)</f>
        <v>-</v>
      </c>
      <c r="R433" t="str">
        <f>VLOOKUP($A:$A,[0]!aq,18,FALSE)</f>
        <v>-</v>
      </c>
      <c r="S433" t="str">
        <f>VLOOKUP($A:$A,[0]!aq,19,FALSE)</f>
        <v>-</v>
      </c>
      <c r="T433" t="str">
        <f>VLOOKUP($A:$A,[0]!aq,20,FALSE)</f>
        <v>-</v>
      </c>
      <c r="U433" t="str">
        <f>VLOOKUP($A:$A,[0]!aq,21,FALSE)</f>
        <v>-</v>
      </c>
      <c r="V433" t="str">
        <f>VLOOKUP($A:$A,[0]!aq,22,FALSE)</f>
        <v>-</v>
      </c>
      <c r="W433" t="str">
        <f>VLOOKUP($A:$A,[0]!aq,23,FALSE)</f>
        <v>-</v>
      </c>
      <c r="X433" t="str">
        <f>VLOOKUP($A:$A,[0]!aq,24,FALSE)</f>
        <v>-</v>
      </c>
      <c r="Y433" t="str">
        <f>VLOOKUP($A:$A,[0]!aq,25,FALSE)</f>
        <v>-</v>
      </c>
      <c r="Z433" t="str">
        <f>VLOOKUP($A:$A,[0]!aq,26,FALSE)</f>
        <v>-</v>
      </c>
      <c r="AA433" t="str">
        <f>VLOOKUP($A:$A,[0]!aq,27,FALSE)</f>
        <v>K04565|1|4e-121|361|psom:113294382|superoxide dismutase, Cu-Zn family [EC:1.15.1.1]</v>
      </c>
      <c r="AB433">
        <f>VLOOKUP($A:$A,[0]!aq,28,FALSE)</f>
        <v>0</v>
      </c>
      <c r="AC433" t="str">
        <f>VLOOKUP($A:$A,[0]!aq,29,FALSE)</f>
        <v>GO:0018580//nitronate monooxygenase activity</v>
      </c>
      <c r="AD433" t="str">
        <f>VLOOKUP($A:$A,[0]!aq,30,FALSE)</f>
        <v>-</v>
      </c>
      <c r="AE433" t="str">
        <f>VLOOKUP($A:$A,[0]!aq,31,FALSE)</f>
        <v>MGWKGILGFEYGIVQGPLGPDIAGPELVAAVANAGGLGLLRAPDWESPDYVKELIRKTRKLTDKPFGVGVVLAFPHKENVKAILEEKVAVLQLYWGECSKELVIEAHNAGVKVVPQVGSLEEAKNAINVGVDAIIVQGREAGGHVIGQEGLISLLPRVVDLVGDHGIPVIAAGGIVDARGYVAALALGAKGICMGTRFLATHESYAHPTYKLKLIEYDKTEYTDVFGRARWPGAPHRVLQTPFFCDWKCLSAQENETNQPIIGRTIIHGVEREIRRFAGTVPNPTTTGDIESMVMYAGQSVGLIKEILPAGQVVKKLVEAAQLLIHQTFNPDSI</v>
      </c>
    </row>
    <row r="434" spans="1:31" x14ac:dyDescent="0.25">
      <c r="A434" s="2" t="s">
        <v>4101</v>
      </c>
      <c r="B434" t="str">
        <f>VLOOKUP($A:$A,[0]!aq,2,FALSE)</f>
        <v>MSMs-VS-MMs</v>
      </c>
      <c r="C434">
        <f>VLOOKUP($A:$A,[0]!aq,3,FALSE)</f>
        <v>2.17090677944618</v>
      </c>
      <c r="D434">
        <f>VLOOKUP($A:$A,[0]!aq,4,FALSE)</f>
        <v>0.39316489914783698</v>
      </c>
      <c r="E434">
        <f>VLOOKUP($A:$A,[0]!aq,5,FALSE)</f>
        <v>1.31614984806294E-4</v>
      </c>
      <c r="F434">
        <f>VLOOKUP($A:$A,[0]!aq,6,FALSE)</f>
        <v>1.24682393527388E-3</v>
      </c>
      <c r="G434" t="str">
        <f>VLOOKUP($A:$A,[0]!aq,7,FALSE)</f>
        <v>Up</v>
      </c>
      <c r="H434" t="str">
        <f>VLOOKUP($A:$A,[0]!aq,8,FALSE)</f>
        <v>Ghir_D08G027770.1</v>
      </c>
      <c r="I434">
        <f>VLOOKUP($A:$A,[0]!aq,9,FALSE)</f>
        <v>0</v>
      </c>
      <c r="J434">
        <f>VLOOKUP($A:$A,[0]!aq,10,FALSE)</f>
        <v>0</v>
      </c>
      <c r="K434">
        <f>VLOOKUP($A:$A,[0]!aq,11,FALSE)</f>
        <v>0</v>
      </c>
      <c r="L434">
        <f>VLOOKUP($A:$A,[0]!aq,12,FALSE)</f>
        <v>97.992000000000004</v>
      </c>
      <c r="M434">
        <f>VLOOKUP($A:$A,[0]!aq,13,FALSE)</f>
        <v>0</v>
      </c>
      <c r="N434" t="str">
        <f>VLOOKUP($A:$A,[0]!aq,14,FALSE)</f>
        <v>XP_016743353.1</v>
      </c>
      <c r="O434" t="str">
        <f>VLOOKUP($A:$A,[0]!aq,15,FALSE)</f>
        <v xml:space="preserve">PREDICTED: homeobox-leucine zipper protein ANTHOCYANINLESS 2-like isoform X3 [Gossypium hirsutum] </v>
      </c>
      <c r="P434">
        <f>VLOOKUP($A:$A,[0]!aq,16,FALSE)</f>
        <v>60.14</v>
      </c>
      <c r="Q434">
        <f>VLOOKUP($A:$A,[0]!aq,17,FALSE)</f>
        <v>0</v>
      </c>
      <c r="R434" t="str">
        <f>VLOOKUP($A:$A,[0]!aq,18,FALSE)</f>
        <v>sp|Q0WV12|ANL2_ARATH</v>
      </c>
      <c r="S434" t="str">
        <f>VLOOKUP($A:$A,[0]!aq,19,FALSE)</f>
        <v>Homeobox-leucine zipper protein ANTHOCYANINLESS 2 OS=Arabidopsis thaliana GN=ANL2 PE=2 SV=1</v>
      </c>
      <c r="T434" t="str">
        <f>VLOOKUP($A:$A,[0]!aq,20,FALSE)</f>
        <v>At2g36610</v>
      </c>
      <c r="U434">
        <f>VLOOKUP($A:$A,[0]!aq,21,FALSE)</f>
        <v>70.5</v>
      </c>
      <c r="V434">
        <f>VLOOKUP($A:$A,[0]!aq,22,FALSE)</f>
        <v>1E-13</v>
      </c>
      <c r="W434" t="str">
        <f>VLOOKUP($A:$A,[0]!aq,23,FALSE)</f>
        <v>KOG0483</v>
      </c>
      <c r="X434" t="str">
        <f>VLOOKUP($A:$A,[0]!aq,24,FALSE)</f>
        <v>Transcription factor HEX, contains HOX and HALZ domains</v>
      </c>
      <c r="Y434" t="str">
        <f>VLOOKUP($A:$A,[0]!aq,25,FALSE)</f>
        <v>K</v>
      </c>
      <c r="Z434" t="str">
        <f>VLOOKUP($A:$A,[0]!aq,26,FALSE)</f>
        <v>Transcription</v>
      </c>
      <c r="AA434" t="str">
        <f>VLOOKUP($A:$A,[0]!aq,27,FALSE)</f>
        <v>K09338|1|0.0|1518|ghi:107952707|homeobox-leucine zipper protein</v>
      </c>
      <c r="AB434" t="str">
        <f>VLOOKUP($A:$A,[0]!aq,28,FALSE)</f>
        <v>GO:0006355//regulation of transcription, DNA-templated</v>
      </c>
      <c r="AC434" t="str">
        <f>VLOOKUP($A:$A,[0]!aq,29,FALSE)</f>
        <v>GO:0008289//lipid binding;GO:0043565//sequence-specific DNA binding</v>
      </c>
      <c r="AD434" t="str">
        <f>VLOOKUP($A:$A,[0]!aq,30,FALSE)</f>
        <v>GO:0005634//nucleus</v>
      </c>
      <c r="AE434" t="str">
        <f>VLOOKUP($A:$A,[0]!aq,31,FALSE)</f>
        <v>MDGHGEMGLIGENFDPGFVGRMKEDGYEIRSESDNFDVASGDDQDAAADGPSKKKKYHRHTPRQIQELESFFKECPHPDEKQRMELSRRLGLEGKQIKFWFQNRRTQMKTQLERHENVILRQENDKLRAENDLLKQAMTTPICNSCGGPAVPGEISYEQHQLRIENARLKDELTRICALTNKFLGRPLSSSGSPIPPHGLNSNLELAVGRNGFGGLNNAGTSLPMGFEFGDGSMMPIVKPMVNEMQYDRSAFVDVALSAMDELMKMAQMDNPLWIKGLGGGMESLNVEEYKRNFSSCIGMKPSSYATEATKATGLVYLRGLALVEALMDANRWVEMFPCMISRAATIDVLSSGTGVTRDNELQVMDAEFQVLSPLVPVRQVRFIRFCKQHSEGVWAVVDVSIDPSQDATDTQMFPNCRRLPSGCVIQDVDTKCSKITWVEHSEYDDSAVHHLLQPWLATLQRQCDCMAILMSQDIPGENNTGITPAGRKSMIKLAQRMTYNFCAGVCASSIHKWDKLSVGNVGEDVRVMTRKNINDPGEPHGCCLSAATSVWMPVTQERLFDFLRDERMRSEWDILSNGGPMQEMVHVAKGMGHGNCVSLLRGSAINANENNMLILQETWSDASGALVVYAPVDISSMSVVMNGGDSAYVALLPSGFAILPGISPSYHGGRSESNGALVKPEIDGSIVSGCLLTVGFQILVNNVPTAKLTVESVETVNNLISCTIQKIKAALTVT</v>
      </c>
    </row>
    <row r="435" spans="1:31" x14ac:dyDescent="0.25">
      <c r="A435" s="2" t="s">
        <v>3737</v>
      </c>
      <c r="B435" t="str">
        <f>VLOOKUP($A:$A,[0]!aq,2,FALSE)</f>
        <v>MSMs-VS-MMs</v>
      </c>
      <c r="C435">
        <f>VLOOKUP($A:$A,[0]!aq,3,FALSE)</f>
        <v>-4.4888515245614</v>
      </c>
      <c r="D435">
        <f>VLOOKUP($A:$A,[0]!aq,4,FALSE)</f>
        <v>0.69252022716740003</v>
      </c>
      <c r="E435">
        <f>VLOOKUP($A:$A,[0]!aq,5,FALSE)</f>
        <v>3.3987350810504901E-4</v>
      </c>
      <c r="F435">
        <f>VLOOKUP($A:$A,[0]!aq,6,FALSE)</f>
        <v>2.4637943226388801E-3</v>
      </c>
      <c r="G435" t="str">
        <f>VLOOKUP($A:$A,[0]!aq,7,FALSE)</f>
        <v>Down</v>
      </c>
      <c r="H435" t="str">
        <f>VLOOKUP($A:$A,[0]!aq,8,FALSE)</f>
        <v>Ghir_D01G014970.1</v>
      </c>
      <c r="I435">
        <f>VLOOKUP($A:$A,[0]!aq,9,FALSE)</f>
        <v>0</v>
      </c>
      <c r="J435">
        <f>VLOOKUP($A:$A,[0]!aq,10,FALSE)</f>
        <v>0</v>
      </c>
      <c r="K435">
        <f>VLOOKUP($A:$A,[0]!aq,11,FALSE)</f>
        <v>0</v>
      </c>
      <c r="L435">
        <f>VLOOKUP($A:$A,[0]!aq,12,FALSE)</f>
        <v>100</v>
      </c>
      <c r="M435">
        <f>VLOOKUP($A:$A,[0]!aq,13,FALSE)</f>
        <v>0</v>
      </c>
      <c r="N435" t="str">
        <f>VLOOKUP($A:$A,[0]!aq,14,FALSE)</f>
        <v>XP_016707434.1</v>
      </c>
      <c r="O435" t="str">
        <f>VLOOKUP($A:$A,[0]!aq,15,FALSE)</f>
        <v>PREDICTED: short-chain dehydrogenase reductase ATA1-like [Gossypium hirsutum]</v>
      </c>
      <c r="P435">
        <f>VLOOKUP($A:$A,[0]!aq,16,FALSE)</f>
        <v>59.54</v>
      </c>
      <c r="Q435">
        <f>VLOOKUP($A:$A,[0]!aq,17,FALSE)</f>
        <v>3.9999999999999999E-105</v>
      </c>
      <c r="R435" t="str">
        <f>VLOOKUP($A:$A,[0]!aq,18,FALSE)</f>
        <v>sp|Q9M1K9|ATA1_ARATH</v>
      </c>
      <c r="S435" t="str">
        <f>VLOOKUP($A:$A,[0]!aq,19,FALSE)</f>
        <v>Short-chain dehydrogenase reductase ATA1 OS=Arabidopsis thaliana GN=TA1 PE=2 SV=1</v>
      </c>
      <c r="T435" t="str">
        <f>VLOOKUP($A:$A,[0]!aq,20,FALSE)</f>
        <v>At3g42960</v>
      </c>
      <c r="U435">
        <f>VLOOKUP($A:$A,[0]!aq,21,FALSE)</f>
        <v>306</v>
      </c>
      <c r="V435">
        <f>VLOOKUP($A:$A,[0]!aq,22,FALSE)</f>
        <v>7E-105</v>
      </c>
      <c r="W435" t="str">
        <f>VLOOKUP($A:$A,[0]!aq,23,FALSE)</f>
        <v>KOG0725</v>
      </c>
      <c r="X435" t="str">
        <f>VLOOKUP($A:$A,[0]!aq,24,FALSE)</f>
        <v>Reductases with broad range of substrate specificities</v>
      </c>
      <c r="Y435" t="str">
        <f>VLOOKUP($A:$A,[0]!aq,25,FALSE)</f>
        <v>R</v>
      </c>
      <c r="Z435" t="str">
        <f>VLOOKUP($A:$A,[0]!aq,26,FALSE)</f>
        <v>General function prediction only</v>
      </c>
      <c r="AA435" t="str">
        <f>VLOOKUP($A:$A,[0]!aq,27,FALSE)</f>
        <v>K09841|1|6e-65|208|spen:107005538|xanthoxin dehydrogenase [EC:1.1.1.288]</v>
      </c>
      <c r="AB435" t="str">
        <f>VLOOKUP($A:$A,[0]!aq,28,FALSE)</f>
        <v>-</v>
      </c>
      <c r="AC435" t="str">
        <f>VLOOKUP($A:$A,[0]!aq,29,FALSE)</f>
        <v>-</v>
      </c>
      <c r="AD435" t="str">
        <f>VLOOKUP($A:$A,[0]!aq,30,FALSE)</f>
        <v>-</v>
      </c>
      <c r="AE435" t="str">
        <f>VLOOKUP($A:$A,[0]!aq,31,FALSE)</f>
        <v>MIGKVAVVTGGARGIGAATAKLFAENGAYVVIADILDETGTMLADSIGARYIHCDVAKESDVESAIQLAITWKGKLDILFSNAGIGGTASSITSLDMEQVKHLVSINLLGNVHAIKHAARAMLRCNTKGSIICTSSSAGIMGGLASHPYSLSKAGIVGLMRTAACELGVHGIRVNCISPHGVPTDMLISGYRMFRGNETTPEEVKKLVGDQGSLLRGKAATVEDVAQAAVFLASDDTGFITAHNLIIDGGYTSAISSLSFIYK</v>
      </c>
    </row>
    <row r="436" spans="1:31" x14ac:dyDescent="0.25">
      <c r="A436" s="2" t="s">
        <v>3496</v>
      </c>
      <c r="B436" t="str">
        <f>VLOOKUP($A:$A,[0]!aq,2,FALSE)</f>
        <v>MSMs-VS-MMs</v>
      </c>
      <c r="C436">
        <f>VLOOKUP($A:$A,[0]!aq,3,FALSE)</f>
        <v>-2.3601271514062598</v>
      </c>
      <c r="D436">
        <f>VLOOKUP($A:$A,[0]!aq,4,FALSE)</f>
        <v>0.22875823530586201</v>
      </c>
      <c r="E436">
        <f>VLOOKUP($A:$A,[0]!aq,5,FALSE)</f>
        <v>5.4069821153746002E-7</v>
      </c>
      <c r="F436">
        <f>VLOOKUP($A:$A,[0]!aq,6,FALSE)</f>
        <v>3.1545124926770897E-5</v>
      </c>
      <c r="G436" t="str">
        <f>VLOOKUP($A:$A,[0]!aq,7,FALSE)</f>
        <v>Down</v>
      </c>
      <c r="H436" t="str">
        <f>VLOOKUP($A:$A,[0]!aq,8,FALSE)</f>
        <v>Ghir_A12G005830.1;Ghir_A12G005830.2;Ghir_A12G005830.4</v>
      </c>
      <c r="I436">
        <f>VLOOKUP($A:$A,[0]!aq,9,FALSE)</f>
        <v>0</v>
      </c>
      <c r="J436">
        <f>VLOOKUP($A:$A,[0]!aq,10,FALSE)</f>
        <v>0</v>
      </c>
      <c r="K436" t="str">
        <f>VLOOKUP($A:$A,[0]!aq,11,FALSE)</f>
        <v>&gt;Ghir_A12G005830.3</v>
      </c>
      <c r="L436">
        <f>VLOOKUP($A:$A,[0]!aq,12,FALSE)</f>
        <v>100</v>
      </c>
      <c r="M436">
        <f>VLOOKUP($A:$A,[0]!aq,13,FALSE)</f>
        <v>0</v>
      </c>
      <c r="N436" t="str">
        <f>VLOOKUP($A:$A,[0]!aq,14,FALSE)</f>
        <v>XP_016701589.1</v>
      </c>
      <c r="O436" t="str">
        <f>VLOOKUP($A:$A,[0]!aq,15,FALSE)</f>
        <v xml:space="preserve">PREDICTED: WPP domain-interacting tail-anchored protein 1-like isoform X1 [Gossypium hirsutum] </v>
      </c>
      <c r="P436">
        <f>VLOOKUP($A:$A,[0]!aq,16,FALSE)</f>
        <v>44.76</v>
      </c>
      <c r="Q436">
        <f>VLOOKUP($A:$A,[0]!aq,17,FALSE)</f>
        <v>3.9999999999999999E-171</v>
      </c>
      <c r="R436" t="str">
        <f>VLOOKUP($A:$A,[0]!aq,18,FALSE)</f>
        <v>sp|Q8L7E5|WIT1_ARATH</v>
      </c>
      <c r="S436" t="str">
        <f>VLOOKUP($A:$A,[0]!aq,19,FALSE)</f>
        <v>WPP domain-interacting tail-anchored protein 1 OS=Arabidopsis thaliana GN=WIT1 PE=1 SV=2</v>
      </c>
      <c r="T436" t="str">
        <f>VLOOKUP($A:$A,[0]!aq,20,FALSE)</f>
        <v>-</v>
      </c>
      <c r="U436" t="str">
        <f>VLOOKUP($A:$A,[0]!aq,21,FALSE)</f>
        <v>-</v>
      </c>
      <c r="V436" t="str">
        <f>VLOOKUP($A:$A,[0]!aq,22,FALSE)</f>
        <v>-</v>
      </c>
      <c r="W436" t="str">
        <f>VLOOKUP($A:$A,[0]!aq,23,FALSE)</f>
        <v>-</v>
      </c>
      <c r="X436" t="str">
        <f>VLOOKUP($A:$A,[0]!aq,24,FALSE)</f>
        <v>-</v>
      </c>
      <c r="Y436" t="str">
        <f>VLOOKUP($A:$A,[0]!aq,25,FALSE)</f>
        <v>-</v>
      </c>
      <c r="Z436" t="str">
        <f>VLOOKUP($A:$A,[0]!aq,26,FALSE)</f>
        <v>-</v>
      </c>
      <c r="AA436" t="str">
        <f>VLOOKUP($A:$A,[0]!aq,27,FALSE)</f>
        <v>K20283|1|4e-07|58.9|nsy:104250097|golgin subfamily A member 4</v>
      </c>
      <c r="AB436">
        <f>VLOOKUP($A:$A,[0]!aq,28,FALSE)</f>
        <v>0</v>
      </c>
      <c r="AC436">
        <f>VLOOKUP($A:$A,[0]!aq,29,FALSE)</f>
        <v>0</v>
      </c>
      <c r="AD436" t="str">
        <f>VLOOKUP($A:$A,[0]!aq,30,FALSE)</f>
        <v>GO:0016021//integral component of membrane</v>
      </c>
      <c r="AE436" t="str">
        <f>VLOOKUP($A:$A,[0]!aq,31,FALSE)</f>
        <v>MDADILHEEGVSGDEFNSMELEAGSSRADILDGISSGGEVNEEFGRANEILTRVELDLACSSEKLVNLSVLTMHLATRETDFESFMSEKDNMQVESMEKALEFDLLSGILDSEVKELNKFMEHLETYIISSREAISSFKHLGETFFKMEEKLLDSEESLKQSRDQVSEIKMQAADFHRILSCLHGNENRNDENGVNVSEGDRLSSGNTKIKMQTIEQQRHILRMLEKSLAREIDLEKKFAESRQIEEELKPRIHTLEEGMVSMEEETMDVSERLFEAQNAAVVFMGISKELLGRLQLAQFNLNNSTHRETELRSKLEESTVKLKAKESALRTLQSSDTRLSDFVQAQVDTLKEKLTEVEKKFILADSEAFTMREKADSLEKQLKESELNLSNAKASLDESREQHDALYSLINTLENDTADLKAKLFEAEKRAHNAESKCKLIVETNTELIEELSLLKGQDLTSEKVDFLEMQLKESEIRLLNAVASAEASQEKQNMLYSTIGDMENLIEDLKLKVSKAENRADSAEDKCIILSETNSELSEELRFLRGRLGCLEASLNQAEEMKMATARDIGIRTQLIANLLMQLGMERERLHQQISGLATENKVLIVKLKQTYKDHSIVQSHENKGNVKDFLFSKQDSTAAPARETKEEITKSSVGGSEPDKTTESVGESEVKPTDGTSQDETVRTIDARLLSFKHISLALLVLLASTAAAYYFQKRKSPFY</v>
      </c>
    </row>
    <row r="437" spans="1:31" x14ac:dyDescent="0.25">
      <c r="A437" s="2" t="s">
        <v>4052</v>
      </c>
      <c r="B437" t="str">
        <f>VLOOKUP($A:$A,[0]!aq,2,FALSE)</f>
        <v>MSMs-VS-MMs</v>
      </c>
      <c r="C437">
        <f>VLOOKUP($A:$A,[0]!aq,3,FALSE)</f>
        <v>-4.8632287460338199</v>
      </c>
      <c r="D437">
        <f>VLOOKUP($A:$A,[0]!aq,4,FALSE)</f>
        <v>0.82864322058979001</v>
      </c>
      <c r="E437">
        <f>VLOOKUP($A:$A,[0]!aq,5,FALSE)</f>
        <v>6.1862624861408499E-4</v>
      </c>
      <c r="F437">
        <f>VLOOKUP($A:$A,[0]!aq,6,FALSE)</f>
        <v>3.7893828084120101E-3</v>
      </c>
      <c r="G437" t="str">
        <f>VLOOKUP($A:$A,[0]!aq,7,FALSE)</f>
        <v>Down</v>
      </c>
      <c r="H437" t="str">
        <f>VLOOKUP($A:$A,[0]!aq,8,FALSE)</f>
        <v>Ghir_D08G012090.1</v>
      </c>
      <c r="I437">
        <f>VLOOKUP($A:$A,[0]!aq,9,FALSE)</f>
        <v>0</v>
      </c>
      <c r="J437">
        <f>VLOOKUP($A:$A,[0]!aq,10,FALSE)</f>
        <v>0</v>
      </c>
      <c r="K437">
        <f>VLOOKUP($A:$A,[0]!aq,11,FALSE)</f>
        <v>0</v>
      </c>
      <c r="L437">
        <f>VLOOKUP($A:$A,[0]!aq,12,FALSE)</f>
        <v>99.796000000000006</v>
      </c>
      <c r="M437">
        <f>VLOOKUP($A:$A,[0]!aq,13,FALSE)</f>
        <v>0</v>
      </c>
      <c r="N437" t="str">
        <f>VLOOKUP($A:$A,[0]!aq,14,FALSE)</f>
        <v>XP_016694688.1</v>
      </c>
      <c r="O437" t="str">
        <f>VLOOKUP($A:$A,[0]!aq,15,FALSE)</f>
        <v>PREDICTED: 3-oxoacyl-[acyl-carrier-protein] synthase I, chloroplastic-like [Gossypium hirsutum]</v>
      </c>
      <c r="P437">
        <f>VLOOKUP($A:$A,[0]!aq,16,FALSE)</f>
        <v>74.2</v>
      </c>
      <c r="Q437">
        <f>VLOOKUP($A:$A,[0]!aq,17,FALSE)</f>
        <v>0</v>
      </c>
      <c r="R437" t="str">
        <f>VLOOKUP($A:$A,[0]!aq,18,FALSE)</f>
        <v>sp|P52410|KASC1_ARATH</v>
      </c>
      <c r="S437" t="str">
        <f>VLOOKUP($A:$A,[0]!aq,19,FALSE)</f>
        <v>3-oxoacyl-[acyl-carrier-protein] synthase I, chloroplastic OS=Arabidopsis thaliana GN=KAS1 PE=1 SV=2</v>
      </c>
      <c r="T437" t="str">
        <f>VLOOKUP($A:$A,[0]!aq,20,FALSE)</f>
        <v>At5g46290</v>
      </c>
      <c r="U437">
        <f>VLOOKUP($A:$A,[0]!aq,21,FALSE)</f>
        <v>724</v>
      </c>
      <c r="V437">
        <f>VLOOKUP($A:$A,[0]!aq,22,FALSE)</f>
        <v>0</v>
      </c>
      <c r="W437" t="str">
        <f>VLOOKUP($A:$A,[0]!aq,23,FALSE)</f>
        <v>KOG1394</v>
      </c>
      <c r="X437" t="str">
        <f>VLOOKUP($A:$A,[0]!aq,24,FALSE)</f>
        <v>3-oxoacyl-(acyl-carrier-protein) synthase (I and II)</v>
      </c>
      <c r="Y437" t="str">
        <f>VLOOKUP($A:$A,[0]!aq,25,FALSE)</f>
        <v>IQ</v>
      </c>
      <c r="Z437" t="str">
        <f>VLOOKUP($A:$A,[0]!aq,26,FALSE)</f>
        <v>Lipid transport and metabolism;Secondary metabolites biosynthesis, transport and catabolism</v>
      </c>
      <c r="AA437" t="str">
        <f>VLOOKUP($A:$A,[0]!aq,27,FALSE)</f>
        <v>K09458|1|0.0|1013|ghi:107911343|3-oxoacyl-[acyl-carrier-protein] synthase II [EC:2.3.1.179]</v>
      </c>
      <c r="AB437" t="str">
        <f>VLOOKUP($A:$A,[0]!aq,28,FALSE)</f>
        <v>GO:0006633//fatty acid biosynthetic process</v>
      </c>
      <c r="AC437" t="str">
        <f>VLOOKUP($A:$A,[0]!aq,29,FALSE)</f>
        <v>GO:0016747//transferase activity, transferring acyl groups other than amino-acyl groups</v>
      </c>
      <c r="AD437" t="str">
        <f>VLOOKUP($A:$A,[0]!aq,30,FALSE)</f>
        <v>-</v>
      </c>
      <c r="AE437" t="str">
        <f>VLOOKUP($A:$A,[0]!aq,31,FALSE)</f>
        <v>MAGIVLSGSCSSRLLLRDREAGSNGASLPQYNGLRAVDTMHLPSSRTPKLSCSGPKCRTIRAMASPTVSAPKRETDPKKRIVITGMGLVSVFGSDIDNFYNKLLEGESGITQIDKFDATNYSVRFAGQIRDFSSKGYIDGKNDRRLDDCWRYCLVAGRRALDEANLGSEALEKLDKTRIGVLVGTGMGGLTAFSNGVEALIQKGYKKITPFFIPYSITNMGSALLAIDTGLMGPNYSISTACATANYCFYAAANHIRRGEADIMVAGGTEAAVMPTGIGGFIACRALSQRNDEPERASRPWDKDRDGFVMGEGCGVLVIESLDHAMQRGANIIAEYLGGAVTCDAHHMTDPRSDGLGVSSCISKSLEDAGVSPEEVNYVNAHATSTLAGDLAEVNAIKKVFKNTSEIKMNGTKSMIGHGLGAAGGLEAIATVKAITTGWLHPTINQDNLEPEVTIDTVPNVKKQHEVNVAISNSFGFGGHNSVVVFAPFKP</v>
      </c>
    </row>
    <row r="438" spans="1:31" x14ac:dyDescent="0.25">
      <c r="A438" s="2" t="s">
        <v>4424</v>
      </c>
      <c r="B438" t="str">
        <f>VLOOKUP($A:$A,[0]!aq,2,FALSE)</f>
        <v>MSMs-VS-MMs</v>
      </c>
      <c r="C438">
        <f>VLOOKUP($A:$A,[0]!aq,3,FALSE)</f>
        <v>2.04906578081347</v>
      </c>
      <c r="D438">
        <f>VLOOKUP($A:$A,[0]!aq,4,FALSE)</f>
        <v>0.48234691613687602</v>
      </c>
      <c r="E438">
        <f>VLOOKUP($A:$A,[0]!aq,5,FALSE)</f>
        <v>1.69454228749411E-3</v>
      </c>
      <c r="F438">
        <f>VLOOKUP($A:$A,[0]!aq,6,FALSE)</f>
        <v>8.0026557782544895E-3</v>
      </c>
      <c r="G438" t="str">
        <f>VLOOKUP($A:$A,[0]!aq,7,FALSE)</f>
        <v>Up</v>
      </c>
      <c r="H438" t="str">
        <f>VLOOKUP($A:$A,[0]!aq,8,FALSE)</f>
        <v>Ghir_D12G027910.1</v>
      </c>
      <c r="I438">
        <f>VLOOKUP($A:$A,[0]!aq,9,FALSE)</f>
        <v>0</v>
      </c>
      <c r="J438">
        <f>VLOOKUP($A:$A,[0]!aq,10,FALSE)</f>
        <v>0</v>
      </c>
      <c r="K438">
        <f>VLOOKUP($A:$A,[0]!aq,11,FALSE)</f>
        <v>0</v>
      </c>
      <c r="L438">
        <f>VLOOKUP($A:$A,[0]!aq,12,FALSE)</f>
        <v>100</v>
      </c>
      <c r="M438">
        <f>VLOOKUP($A:$A,[0]!aq,13,FALSE)</f>
        <v>0</v>
      </c>
      <c r="N438" t="str">
        <f>VLOOKUP($A:$A,[0]!aq,14,FALSE)</f>
        <v>NP_001296287.1</v>
      </c>
      <c r="O438" t="str">
        <f>VLOOKUP($A:$A,[0]!aq,15,FALSE)</f>
        <v xml:space="preserve">leucoanthocyanidin reductase-like [Gossypium raimondii] </v>
      </c>
      <c r="P438">
        <f>VLOOKUP($A:$A,[0]!aq,16,FALSE)</f>
        <v>59.38</v>
      </c>
      <c r="Q438">
        <f>VLOOKUP($A:$A,[0]!aq,17,FALSE)</f>
        <v>7.9999999999999998E-149</v>
      </c>
      <c r="R438" t="str">
        <f>VLOOKUP($A:$A,[0]!aq,18,FALSE)</f>
        <v>sp|Q84V83|LAR_DESUN</v>
      </c>
      <c r="S438" t="str">
        <f>VLOOKUP($A:$A,[0]!aq,19,FALSE)</f>
        <v>Leucoanthocyanidin reductase OS=Desmodium uncinatum GN=LAR PE=1 SV=1</v>
      </c>
      <c r="T438" t="str">
        <f>VLOOKUP($A:$A,[0]!aq,20,FALSE)</f>
        <v>-</v>
      </c>
      <c r="U438" t="str">
        <f>VLOOKUP($A:$A,[0]!aq,21,FALSE)</f>
        <v>-</v>
      </c>
      <c r="V438" t="str">
        <f>VLOOKUP($A:$A,[0]!aq,22,FALSE)</f>
        <v>-</v>
      </c>
      <c r="W438" t="str">
        <f>VLOOKUP($A:$A,[0]!aq,23,FALSE)</f>
        <v>-</v>
      </c>
      <c r="X438" t="str">
        <f>VLOOKUP($A:$A,[0]!aq,24,FALSE)</f>
        <v>-</v>
      </c>
      <c r="Y438" t="str">
        <f>VLOOKUP($A:$A,[0]!aq,25,FALSE)</f>
        <v>-</v>
      </c>
      <c r="Z438" t="str">
        <f>VLOOKUP($A:$A,[0]!aq,26,FALSE)</f>
        <v>-</v>
      </c>
      <c r="AA438" t="str">
        <f>VLOOKUP($A:$A,[0]!aq,27,FALSE)</f>
        <v>K13081|1|0.0|746|gra:105765625|leucoanthocyanidin reductase [EC:1.17.1.3]</v>
      </c>
      <c r="AB438">
        <f>VLOOKUP($A:$A,[0]!aq,28,FALSE)</f>
        <v>0</v>
      </c>
      <c r="AC438" t="str">
        <f>VLOOKUP($A:$A,[0]!aq,29,FALSE)</f>
        <v>GO:0033788//leucoanthocyanidin reductase activity</v>
      </c>
      <c r="AD438" t="str">
        <f>VLOOKUP($A:$A,[0]!aq,30,FALSE)</f>
        <v>-</v>
      </c>
      <c r="AE438" t="str">
        <f>VLOOKUP($A:$A,[0]!aq,31,FALSE)</f>
        <v>MKSTHMNGSYPNESETGQTLVIGSSGFIGRFITEACLDSGRPTYILVRSSSNSPSKASTIKFLQDKGAIVIYGSITDQEFMEKVLREYKIEVVISAVGGESILDQFSLIEAIKNVNTVKRFVPSEFGHDIDRAEPVEPGLTMYEQKSKIRRQIEECGIPYSYICCNSIAAWPYHDNTHPADVLPPLDRFQIYGDGTVKAYFVAGSDIGKFTVMSIDDDRTLNKTVHFQPPSNLLNMNEMASLWETKIGRVLPRVNITEQDLLQRAQEMRIPQSVVAAITHDIFINGCQINFSLDKTTDVEVCSLYPNTSFRTIAECFDDFAKKISDNEKAVSKPVTASNTDIFVPTAKPEALAITAICT</v>
      </c>
    </row>
    <row r="439" spans="1:31" x14ac:dyDescent="0.25">
      <c r="A439" s="2" t="s">
        <v>2875</v>
      </c>
      <c r="B439" t="str">
        <f>VLOOKUP($A:$A,[0]!aq,2,FALSE)</f>
        <v>MSMs-VS-MMs</v>
      </c>
      <c r="C439">
        <f>VLOOKUP($A:$A,[0]!aq,3,FALSE)</f>
        <v>-2.16361460502922</v>
      </c>
      <c r="D439">
        <f>VLOOKUP($A:$A,[0]!aq,4,FALSE)</f>
        <v>0.33112137754718002</v>
      </c>
      <c r="E439">
        <f>VLOOKUP($A:$A,[0]!aq,5,FALSE)</f>
        <v>2.79310258788357E-5</v>
      </c>
      <c r="F439">
        <f>VLOOKUP($A:$A,[0]!aq,6,FALSE)</f>
        <v>4.14975241628416E-4</v>
      </c>
      <c r="G439" t="str">
        <f>VLOOKUP($A:$A,[0]!aq,7,FALSE)</f>
        <v>Down</v>
      </c>
      <c r="H439" t="str">
        <f>VLOOKUP($A:$A,[0]!aq,8,FALSE)</f>
        <v>Ghir_A05G002780.1</v>
      </c>
      <c r="I439">
        <f>VLOOKUP($A:$A,[0]!aq,9,FALSE)</f>
        <v>0</v>
      </c>
      <c r="J439">
        <f>VLOOKUP($A:$A,[0]!aq,10,FALSE)</f>
        <v>0</v>
      </c>
      <c r="K439" t="str">
        <f>VLOOKUP($A:$A,[0]!aq,11,FALSE)</f>
        <v>&gt;Ghir_D05G002910.1</v>
      </c>
      <c r="L439">
        <f>VLOOKUP($A:$A,[0]!aq,12,FALSE)</f>
        <v>100</v>
      </c>
      <c r="M439">
        <f>VLOOKUP($A:$A,[0]!aq,13,FALSE)</f>
        <v>2E-95</v>
      </c>
      <c r="N439" t="str">
        <f>VLOOKUP($A:$A,[0]!aq,14,FALSE)</f>
        <v>XP_012447742.1</v>
      </c>
      <c r="O439" t="str">
        <f>VLOOKUP($A:$A,[0]!aq,15,FALSE)</f>
        <v xml:space="preserve">PREDICTED: profilin-2 [Gossypium raimondii] </v>
      </c>
      <c r="P439">
        <f>VLOOKUP($A:$A,[0]!aq,16,FALSE)</f>
        <v>86.47</v>
      </c>
      <c r="Q439">
        <f>VLOOKUP($A:$A,[0]!aq,17,FALSE)</f>
        <v>2E-85</v>
      </c>
      <c r="R439" t="str">
        <f>VLOOKUP($A:$A,[0]!aq,18,FALSE)</f>
        <v>sp|A4KA40|PROF2_CORAV</v>
      </c>
      <c r="S439" t="str">
        <f>VLOOKUP($A:$A,[0]!aq,19,FALSE)</f>
        <v>Profilin-2 OS=Corylus avellana PE=1 SV=1</v>
      </c>
      <c r="T439" t="str">
        <f>VLOOKUP($A:$A,[0]!aq,20,FALSE)</f>
        <v>At2g19770</v>
      </c>
      <c r="U439">
        <f>VLOOKUP($A:$A,[0]!aq,21,FALSE)</f>
        <v>237</v>
      </c>
      <c r="V439">
        <f>VLOOKUP($A:$A,[0]!aq,22,FALSE)</f>
        <v>5.9999999999999998E-82</v>
      </c>
      <c r="W439" t="str">
        <f>VLOOKUP($A:$A,[0]!aq,23,FALSE)</f>
        <v>KOG1755</v>
      </c>
      <c r="X439" t="str">
        <f>VLOOKUP($A:$A,[0]!aq,24,FALSE)</f>
        <v>Profilin</v>
      </c>
      <c r="Y439" t="str">
        <f>VLOOKUP($A:$A,[0]!aq,25,FALSE)</f>
        <v>Z</v>
      </c>
      <c r="Z439" t="str">
        <f>VLOOKUP($A:$A,[0]!aq,26,FALSE)</f>
        <v>Cytoskeleton</v>
      </c>
      <c r="AA439" t="str">
        <f>VLOOKUP($A:$A,[0]!aq,27,FALSE)</f>
        <v>K05759|1|3e-96|276|ghi:107958722|profilin</v>
      </c>
      <c r="AB439" t="str">
        <f>VLOOKUP($A:$A,[0]!aq,28,FALSE)</f>
        <v>GO:0090378//seed trichome elongation;GO:0030036//actin cytoskeleton organization</v>
      </c>
      <c r="AC439" t="str">
        <f>VLOOKUP($A:$A,[0]!aq,29,FALSE)</f>
        <v>GO:0003779//actin binding</v>
      </c>
      <c r="AD439" t="str">
        <f>VLOOKUP($A:$A,[0]!aq,30,FALSE)</f>
        <v>GO:0005856//cytoskeleton</v>
      </c>
      <c r="AE439" t="str">
        <f>VLOOKUP($A:$A,[0]!aq,31,FALSE)</f>
        <v>MSWQTYVDEHLMCDIDGTGHHLSAAAIVGHDGSIWAQSSNFPKCQPKEITDIMKDFDEPGHLAPTGLHLGGAKFMVIQGEPGAVIRGKKGSGGVTIKKTAQALVFGIYEEPVTPGQCNMVVERLGDYLAEQGL</v>
      </c>
    </row>
    <row r="440" spans="1:31" x14ac:dyDescent="0.25">
      <c r="A440" s="2" t="s">
        <v>2785</v>
      </c>
      <c r="B440" t="str">
        <f>VLOOKUP($A:$A,[0]!aq,2,FALSE)</f>
        <v>MSMs-VS-MMs</v>
      </c>
      <c r="C440">
        <f>VLOOKUP($A:$A,[0]!aq,3,FALSE)</f>
        <v>-2.2102922024196201</v>
      </c>
      <c r="D440">
        <f>VLOOKUP($A:$A,[0]!aq,4,FALSE)</f>
        <v>0.25567264321211403</v>
      </c>
      <c r="E440">
        <f>VLOOKUP($A:$A,[0]!aq,5,FALSE)</f>
        <v>2.4886615043406801E-5</v>
      </c>
      <c r="F440">
        <f>VLOOKUP($A:$A,[0]!aq,6,FALSE)</f>
        <v>3.8679518091871599E-4</v>
      </c>
      <c r="G440" t="str">
        <f>VLOOKUP($A:$A,[0]!aq,7,FALSE)</f>
        <v>Down</v>
      </c>
      <c r="H440" t="str">
        <f>VLOOKUP($A:$A,[0]!aq,8,FALSE)</f>
        <v>Ghir_A03G014780.1</v>
      </c>
      <c r="I440">
        <f>VLOOKUP($A:$A,[0]!aq,9,FALSE)</f>
        <v>0</v>
      </c>
      <c r="J440">
        <f>VLOOKUP($A:$A,[0]!aq,10,FALSE)</f>
        <v>0</v>
      </c>
      <c r="K440" t="str">
        <f>VLOOKUP($A:$A,[0]!aq,11,FALSE)</f>
        <v>&gt;Ghir_A03G014780.2 &gt;Ghir_A03G014780.3 &gt;Ghir_A03G014780.4</v>
      </c>
      <c r="L440">
        <f>VLOOKUP($A:$A,[0]!aq,12,FALSE)</f>
        <v>100</v>
      </c>
      <c r="M440">
        <f>VLOOKUP($A:$A,[0]!aq,13,FALSE)</f>
        <v>0</v>
      </c>
      <c r="N440" t="str">
        <f>VLOOKUP($A:$A,[0]!aq,14,FALSE)</f>
        <v>XP_016666014.1</v>
      </c>
      <c r="O440" t="str">
        <f>VLOOKUP($A:$A,[0]!aq,15,FALSE)</f>
        <v xml:space="preserve">PREDICTED: paramyosin-like [Gossypium hirsutum] </v>
      </c>
      <c r="P440">
        <f>VLOOKUP($A:$A,[0]!aq,16,FALSE)</f>
        <v>36.630000000000003</v>
      </c>
      <c r="Q440">
        <f>VLOOKUP($A:$A,[0]!aq,17,FALSE)</f>
        <v>2.0000000000000001E-27</v>
      </c>
      <c r="R440" t="str">
        <f>VLOOKUP($A:$A,[0]!aq,18,FALSE)</f>
        <v>sp|Q5XVA8|Y3905_ARATH</v>
      </c>
      <c r="S440" t="str">
        <f>VLOOKUP($A:$A,[0]!aq,19,FALSE)</f>
        <v>Uncharacterized protein At3g49055 OS=Arabidopsis thaliana GN=At3g49055 PE=2 SV=1</v>
      </c>
      <c r="T440" t="str">
        <f>VLOOKUP($A:$A,[0]!aq,20,FALSE)</f>
        <v>-</v>
      </c>
      <c r="U440" t="str">
        <f>VLOOKUP($A:$A,[0]!aq,21,FALSE)</f>
        <v>-</v>
      </c>
      <c r="V440" t="str">
        <f>VLOOKUP($A:$A,[0]!aq,22,FALSE)</f>
        <v>-</v>
      </c>
      <c r="W440" t="str">
        <f>VLOOKUP($A:$A,[0]!aq,23,FALSE)</f>
        <v>-</v>
      </c>
      <c r="X440" t="str">
        <f>VLOOKUP($A:$A,[0]!aq,24,FALSE)</f>
        <v>-</v>
      </c>
      <c r="Y440" t="str">
        <f>VLOOKUP($A:$A,[0]!aq,25,FALSE)</f>
        <v>-</v>
      </c>
      <c r="Z440" t="str">
        <f>VLOOKUP($A:$A,[0]!aq,26,FALSE)</f>
        <v>-</v>
      </c>
      <c r="AA440" t="str">
        <f>VLOOKUP($A:$A,[0]!aq,27,FALSE)</f>
        <v>-</v>
      </c>
      <c r="AB440" t="str">
        <f>VLOOKUP($A:$A,[0]!aq,28,FALSE)</f>
        <v>-</v>
      </c>
      <c r="AC440" t="str">
        <f>VLOOKUP($A:$A,[0]!aq,29,FALSE)</f>
        <v>-</v>
      </c>
      <c r="AD440" t="str">
        <f>VLOOKUP($A:$A,[0]!aq,30,FALSE)</f>
        <v>-</v>
      </c>
      <c r="AE440" t="str">
        <f>VLOOKUP($A:$A,[0]!aq,31,FALSE)</f>
        <v>MTSAGNEEVDAVLSDVESDEPVPIVIKDPSREDVSVEKFREILAELDREKQAREAAENSKSELQVSFNRLKALAHEAIKKRDECGRQRDEALREKEEALRSNDNLTAQLAEANKIKVEVTKQREDLAKQLEEASKGKDGLRSEIETSAHMLVSGIEKISGKVNNFKNFSAGGLPRSQKYTGLPSVAYGVIKRTNEIVEELVKQIETTTKSRNEAREQIEQRNYEIAIEVSQLEATLSGLRDEVAKKTNIIENLEKNIAEKDGKIGEIEKEMSEKINLAQDELMELRNLTSEYDDKLKIWQMRMELQRPLLVDQLNFVSRIHEIIYDVIKIVDADNMDQSDVSESFFLPQETDSVENIRACLAGMESIYELTGILAGKTKDLVDEKNREVKSLNETVARLIKEKEHIGSLLRSALSRRMVSENKSKTNELFQTAENGLREAGIDFKFSNLIGDGNKAGDPGSDQDEIYTLAGALENIVKTSQLEIIELQHSVEELRAESSVLKEHVEAQAKELNQRMHRIEELEEKERVANESVEGLMMDIAAAEEEITRWKSAAEQEAAAGRAVEQEFLAQLSAVKLELEEAKQAMLESEKKLKFKEETAAAAMAARDAAEKSLKLADMRASRLRERVEELTRQLEEFETREDSRGRNGPRYVCWPWQWLGLDFVGFHKPETQQQSSNEMELSEPLSEPLL</v>
      </c>
    </row>
    <row r="441" spans="1:31" x14ac:dyDescent="0.25">
      <c r="A441" s="2" t="s">
        <v>3276</v>
      </c>
      <c r="B441" t="str">
        <f>VLOOKUP($A:$A,[0]!aq,2,FALSE)</f>
        <v>MSMs-VS-MMs</v>
      </c>
      <c r="C441">
        <f>VLOOKUP($A:$A,[0]!aq,3,FALSE)</f>
        <v>-2.6626166713017398</v>
      </c>
      <c r="D441">
        <f>VLOOKUP($A:$A,[0]!aq,4,FALSE)</f>
        <v>0.42308486596495598</v>
      </c>
      <c r="E441">
        <f>VLOOKUP($A:$A,[0]!aq,5,FALSE)</f>
        <v>7.4975671544885703E-4</v>
      </c>
      <c r="F441">
        <f>VLOOKUP($A:$A,[0]!aq,6,FALSE)</f>
        <v>4.3662034409097201E-3</v>
      </c>
      <c r="G441" t="str">
        <f>VLOOKUP($A:$A,[0]!aq,7,FALSE)</f>
        <v>Down</v>
      </c>
      <c r="H441" t="str">
        <f>VLOOKUP($A:$A,[0]!aq,8,FALSE)</f>
        <v>Ghir_A10G005260.1</v>
      </c>
      <c r="I441">
        <f>VLOOKUP($A:$A,[0]!aq,9,FALSE)</f>
        <v>0</v>
      </c>
      <c r="J441">
        <f>VLOOKUP($A:$A,[0]!aq,10,FALSE)</f>
        <v>0</v>
      </c>
      <c r="K441">
        <f>VLOOKUP($A:$A,[0]!aq,11,FALSE)</f>
        <v>0</v>
      </c>
      <c r="L441">
        <f>VLOOKUP($A:$A,[0]!aq,12,FALSE)</f>
        <v>98.929000000000002</v>
      </c>
      <c r="M441">
        <f>VLOOKUP($A:$A,[0]!aq,13,FALSE)</f>
        <v>0</v>
      </c>
      <c r="N441" t="str">
        <f>VLOOKUP($A:$A,[0]!aq,14,FALSE)</f>
        <v>XP_017627715.1</v>
      </c>
      <c r="O441" t="str">
        <f>VLOOKUP($A:$A,[0]!aq,15,FALSE)</f>
        <v>PREDICTED: subtilisin-like protease SBT1.4 [Gossypium arboreum]</v>
      </c>
      <c r="P441">
        <f>VLOOKUP($A:$A,[0]!aq,16,FALSE)</f>
        <v>67.45</v>
      </c>
      <c r="Q441">
        <f>VLOOKUP($A:$A,[0]!aq,17,FALSE)</f>
        <v>0</v>
      </c>
      <c r="R441" t="str">
        <f>VLOOKUP($A:$A,[0]!aq,18,FALSE)</f>
        <v>sp|Q9LVJ1|SBT14_ARATH</v>
      </c>
      <c r="S441" t="str">
        <f>VLOOKUP($A:$A,[0]!aq,19,FALSE)</f>
        <v>Subtilisin-like protease SBT1.4 OS=Arabidopsis thaliana GN=SBT1.4 PE=2 SV=1</v>
      </c>
      <c r="T441" t="str">
        <f>VLOOKUP($A:$A,[0]!aq,20,FALSE)</f>
        <v>SPAC4A8.04</v>
      </c>
      <c r="U441">
        <f>VLOOKUP($A:$A,[0]!aq,21,FALSE)</f>
        <v>53.5</v>
      </c>
      <c r="V441">
        <f>VLOOKUP($A:$A,[0]!aq,22,FALSE)</f>
        <v>6.9999999999999997E-7</v>
      </c>
      <c r="W441" t="str">
        <f>VLOOKUP($A:$A,[0]!aq,23,FALSE)</f>
        <v>KOG1153</v>
      </c>
      <c r="X441" t="str">
        <f>VLOOKUP($A:$A,[0]!aq,24,FALSE)</f>
        <v>Subtilisin-related protease/Vacuolar protease B</v>
      </c>
      <c r="Y441" t="str">
        <f>VLOOKUP($A:$A,[0]!aq,25,FALSE)</f>
        <v>O</v>
      </c>
      <c r="Z441" t="str">
        <f>VLOOKUP($A:$A,[0]!aq,26,FALSE)</f>
        <v>Posttranslational modification, protein turnover, chaperones</v>
      </c>
      <c r="AA441" t="str">
        <f>VLOOKUP($A:$A,[0]!aq,27,FALSE)</f>
        <v>K15333|1|3e-89|312|nsy:104224633|tRNA guanosine-2'-O-methyltransferase [EC:2.1.1.34]!K12619|2|4e-32|139|ghi:107940264|5'-3' exoribonuclease 2 [EC:3.1.13.-]!K13199|3|9e-21|101|mtr:MTR_7g081660|plasminogen activator inhibitor 1 RNA-binding protein!K14568|4|4e-17|90.9|dct:110101229|rRNA small subunit pseudouridine methyltransferase Nep1 [EC:2.1.1.260]</v>
      </c>
      <c r="AB441">
        <f>VLOOKUP($A:$A,[0]!aq,28,FALSE)</f>
        <v>0</v>
      </c>
      <c r="AC441" t="str">
        <f>VLOOKUP($A:$A,[0]!aq,29,FALSE)</f>
        <v>GO:0004252//serine-type endopeptidase activity</v>
      </c>
      <c r="AD441" t="str">
        <f>VLOOKUP($A:$A,[0]!aq,30,FALSE)</f>
        <v>-</v>
      </c>
      <c r="AE441" t="str">
        <f>VLOOKUP($A:$A,[0]!aq,31,FALSE)</f>
        <v>MAMAISFLFLLSLLLIPFSSSSSSDHPQNFIIHVSKSHKPSLFSSHHHWYSSILHSLPPSPHPTKLLYTYQLSINGFSARLTSSQANKLKHFPGILSVIPDQARQIHTTRTPHFLGLSDSVGLWQNSHYGDGIIIGVLDTGIWSERPSFLDSGLPPVPNTWKGTCETGPDFPASACNRKIIGARAFYKGYESYLEDPIDETKESKSPRDTEGHGTHTASTAAGSMVSNASLFEFAYGRLGMATNARIAAYKICWKMGCFDSDILAAMDQAIADGVDVISLSVGATGYAPQYDHDSIAIGAFGAANNGIVVSCSAGNSGPGPSTAVNIAPWILTVGASTIDREFPADVVLGDDRIFGGVSLYSGEPLGDTKLPLVYGGDCGDRYCHMGSLNSSKVEGKIVVCDRGGNARVEKGGAVKLAGGLGMILENTADNGEELISDAHLIPATMVGEAAGNKILEYIKTTQFPTATISFRGTVIGPSPPAPKVAAFSSRGPNHLTPEILKPDVIAPGVNILAGWTGAAAPTDLDIDPRRVDFNIISGTSMSCPHVSGLAALLKKAYPNWSPAAIKSALMTTAYNLDNSGHTINDLATGEEASPCIYGAGHVDPNRALNPGLVYDIDNSDYIAFLCSIGYDSKKIAVFVREPISSDVCATKLATPGDLNYPSFSVVFNSNDHVVKYRRKVKNVGTSAGAVYEAKVNAPPGVKISVSPSKLEFSAVNKTLSYTVSFASDGLGLSSVESQGFGSIEWSDGVHLVRSPIAVRWIQGVQEESF</v>
      </c>
    </row>
    <row r="442" spans="1:31" x14ac:dyDescent="0.25">
      <c r="A442" s="2" t="s">
        <v>4211</v>
      </c>
      <c r="B442" t="str">
        <f>VLOOKUP($A:$A,[0]!aq,2,FALSE)</f>
        <v>MSMs-VS-MMs</v>
      </c>
      <c r="C442">
        <f>VLOOKUP($A:$A,[0]!aq,3,FALSE)</f>
        <v>-2.9858578192944898</v>
      </c>
      <c r="D442">
        <f>VLOOKUP($A:$A,[0]!aq,4,FALSE)</f>
        <v>0.109405564052132</v>
      </c>
      <c r="E442">
        <f>VLOOKUP($A:$A,[0]!aq,5,FALSE)</f>
        <v>1.5994767088578499E-7</v>
      </c>
      <c r="F442">
        <f>VLOOKUP($A:$A,[0]!aq,6,FALSE)</f>
        <v>1.7004214611502101E-5</v>
      </c>
      <c r="G442" t="str">
        <f>VLOOKUP($A:$A,[0]!aq,7,FALSE)</f>
        <v>Down</v>
      </c>
      <c r="H442" t="str">
        <f>VLOOKUP($A:$A,[0]!aq,8,FALSE)</f>
        <v>Ghir_D10G006500.1</v>
      </c>
      <c r="I442">
        <f>VLOOKUP($A:$A,[0]!aq,9,FALSE)</f>
        <v>0</v>
      </c>
      <c r="J442">
        <f>VLOOKUP($A:$A,[0]!aq,10,FALSE)</f>
        <v>0</v>
      </c>
      <c r="K442">
        <f>VLOOKUP($A:$A,[0]!aq,11,FALSE)</f>
        <v>0</v>
      </c>
      <c r="L442">
        <f>VLOOKUP($A:$A,[0]!aq,12,FALSE)</f>
        <v>88.43</v>
      </c>
      <c r="M442">
        <f>VLOOKUP($A:$A,[0]!aq,13,FALSE)</f>
        <v>3.0000000000000002E-154</v>
      </c>
      <c r="N442" t="str">
        <f>VLOOKUP($A:$A,[0]!aq,14,FALSE)</f>
        <v>XP_012452996.1</v>
      </c>
      <c r="O442" t="str">
        <f>VLOOKUP($A:$A,[0]!aq,15,FALSE)</f>
        <v xml:space="preserve">PREDICTED: cysteine-rich repeat secretory protein 38-like [Gossypium raimondii] </v>
      </c>
      <c r="P442">
        <f>VLOOKUP($A:$A,[0]!aq,16,FALSE)</f>
        <v>62.3</v>
      </c>
      <c r="Q442">
        <f>VLOOKUP($A:$A,[0]!aq,17,FALSE)</f>
        <v>9.9999999999999996E-83</v>
      </c>
      <c r="R442" t="str">
        <f>VLOOKUP($A:$A,[0]!aq,18,FALSE)</f>
        <v>sp|Q9LRJ9|CRR38_ARATH</v>
      </c>
      <c r="S442" t="str">
        <f>VLOOKUP($A:$A,[0]!aq,19,FALSE)</f>
        <v>Cysteine-rich repeat secretory protein 38 OS=Arabidopsis thaliana GN=CRRSP38 PE=2 SV=1</v>
      </c>
      <c r="T442" t="str">
        <f>VLOOKUP($A:$A,[0]!aq,20,FALSE)</f>
        <v>-</v>
      </c>
      <c r="U442" t="str">
        <f>VLOOKUP($A:$A,[0]!aq,21,FALSE)</f>
        <v>-</v>
      </c>
      <c r="V442" t="str">
        <f>VLOOKUP($A:$A,[0]!aq,22,FALSE)</f>
        <v>-</v>
      </c>
      <c r="W442" t="str">
        <f>VLOOKUP($A:$A,[0]!aq,23,FALSE)</f>
        <v>-</v>
      </c>
      <c r="X442" t="str">
        <f>VLOOKUP($A:$A,[0]!aq,24,FALSE)</f>
        <v>-</v>
      </c>
      <c r="Y442" t="str">
        <f>VLOOKUP($A:$A,[0]!aq,25,FALSE)</f>
        <v>-</v>
      </c>
      <c r="Z442" t="str">
        <f>VLOOKUP($A:$A,[0]!aq,26,FALSE)</f>
        <v>-</v>
      </c>
      <c r="AA442" t="str">
        <f>VLOOKUP($A:$A,[0]!aq,27,FALSE)</f>
        <v>K04733|1|8e-48|172|nnu:104590182|interleukin-1 receptor-associated kinase 4 [EC:2.7.11.1]</v>
      </c>
      <c r="AB442" t="str">
        <f>VLOOKUP($A:$A,[0]!aq,28,FALSE)</f>
        <v>-</v>
      </c>
      <c r="AC442" t="str">
        <f>VLOOKUP($A:$A,[0]!aq,29,FALSE)</f>
        <v>-</v>
      </c>
      <c r="AD442" t="str">
        <f>VLOOKUP($A:$A,[0]!aq,30,FALSE)</f>
        <v>-</v>
      </c>
      <c r="AE442" t="str">
        <f>VLOOKUP($A:$A,[0]!aq,31,FALSE)</f>
        <v>MSSSRVASFVYLLALTFIVQTAFGADPLFHFSPPKGFGLGSIGQKPNQAYGLALCRGDVSTPDCKTCVVEAGSEIRKRCPYNKGAIIWYDNCLFKYSNMEFFGQIDNRNRFYMWNLNNVSEPQSFNAKTKELLSELANQAYSNPKMYAVGETELYGSNKLYGLTQCTRDLSSTECKKCLDGIIEELPTCCDGKEGGRVVGGSCNFRYEIYPFVNA</v>
      </c>
    </row>
    <row r="443" spans="1:31" x14ac:dyDescent="0.25">
      <c r="A443" s="2" t="s">
        <v>4346</v>
      </c>
      <c r="B443" t="str">
        <f>VLOOKUP($A:$A,[0]!aq,2,FALSE)</f>
        <v>MSMs-VS-MMs</v>
      </c>
      <c r="C443">
        <f>VLOOKUP($A:$A,[0]!aq,3,FALSE)</f>
        <v>-3.4264090886083798</v>
      </c>
      <c r="D443">
        <f>VLOOKUP($A:$A,[0]!aq,4,FALSE)</f>
        <v>0.49068766763788801</v>
      </c>
      <c r="E443">
        <f>VLOOKUP($A:$A,[0]!aq,5,FALSE)</f>
        <v>1.4692028591945E-5</v>
      </c>
      <c r="F443">
        <f>VLOOKUP($A:$A,[0]!aq,6,FALSE)</f>
        <v>2.6674256084958101E-4</v>
      </c>
      <c r="G443" t="str">
        <f>VLOOKUP($A:$A,[0]!aq,7,FALSE)</f>
        <v>Down</v>
      </c>
      <c r="H443" t="str">
        <f>VLOOKUP($A:$A,[0]!aq,8,FALSE)</f>
        <v>Ghir_D11G013060.1</v>
      </c>
      <c r="I443">
        <f>VLOOKUP($A:$A,[0]!aq,9,FALSE)</f>
        <v>0</v>
      </c>
      <c r="J443">
        <f>VLOOKUP($A:$A,[0]!aq,10,FALSE)</f>
        <v>0</v>
      </c>
      <c r="K443">
        <f>VLOOKUP($A:$A,[0]!aq,11,FALSE)</f>
        <v>0</v>
      </c>
      <c r="L443">
        <f>VLOOKUP($A:$A,[0]!aq,12,FALSE)</f>
        <v>100</v>
      </c>
      <c r="M443">
        <f>VLOOKUP($A:$A,[0]!aq,13,FALSE)</f>
        <v>2.0000000000000001E-134</v>
      </c>
      <c r="N443" t="str">
        <f>VLOOKUP($A:$A,[0]!aq,14,FALSE)</f>
        <v>XP_016696108.1</v>
      </c>
      <c r="O443" t="str">
        <f>VLOOKUP($A:$A,[0]!aq,15,FALSE)</f>
        <v>PREDICTED: mavicyanin-like [Gossypium hirsutum]</v>
      </c>
      <c r="P443">
        <f>VLOOKUP($A:$A,[0]!aq,16,FALSE)</f>
        <v>68.69</v>
      </c>
      <c r="Q443">
        <f>VLOOKUP($A:$A,[0]!aq,17,FALSE)</f>
        <v>3.9999999999999999E-48</v>
      </c>
      <c r="R443" t="str">
        <f>VLOOKUP($A:$A,[0]!aq,18,FALSE)</f>
        <v>sp|P80728|MAVI_CUCPE</v>
      </c>
      <c r="S443" t="str">
        <f>VLOOKUP($A:$A,[0]!aq,19,FALSE)</f>
        <v>Mavicyanin OS=Cucurbita pepo PE=1 SV=1</v>
      </c>
      <c r="T443" t="str">
        <f>VLOOKUP($A:$A,[0]!aq,20,FALSE)</f>
        <v>-</v>
      </c>
      <c r="U443" t="str">
        <f>VLOOKUP($A:$A,[0]!aq,21,FALSE)</f>
        <v>-</v>
      </c>
      <c r="V443" t="str">
        <f>VLOOKUP($A:$A,[0]!aq,22,FALSE)</f>
        <v>-</v>
      </c>
      <c r="W443" t="str">
        <f>VLOOKUP($A:$A,[0]!aq,23,FALSE)</f>
        <v>-</v>
      </c>
      <c r="X443" t="str">
        <f>VLOOKUP($A:$A,[0]!aq,24,FALSE)</f>
        <v>-</v>
      </c>
      <c r="Y443" t="str">
        <f>VLOOKUP($A:$A,[0]!aq,25,FALSE)</f>
        <v>-</v>
      </c>
      <c r="Z443" t="str">
        <f>VLOOKUP($A:$A,[0]!aq,26,FALSE)</f>
        <v>-</v>
      </c>
      <c r="AA443" t="str">
        <f>VLOOKUP($A:$A,[0]!aq,27,FALSE)</f>
        <v>K03006|1|1e-14|75.1|thj:104811869|DNA-directed RNA polymerase II subunit RPB1 [EC:2.7.7.6]!K04733|2|1e-14|75.5|ppp:112280981|interleukin-1 receptor-associated kinase 4 [EC:2.7.11.1]</v>
      </c>
      <c r="AB443">
        <f>VLOOKUP($A:$A,[0]!aq,28,FALSE)</f>
        <v>0</v>
      </c>
      <c r="AC443" t="str">
        <f>VLOOKUP($A:$A,[0]!aq,29,FALSE)</f>
        <v>GO:0009055//electron transfer activity</v>
      </c>
      <c r="AD443" t="str">
        <f>VLOOKUP($A:$A,[0]!aq,30,FALSE)</f>
        <v>GO:0016021//integral component of membrane</v>
      </c>
      <c r="AE443" t="str">
        <f>VLOOKUP($A:$A,[0]!aq,31,FALSE)</f>
        <v>MGCTKKTLAFLLMLAFVGVSLGAVHKVGDSTGWTSLGNIDYLKWASTKNFHVGDSLLFQYNPQFHNAMQVTHDDFQSCNGTSAIASYTSGSDSVTLKRPGHFYFLCGVPGHCQAGQKVDVLVKSSSKAPIASPSPSTLGSSPANPPSEMLGAPGPAQSSALSLFSSKNSLAWSLVAVGGVFGFAFYF</v>
      </c>
    </row>
    <row r="444" spans="1:31" x14ac:dyDescent="0.25">
      <c r="A444" s="2" t="s">
        <v>3250</v>
      </c>
      <c r="B444" t="str">
        <f>VLOOKUP($A:$A,[0]!aq,2,FALSE)</f>
        <v>MSMs-VS-MMs</v>
      </c>
      <c r="C444">
        <f>VLOOKUP($A:$A,[0]!aq,3,FALSE)</f>
        <v>-5.6107922290347698</v>
      </c>
      <c r="D444">
        <f>VLOOKUP($A:$A,[0]!aq,4,FALSE)</f>
        <v>0.91491993406691696</v>
      </c>
      <c r="E444">
        <f>VLOOKUP($A:$A,[0]!aq,5,FALSE)</f>
        <v>4.7560859908557502E-4</v>
      </c>
      <c r="F444">
        <f>VLOOKUP($A:$A,[0]!aq,6,FALSE)</f>
        <v>3.1361978470370701E-3</v>
      </c>
      <c r="G444" t="str">
        <f>VLOOKUP($A:$A,[0]!aq,7,FALSE)</f>
        <v>Down</v>
      </c>
      <c r="H444" t="str">
        <f>VLOOKUP($A:$A,[0]!aq,8,FALSE)</f>
        <v>Ghir_A09G022080.1</v>
      </c>
      <c r="I444">
        <f>VLOOKUP($A:$A,[0]!aq,9,FALSE)</f>
        <v>0</v>
      </c>
      <c r="J444">
        <f>VLOOKUP($A:$A,[0]!aq,10,FALSE)</f>
        <v>0</v>
      </c>
      <c r="K444">
        <f>VLOOKUP($A:$A,[0]!aq,11,FALSE)</f>
        <v>0</v>
      </c>
      <c r="L444">
        <f>VLOOKUP($A:$A,[0]!aq,12,FALSE)</f>
        <v>100</v>
      </c>
      <c r="M444">
        <f>VLOOKUP($A:$A,[0]!aq,13,FALSE)</f>
        <v>0</v>
      </c>
      <c r="N444" t="str">
        <f>VLOOKUP($A:$A,[0]!aq,14,FALSE)</f>
        <v>XP_016752336.1</v>
      </c>
      <c r="O444" t="str">
        <f>VLOOKUP($A:$A,[0]!aq,15,FALSE)</f>
        <v>PREDICTED: receptor-like protein kinase HSL1 [Gossypium hirsutum]</v>
      </c>
      <c r="P444">
        <f>VLOOKUP($A:$A,[0]!aq,16,FALSE)</f>
        <v>32.270000000000003</v>
      </c>
      <c r="Q444">
        <f>VLOOKUP($A:$A,[0]!aq,17,FALSE)</f>
        <v>6.9999999999999999E-35</v>
      </c>
      <c r="R444" t="str">
        <f>VLOOKUP($A:$A,[0]!aq,18,FALSE)</f>
        <v>sp|Q0JA29|FLS2_ORYSJ</v>
      </c>
      <c r="S444" t="str">
        <f>VLOOKUP($A:$A,[0]!aq,19,FALSE)</f>
        <v>LRR receptor-like serine/threonine-protein kinase FLS2 OS=Oryza sativa subsp. japonica GN=FLS2 PE=1 SV=1</v>
      </c>
      <c r="T444" t="str">
        <f>VLOOKUP($A:$A,[0]!aq,20,FALSE)</f>
        <v>At3g59510</v>
      </c>
      <c r="U444">
        <f>VLOOKUP($A:$A,[0]!aq,21,FALSE)</f>
        <v>387</v>
      </c>
      <c r="V444">
        <f>VLOOKUP($A:$A,[0]!aq,22,FALSE)</f>
        <v>3E-132</v>
      </c>
      <c r="W444" t="str">
        <f>VLOOKUP($A:$A,[0]!aq,23,FALSE)</f>
        <v>KOG0619</v>
      </c>
      <c r="X444" t="str">
        <f>VLOOKUP($A:$A,[0]!aq,24,FALSE)</f>
        <v>FOG: Leucine rich repeat</v>
      </c>
      <c r="Y444" t="str">
        <f>VLOOKUP($A:$A,[0]!aq,25,FALSE)</f>
        <v>R</v>
      </c>
      <c r="Z444" t="str">
        <f>VLOOKUP($A:$A,[0]!aq,26,FALSE)</f>
        <v>General function prediction only</v>
      </c>
      <c r="AA444" t="str">
        <f>VLOOKUP($A:$A,[0]!aq,27,FALSE)</f>
        <v>K13420|1|7e-42|159|cqi:110690404|LRR receptor-like serine/threonine-protein kinase FLS2 [EC:2.7.11.1]</v>
      </c>
      <c r="AB444">
        <f>VLOOKUP($A:$A,[0]!aq,28,FALSE)</f>
        <v>0</v>
      </c>
      <c r="AC444" t="str">
        <f>VLOOKUP($A:$A,[0]!aq,29,FALSE)</f>
        <v>GO:0016301//kinase activity</v>
      </c>
      <c r="AD444" t="str">
        <f>VLOOKUP($A:$A,[0]!aq,30,FALSE)</f>
        <v>-</v>
      </c>
      <c r="AE444" t="str">
        <f>VLOOKUP($A:$A,[0]!aq,31,FALSE)</f>
        <v>MDYHIWFSPSSSTSIVLAMVLALTLTFVHSLTLRSDTEALQALRRSIDPNMIPPSSYISSWDFSADPCDSTGAKFLGILCSNPGDNSTNRIISIELDSAGYDGFLTHNIGNLTELTSLDLSRNQFRGPLPDTLKNLKKLIQISLSGNFFTGGIAGWINGLRNVESIDLSENLLSGPIPPRISELRRLTHISFSNNEFSGRIPDINGLWKLQTLDLGSNMFVGNLPKLPTKLRSLTLSHNQLSGHITSLGSLKELRYIDLSDNKFTGSITRSILSLPELNQLNVSFNQLASIEVNTHLGSGSPLQVLNAQRNRLQGHLPVSLVNFENLQEINLAYNGLTGRVPVAYGQRLGRPWKSLFLDDNFLSGRIPRQFNSSALRISGSLANNCLSCPVTIPICGGGQRPASACIGEIGNH</v>
      </c>
    </row>
    <row r="445" spans="1:31" x14ac:dyDescent="0.25">
      <c r="A445" s="2" t="s">
        <v>2737</v>
      </c>
      <c r="B445" t="str">
        <f>VLOOKUP($A:$A,[0]!aq,2,FALSE)</f>
        <v>MSMs-VS-MMs</v>
      </c>
      <c r="C445">
        <f>VLOOKUP($A:$A,[0]!aq,3,FALSE)</f>
        <v>4.3088249244811401</v>
      </c>
      <c r="D445">
        <f>VLOOKUP($A:$A,[0]!aq,4,FALSE)</f>
        <v>0.80187290927770105</v>
      </c>
      <c r="E445">
        <f>VLOOKUP($A:$A,[0]!aq,5,FALSE)</f>
        <v>1.6712077036884501E-4</v>
      </c>
      <c r="F445">
        <f>VLOOKUP($A:$A,[0]!aq,6,FALSE)</f>
        <v>1.4616193152551301E-3</v>
      </c>
      <c r="G445" t="str">
        <f>VLOOKUP($A:$A,[0]!aq,7,FALSE)</f>
        <v>Up</v>
      </c>
      <c r="H445" t="str">
        <f>VLOOKUP($A:$A,[0]!aq,8,FALSE)</f>
        <v>Ghir_A03G002300.1</v>
      </c>
      <c r="I445">
        <f>VLOOKUP($A:$A,[0]!aq,9,FALSE)</f>
        <v>0</v>
      </c>
      <c r="J445">
        <f>VLOOKUP($A:$A,[0]!aq,10,FALSE)</f>
        <v>0</v>
      </c>
      <c r="K445">
        <f>VLOOKUP($A:$A,[0]!aq,11,FALSE)</f>
        <v>0</v>
      </c>
      <c r="L445">
        <f>VLOOKUP($A:$A,[0]!aq,12,FALSE)</f>
        <v>98.850999999999999</v>
      </c>
      <c r="M445">
        <f>VLOOKUP($A:$A,[0]!aq,13,FALSE)</f>
        <v>0</v>
      </c>
      <c r="N445" t="str">
        <f>VLOOKUP($A:$A,[0]!aq,14,FALSE)</f>
        <v>XP_017641282.1</v>
      </c>
      <c r="O445" t="str">
        <f>VLOOKUP($A:$A,[0]!aq,15,FALSE)</f>
        <v>PREDICTED: thaumatin-like protein [Gossypium arboreum]</v>
      </c>
      <c r="P445">
        <f>VLOOKUP($A:$A,[0]!aq,16,FALSE)</f>
        <v>66.22</v>
      </c>
      <c r="Q445">
        <f>VLOOKUP($A:$A,[0]!aq,17,FALSE)</f>
        <v>2.0000000000000002E-111</v>
      </c>
      <c r="R445" t="str">
        <f>VLOOKUP($A:$A,[0]!aq,18,FALSE)</f>
        <v>sp|P81370|TLP_ACTDE</v>
      </c>
      <c r="S445" t="str">
        <f>VLOOKUP($A:$A,[0]!aq,19,FALSE)</f>
        <v>Thaumatin-like protein OS=Actinidia deliciosa GN=tlp PE=1 SV=2</v>
      </c>
      <c r="T445" t="str">
        <f>VLOOKUP($A:$A,[0]!aq,20,FALSE)</f>
        <v>-</v>
      </c>
      <c r="U445" t="str">
        <f>VLOOKUP($A:$A,[0]!aq,21,FALSE)</f>
        <v>-</v>
      </c>
      <c r="V445" t="str">
        <f>VLOOKUP($A:$A,[0]!aq,22,FALSE)</f>
        <v>-</v>
      </c>
      <c r="W445" t="str">
        <f>VLOOKUP($A:$A,[0]!aq,23,FALSE)</f>
        <v>-</v>
      </c>
      <c r="X445" t="str">
        <f>VLOOKUP($A:$A,[0]!aq,24,FALSE)</f>
        <v>-</v>
      </c>
      <c r="Y445" t="str">
        <f>VLOOKUP($A:$A,[0]!aq,25,FALSE)</f>
        <v>-</v>
      </c>
      <c r="Z445" t="str">
        <f>VLOOKUP($A:$A,[0]!aq,26,FALSE)</f>
        <v>-</v>
      </c>
      <c r="AA445" t="str">
        <f>VLOOKUP($A:$A,[0]!aq,27,FALSE)</f>
        <v>K04733|1|4e-67|223|ats:109742393|interleukin-1 receptor-associated kinase 4 [EC:2.7.11.1]</v>
      </c>
      <c r="AB445" t="str">
        <f>VLOOKUP($A:$A,[0]!aq,28,FALSE)</f>
        <v>-</v>
      </c>
      <c r="AC445" t="str">
        <f>VLOOKUP($A:$A,[0]!aq,29,FALSE)</f>
        <v>-</v>
      </c>
      <c r="AD445" t="str">
        <f>VLOOKUP($A:$A,[0]!aq,30,FALSE)</f>
        <v>-</v>
      </c>
      <c r="AE445" t="str">
        <f>VLOOKUP($A:$A,[0]!aq,31,FALSE)</f>
        <v>MAPSLYINPRQLQLQSTIKPILLRHIQFSQLLCISSTMNPFKTLPTLSFLFLTLLGLAHAATFDIRNNCPYTVWAAASPGGGKRLDQGQTWQISAASGTTQARIWARTKCNFDASGKVSCETGDCGGVLECKGYGKAPNTLAEYAIDQYEHQDFIDISNIDGFNVPMEFSSNSPGCTRVIKCTADIVGQCPNELKVPGGCNGPCPVFNTEEHCCNSGNCGPTNFSRFFKERCPDAYSYPKDDPTSLFTCPTGTNYKVIFCP</v>
      </c>
    </row>
    <row r="446" spans="1:31" x14ac:dyDescent="0.25">
      <c r="A446" s="2" t="s">
        <v>4096</v>
      </c>
      <c r="B446" t="str">
        <f>VLOOKUP($A:$A,[0]!aq,2,FALSE)</f>
        <v>MSMs-VS-MMs</v>
      </c>
      <c r="C446">
        <f>VLOOKUP($A:$A,[0]!aq,3,FALSE)</f>
        <v>-3.7861092956795499</v>
      </c>
      <c r="D446">
        <f>VLOOKUP($A:$A,[0]!aq,4,FALSE)</f>
        <v>0.38544534923981999</v>
      </c>
      <c r="E446">
        <f>VLOOKUP($A:$A,[0]!aq,5,FALSE)</f>
        <v>6.4134754750311301E-5</v>
      </c>
      <c r="F446">
        <f>VLOOKUP($A:$A,[0]!aq,6,FALSE)</f>
        <v>7.4175013251457701E-4</v>
      </c>
      <c r="G446" t="str">
        <f>VLOOKUP($A:$A,[0]!aq,7,FALSE)</f>
        <v>Down</v>
      </c>
      <c r="H446" t="str">
        <f>VLOOKUP($A:$A,[0]!aq,8,FALSE)</f>
        <v>Ghir_D08G027050.1</v>
      </c>
      <c r="I446">
        <f>VLOOKUP($A:$A,[0]!aq,9,FALSE)</f>
        <v>0</v>
      </c>
      <c r="J446">
        <f>VLOOKUP($A:$A,[0]!aq,10,FALSE)</f>
        <v>0</v>
      </c>
      <c r="K446">
        <f>VLOOKUP($A:$A,[0]!aq,11,FALSE)</f>
        <v>0</v>
      </c>
      <c r="L446">
        <f>VLOOKUP($A:$A,[0]!aq,12,FALSE)</f>
        <v>70.084000000000003</v>
      </c>
      <c r="M446">
        <f>VLOOKUP($A:$A,[0]!aq,13,FALSE)</f>
        <v>0</v>
      </c>
      <c r="N446" t="str">
        <f>VLOOKUP($A:$A,[0]!aq,14,FALSE)</f>
        <v>XP_012477853.1</v>
      </c>
      <c r="O446" t="str">
        <f>VLOOKUP($A:$A,[0]!aq,15,FALSE)</f>
        <v>PREDICTED: uncharacterized protein LOC105793492 [Gossypium raimondii]</v>
      </c>
      <c r="P446" t="str">
        <f>VLOOKUP($A:$A,[0]!aq,16,FALSE)</f>
        <v>-</v>
      </c>
      <c r="Q446" t="str">
        <f>VLOOKUP($A:$A,[0]!aq,17,FALSE)</f>
        <v>-</v>
      </c>
      <c r="R446" t="str">
        <f>VLOOKUP($A:$A,[0]!aq,18,FALSE)</f>
        <v>-</v>
      </c>
      <c r="S446" t="str">
        <f>VLOOKUP($A:$A,[0]!aq,19,FALSE)</f>
        <v>-</v>
      </c>
      <c r="T446" t="str">
        <f>VLOOKUP($A:$A,[0]!aq,20,FALSE)</f>
        <v>-</v>
      </c>
      <c r="U446" t="str">
        <f>VLOOKUP($A:$A,[0]!aq,21,FALSE)</f>
        <v>-</v>
      </c>
      <c r="V446" t="str">
        <f>VLOOKUP($A:$A,[0]!aq,22,FALSE)</f>
        <v>-</v>
      </c>
      <c r="W446" t="str">
        <f>VLOOKUP($A:$A,[0]!aq,23,FALSE)</f>
        <v>-</v>
      </c>
      <c r="X446" t="str">
        <f>VLOOKUP($A:$A,[0]!aq,24,FALSE)</f>
        <v>-</v>
      </c>
      <c r="Y446" t="str">
        <f>VLOOKUP($A:$A,[0]!aq,25,FALSE)</f>
        <v>-</v>
      </c>
      <c r="Z446" t="str">
        <f>VLOOKUP($A:$A,[0]!aq,26,FALSE)</f>
        <v>-</v>
      </c>
      <c r="AA446" t="str">
        <f>VLOOKUP($A:$A,[0]!aq,27,FALSE)</f>
        <v>K12403|1|1e-10|65.5|psom:113315245|AP-4 complex subunit sigma-1</v>
      </c>
      <c r="AB446" t="str">
        <f>VLOOKUP($A:$A,[0]!aq,28,FALSE)</f>
        <v>-</v>
      </c>
      <c r="AC446" t="str">
        <f>VLOOKUP($A:$A,[0]!aq,29,FALSE)</f>
        <v>-</v>
      </c>
      <c r="AD446" t="str">
        <f>VLOOKUP($A:$A,[0]!aq,30,FALSE)</f>
        <v>-</v>
      </c>
      <c r="AE446" t="str">
        <f>VLOOKUP($A:$A,[0]!aq,31,FALSE)</f>
        <v>MRRTSFKRVIIFLGLTLCYVLGEADLGLDTRKPKILDGKNVPNNPTRHAVKSIQSEDGDIIDCIDIYKQPSLDHPSLKNHIIQLAPSYNPNMEEIQTSEQPLRSVTSQVWQKSGSCPKGTIPVVRRTHNDDELLSNSRKKSPLTVHQRNHSKAILLTEGYNYAGVKADIKVWNPHVESDDEYSTSRISLRSGPWYDFESVEAGWAVNPGVYGDRQTRLFAYWTVDASKKTGCFDLTCPGFVQTSHEIALGAAIYPISVFRGLPYQITLFIFKDPNTNNLWVQYGERTNIGYWPPKLFTTLTYGAECAEWGGDVYSSKLEQVPHTETQMGNGNFPDYIDGNSGYMKRMRILDISLNLKFPEWVGTYADEYWCYQSQYVSDYVVDPEFYFGGPGRNEINRVTGKATVKEIHADVDGKLKELNKPAVKTIQSDDGDIIDCVDIYRQPAFDHPALRNHVIQMKPNFNFKEMEFNSKNGSSKLTVFQTWQKSGSCPKGTVPIRRIRREDLLRAQSVQQFGRKPQEVVLKSNTTIGRFPSINSNALALPAIVNRSAAILATVGANYTGAKADINVWNPNVESEDFTTAQVWLKAGPNDNFESIESGWTVNPQLYGDKKTRLFAHWTKDSYKTTGCFDLQCSGFIQTSSKIALGAAISPISMELGQQYYITIGIYMDENTNNWWLIFGNGITIGYWPASTLNVLKNSATMVEWGGQVYSPNVQKSPHTKTAMGSGKFASSLKGNACYMENIGIVDFSTQLQYPPAVTTLAEENYCYTALNHQDGSESSPTFYFGGPGQNYNCP</v>
      </c>
    </row>
    <row r="447" spans="1:31" x14ac:dyDescent="0.25">
      <c r="A447" s="2" t="s">
        <v>3573</v>
      </c>
      <c r="B447" t="str">
        <f>VLOOKUP($A:$A,[0]!aq,2,FALSE)</f>
        <v>MSMs-VS-MMs</v>
      </c>
      <c r="C447">
        <f>VLOOKUP($A:$A,[0]!aq,3,FALSE)</f>
        <v>2.01746288528647</v>
      </c>
      <c r="D447">
        <f>VLOOKUP($A:$A,[0]!aq,4,FALSE)</f>
        <v>0.359450747634462</v>
      </c>
      <c r="E447">
        <f>VLOOKUP($A:$A,[0]!aq,5,FALSE)</f>
        <v>1.13831052396929E-4</v>
      </c>
      <c r="F447">
        <f>VLOOKUP($A:$A,[0]!aq,6,FALSE)</f>
        <v>1.11935818019919E-3</v>
      </c>
      <c r="G447" t="str">
        <f>VLOOKUP($A:$A,[0]!aq,7,FALSE)</f>
        <v>Up</v>
      </c>
      <c r="H447" t="str">
        <f>VLOOKUP($A:$A,[0]!aq,8,FALSE)</f>
        <v>Ghir_A13G004220.1;Ghir_D13G004360.1</v>
      </c>
      <c r="I447">
        <f>VLOOKUP($A:$A,[0]!aq,9,FALSE)</f>
        <v>0</v>
      </c>
      <c r="J447">
        <f>VLOOKUP($A:$A,[0]!aq,10,FALSE)</f>
        <v>0</v>
      </c>
      <c r="K447">
        <f>VLOOKUP($A:$A,[0]!aq,11,FALSE)</f>
        <v>0</v>
      </c>
      <c r="L447">
        <f>VLOOKUP($A:$A,[0]!aq,12,FALSE)</f>
        <v>100</v>
      </c>
      <c r="M447">
        <f>VLOOKUP($A:$A,[0]!aq,13,FALSE)</f>
        <v>1E-176</v>
      </c>
      <c r="N447" t="str">
        <f>VLOOKUP($A:$A,[0]!aq,14,FALSE)</f>
        <v>XP_016675077.1</v>
      </c>
      <c r="O447" t="str">
        <f>VLOOKUP($A:$A,[0]!aq,15,FALSE)</f>
        <v>PREDICTED: uncharacterized protein LOC107894305 [Gossypium hirsutum]</v>
      </c>
      <c r="P447">
        <f>VLOOKUP($A:$A,[0]!aq,16,FALSE)</f>
        <v>51.67</v>
      </c>
      <c r="Q447">
        <f>VLOOKUP($A:$A,[0]!aq,17,FALSE)</f>
        <v>3.0000000000000001E-12</v>
      </c>
      <c r="R447" t="str">
        <f>VLOOKUP($A:$A,[0]!aq,18,FALSE)</f>
        <v>sp|C0HJG8|BSP_BOSSE</v>
      </c>
      <c r="S447" t="str">
        <f>VLOOKUP($A:$A,[0]!aq,19,FALSE)</f>
        <v>Basic secretory protease (Fragments) OS=Boswellia serrata PE=1 SV=1</v>
      </c>
      <c r="T447" t="str">
        <f>VLOOKUP($A:$A,[0]!aq,20,FALSE)</f>
        <v>-</v>
      </c>
      <c r="U447" t="str">
        <f>VLOOKUP($A:$A,[0]!aq,21,FALSE)</f>
        <v>-</v>
      </c>
      <c r="V447" t="str">
        <f>VLOOKUP($A:$A,[0]!aq,22,FALSE)</f>
        <v>-</v>
      </c>
      <c r="W447" t="str">
        <f>VLOOKUP($A:$A,[0]!aq,23,FALSE)</f>
        <v>-</v>
      </c>
      <c r="X447" t="str">
        <f>VLOOKUP($A:$A,[0]!aq,24,FALSE)</f>
        <v>-</v>
      </c>
      <c r="Y447" t="str">
        <f>VLOOKUP($A:$A,[0]!aq,25,FALSE)</f>
        <v>-</v>
      </c>
      <c r="Z447" t="str">
        <f>VLOOKUP($A:$A,[0]!aq,26,FALSE)</f>
        <v>-</v>
      </c>
      <c r="AA447" t="str">
        <f>VLOOKUP($A:$A,[0]!aq,27,FALSE)</f>
        <v>-</v>
      </c>
      <c r="AB447" t="str">
        <f>VLOOKUP($A:$A,[0]!aq,28,FALSE)</f>
        <v>-</v>
      </c>
      <c r="AC447" t="str">
        <f>VLOOKUP($A:$A,[0]!aq,29,FALSE)</f>
        <v>-</v>
      </c>
      <c r="AD447" t="str">
        <f>VLOOKUP($A:$A,[0]!aq,30,FALSE)</f>
        <v>-</v>
      </c>
      <c r="AE447" t="str">
        <f>VLOOKUP($A:$A,[0]!aq,31,FALSE)</f>
        <v>MVFLRVSETIMADTLLFTCLLLFLAAMQGVHAVDYAINDNTGNSGGGVRFRTEIGAQSSLQTMSSATDFIWDIFQQTNPSDRKNVPKVTLFIENGDGVAFAINNEIHVNANYLGNYTGDLRKEFNGVLYHEMTHIWQWNGNGQTPGGLIEGIADFVRLKANYIPSHWVKPGQGDRWDQGYDVTARFLEYCDGLRNGFVAELNKKMRSGYNAGFFVELLGKTVDQLWSDYKAKYGN</v>
      </c>
    </row>
    <row r="448" spans="1:31" x14ac:dyDescent="0.25">
      <c r="A448" s="2" t="s">
        <v>2774</v>
      </c>
      <c r="B448" t="str">
        <f>VLOOKUP($A:$A,[0]!aq,2,FALSE)</f>
        <v>MSMs-VS-MMs</v>
      </c>
      <c r="C448">
        <f>VLOOKUP($A:$A,[0]!aq,3,FALSE)</f>
        <v>-3.1080582502422498</v>
      </c>
      <c r="D448">
        <f>VLOOKUP($A:$A,[0]!aq,4,FALSE)</f>
        <v>0.22220172398650001</v>
      </c>
      <c r="E448">
        <f>VLOOKUP($A:$A,[0]!aq,5,FALSE)</f>
        <v>8.32539666362209E-6</v>
      </c>
      <c r="F448">
        <f>VLOOKUP($A:$A,[0]!aq,6,FALSE)</f>
        <v>1.7468727034547401E-4</v>
      </c>
      <c r="G448" t="str">
        <f>VLOOKUP($A:$A,[0]!aq,7,FALSE)</f>
        <v>Down</v>
      </c>
      <c r="H448" t="str">
        <f>VLOOKUP($A:$A,[0]!aq,8,FALSE)</f>
        <v>Ghir_A03G014030.1</v>
      </c>
      <c r="I448">
        <f>VLOOKUP($A:$A,[0]!aq,9,FALSE)</f>
        <v>0</v>
      </c>
      <c r="J448">
        <f>VLOOKUP($A:$A,[0]!aq,10,FALSE)</f>
        <v>0</v>
      </c>
      <c r="K448">
        <f>VLOOKUP($A:$A,[0]!aq,11,FALSE)</f>
        <v>0</v>
      </c>
      <c r="L448">
        <f>VLOOKUP($A:$A,[0]!aq,12,FALSE)</f>
        <v>99.64</v>
      </c>
      <c r="M448">
        <f>VLOOKUP($A:$A,[0]!aq,13,FALSE)</f>
        <v>0</v>
      </c>
      <c r="N448" t="str">
        <f>VLOOKUP($A:$A,[0]!aq,14,FALSE)</f>
        <v>XP_016667726.1</v>
      </c>
      <c r="O448" t="str">
        <f>VLOOKUP($A:$A,[0]!aq,15,FALSE)</f>
        <v>PREDICTED: 4-coumarate--CoA ligase-like 1 [Gossypium hirsutum]</v>
      </c>
      <c r="P448">
        <f>VLOOKUP($A:$A,[0]!aq,16,FALSE)</f>
        <v>75.89</v>
      </c>
      <c r="Q448">
        <f>VLOOKUP($A:$A,[0]!aq,17,FALSE)</f>
        <v>0</v>
      </c>
      <c r="R448" t="str">
        <f>VLOOKUP($A:$A,[0]!aq,18,FALSE)</f>
        <v>sp|Q9LQ12|4CLL1_ARATH</v>
      </c>
      <c r="S448" t="str">
        <f>VLOOKUP($A:$A,[0]!aq,19,FALSE)</f>
        <v>4-coumarate--CoA ligase-like 1 OS=Arabidopsis thaliana GN=4CLL1 PE=1 SV=1</v>
      </c>
      <c r="T448" t="str">
        <f>VLOOKUP($A:$A,[0]!aq,20,FALSE)</f>
        <v>At1g62940</v>
      </c>
      <c r="U448">
        <f>VLOOKUP($A:$A,[0]!aq,21,FALSE)</f>
        <v>828</v>
      </c>
      <c r="V448">
        <f>VLOOKUP($A:$A,[0]!aq,22,FALSE)</f>
        <v>0</v>
      </c>
      <c r="W448" t="str">
        <f>VLOOKUP($A:$A,[0]!aq,23,FALSE)</f>
        <v>KOG1176</v>
      </c>
      <c r="X448" t="str">
        <f>VLOOKUP($A:$A,[0]!aq,24,FALSE)</f>
        <v>Acyl-CoA synthetase</v>
      </c>
      <c r="Y448" t="str">
        <f>VLOOKUP($A:$A,[0]!aq,25,FALSE)</f>
        <v>I</v>
      </c>
      <c r="Z448" t="str">
        <f>VLOOKUP($A:$A,[0]!aq,26,FALSE)</f>
        <v>Lipid transport and metabolism</v>
      </c>
      <c r="AA448" t="str">
        <f>VLOOKUP($A:$A,[0]!aq,27,FALSE)</f>
        <v>K01904|1|0.0|1141|ghi:107888070|4-coumarate--CoA ligase [EC:6.2.1.12]</v>
      </c>
      <c r="AB448" t="str">
        <f>VLOOKUP($A:$A,[0]!aq,28,FALSE)</f>
        <v>GO:0008152//metabolic process</v>
      </c>
      <c r="AC448" t="str">
        <f>VLOOKUP($A:$A,[0]!aq,29,FALSE)</f>
        <v>GO:0003824//catalytic activity;GO:0016874//ligase activity</v>
      </c>
      <c r="AD448" t="str">
        <f>VLOOKUP($A:$A,[0]!aq,30,FALSE)</f>
        <v>-</v>
      </c>
      <c r="AE448" t="str">
        <f>VLOOKUP($A:$A,[0]!aq,31,FALSE)</f>
        <v>MENPTQVQHFEDEEEHIFRSKYPPVSVPDNLTLPEFVLQDAELYADKVAFVEAVSGKSYTYRDVVRDTRRFAKALRSLGLRKGHVVLVLLPNIAEYGIVALGIMAAGGVFSGANPASHPSEIKKQADAANAKLIVTNGPNYEKVKNLEQPVVVIGEEHIEGATNWDELLEAGDRAGTGTRFTKEEVLQSDLCALPFSSGTTGISKGVMLTHKNLVANLCSSLFSVGSEMIGEVTTLGLIPFFHIYGITGICCATLRNKGKVVVMNRFDLRTFLNSLITQEVTFAPIVPPIILALVKNPIVEEFDLSKLKLRAIMTAAAPLAPEVLALFENKFPGVQVQEAYGLTEHSCITLTHGNPMKGHDTAKKNSVGFILPNLEIKFIDPDTGRSLPKNTPGELCVRSQCVMQGYYKNKEETNRTIDKNGWLHTGDIAYIDDDGDIFIVDRIKELIKYKGFQVAPAELEAILLTHSSVEDAAVVPLPDEEAGEIPAACVVMNPNAKENERDIMEYVASNVAHYKKVRVLQFVDTIPKSPSGKIMRRLLKDKMMENMPKPPSYS</v>
      </c>
    </row>
    <row r="449" spans="1:31" x14ac:dyDescent="0.25">
      <c r="A449" s="2" t="s">
        <v>3375</v>
      </c>
      <c r="B449" t="str">
        <f>VLOOKUP($A:$A,[0]!aq,2,FALSE)</f>
        <v>MSMs-VS-MMs</v>
      </c>
      <c r="C449">
        <f>VLOOKUP($A:$A,[0]!aq,3,FALSE)</f>
        <v>-3.9165866389172099</v>
      </c>
      <c r="D449">
        <f>VLOOKUP($A:$A,[0]!aq,4,FALSE)</f>
        <v>0.25720609640999897</v>
      </c>
      <c r="E449">
        <f>VLOOKUP($A:$A,[0]!aq,5,FALSE)</f>
        <v>3.2716367392993098E-9</v>
      </c>
      <c r="F449">
        <f>VLOOKUP($A:$A,[0]!aq,6,FALSE)</f>
        <v>2.6085850268013198E-6</v>
      </c>
      <c r="G449" t="str">
        <f>VLOOKUP($A:$A,[0]!aq,7,FALSE)</f>
        <v>Down</v>
      </c>
      <c r="H449" t="str">
        <f>VLOOKUP($A:$A,[0]!aq,8,FALSE)</f>
        <v>Ghir_A11G003210.1</v>
      </c>
      <c r="I449">
        <f>VLOOKUP($A:$A,[0]!aq,9,FALSE)</f>
        <v>0</v>
      </c>
      <c r="J449">
        <f>VLOOKUP($A:$A,[0]!aq,10,FALSE)</f>
        <v>0</v>
      </c>
      <c r="K449">
        <f>VLOOKUP($A:$A,[0]!aq,11,FALSE)</f>
        <v>0</v>
      </c>
      <c r="L449">
        <f>VLOOKUP($A:$A,[0]!aq,12,FALSE)</f>
        <v>96.509</v>
      </c>
      <c r="M449">
        <f>VLOOKUP($A:$A,[0]!aq,13,FALSE)</f>
        <v>0</v>
      </c>
      <c r="N449" t="str">
        <f>VLOOKUP($A:$A,[0]!aq,14,FALSE)</f>
        <v>XP_016731836.1</v>
      </c>
      <c r="O449" t="str">
        <f>VLOOKUP($A:$A,[0]!aq,15,FALSE)</f>
        <v>PREDICTED: glycerol-3-phosphate acyltransferase, chloroplastic-like isoform X1 [Gossypium hirsutum]</v>
      </c>
      <c r="P449">
        <f>VLOOKUP($A:$A,[0]!aq,16,FALSE)</f>
        <v>69.95</v>
      </c>
      <c r="Q449">
        <f>VLOOKUP($A:$A,[0]!aq,17,FALSE)</f>
        <v>0</v>
      </c>
      <c r="R449" t="str">
        <f>VLOOKUP($A:$A,[0]!aq,18,FALSE)</f>
        <v>sp|Q39639|PLSB_CUCSA</v>
      </c>
      <c r="S449" t="str">
        <f>VLOOKUP($A:$A,[0]!aq,19,FALSE)</f>
        <v>Glycerol-3-phosphate acyltransferase, chloroplastic OS=Cucumis sativus PE=2 SV=1</v>
      </c>
      <c r="T449" t="str">
        <f>VLOOKUP($A:$A,[0]!aq,20,FALSE)</f>
        <v>-</v>
      </c>
      <c r="U449" t="str">
        <f>VLOOKUP($A:$A,[0]!aq,21,FALSE)</f>
        <v>-</v>
      </c>
      <c r="V449" t="str">
        <f>VLOOKUP($A:$A,[0]!aq,22,FALSE)</f>
        <v>-</v>
      </c>
      <c r="W449" t="str">
        <f>VLOOKUP($A:$A,[0]!aq,23,FALSE)</f>
        <v>-</v>
      </c>
      <c r="X449" t="str">
        <f>VLOOKUP($A:$A,[0]!aq,24,FALSE)</f>
        <v>-</v>
      </c>
      <c r="Y449" t="str">
        <f>VLOOKUP($A:$A,[0]!aq,25,FALSE)</f>
        <v>-</v>
      </c>
      <c r="Z449" t="str">
        <f>VLOOKUP($A:$A,[0]!aq,26,FALSE)</f>
        <v>-</v>
      </c>
      <c r="AA449" t="str">
        <f>VLOOKUP($A:$A,[0]!aq,27,FALSE)</f>
        <v>K00630|1|0.0|794|ghi:107942645|glycerol-3-phosphate O-acyltransferase [EC:2.3.1.15]</v>
      </c>
      <c r="AB449" t="str">
        <f>VLOOKUP($A:$A,[0]!aq,28,FALSE)</f>
        <v>GO:0016024//CDP-diacylglycerol biosynthetic process</v>
      </c>
      <c r="AC449" t="str">
        <f>VLOOKUP($A:$A,[0]!aq,29,FALSE)</f>
        <v>GO:0102420//sn-1-glycerol-3-phosphate C16:0-DCA-CoA acyl transferase activity;GO:0004366//glycerol-3-phosphate O-acyltransferase activity</v>
      </c>
      <c r="AD449" t="str">
        <f>VLOOKUP($A:$A,[0]!aq,30,FALSE)</f>
        <v>GO:0009570//chloroplast stroma</v>
      </c>
      <c r="AE449" t="str">
        <f>VLOOKUP($A:$A,[0]!aq,31,FALSE)</f>
        <v>MSALSPILKLYFLFYLSIFHFTQFFFFFYNSVSASETVGSTSKATTRSFFLTAKAMAELVKDKESGVAAAGGGEMDIEHSRTFLEARSEEELLSGIKKEVEAGRLPPNVAAGMEEFYRNYKNAIFQSGDPAAAETVLSNMLCLLYPSFQDPFVFQPYHKALREPFDYYMFGQNYIRPLIDFRNSYVGNHSLFYEIEEKLKQGHNVVLFSNHQTEADPAVIALLLENKTHIAENLIYVAGDRVITDPLCKPFSMGRNLICVYSKKHMFDVPELADMKRKANIRSLKEMALLLRTGSKLVWIAPSGGRDRPDPVTGEWNPAPFDSSSVDNMRRLIESSGAPGHMYPLALLCYDIMPPPSKVEKEIGERRIISFHGAGLSVAPEIAANCEKSEEVKDVYTQALYKSVTEQYNVLKSAIHGKQGLEASTAGIALSQPWN</v>
      </c>
    </row>
    <row r="450" spans="1:31" x14ac:dyDescent="0.25">
      <c r="A450" s="2" t="s">
        <v>4244</v>
      </c>
      <c r="B450" t="str">
        <f>VLOOKUP($A:$A,[0]!aq,2,FALSE)</f>
        <v>MSMs-VS-MMs</v>
      </c>
      <c r="C450">
        <f>VLOOKUP($A:$A,[0]!aq,3,FALSE)</f>
        <v>2.2885669429667899</v>
      </c>
      <c r="D450">
        <f>VLOOKUP($A:$A,[0]!aq,4,FALSE)</f>
        <v>0.49126675799496999</v>
      </c>
      <c r="E450">
        <f>VLOOKUP($A:$A,[0]!aq,5,FALSE)</f>
        <v>8.9635781276897796E-4</v>
      </c>
      <c r="F450">
        <f>VLOOKUP($A:$A,[0]!aq,6,FALSE)</f>
        <v>4.9734250592713899E-3</v>
      </c>
      <c r="G450" t="str">
        <f>VLOOKUP($A:$A,[0]!aq,7,FALSE)</f>
        <v>Up</v>
      </c>
      <c r="H450" t="str">
        <f>VLOOKUP($A:$A,[0]!aq,8,FALSE)</f>
        <v>Ghir_D10G017610.1</v>
      </c>
      <c r="I450">
        <f>VLOOKUP($A:$A,[0]!aq,9,FALSE)</f>
        <v>0</v>
      </c>
      <c r="J450">
        <f>VLOOKUP($A:$A,[0]!aq,10,FALSE)</f>
        <v>0</v>
      </c>
      <c r="K450">
        <f>VLOOKUP($A:$A,[0]!aq,11,FALSE)</f>
        <v>0</v>
      </c>
      <c r="L450">
        <f>VLOOKUP($A:$A,[0]!aq,12,FALSE)</f>
        <v>99.861000000000004</v>
      </c>
      <c r="M450">
        <f>VLOOKUP($A:$A,[0]!aq,13,FALSE)</f>
        <v>0</v>
      </c>
      <c r="N450" t="str">
        <f>VLOOKUP($A:$A,[0]!aq,14,FALSE)</f>
        <v>NP_001314056.1</v>
      </c>
      <c r="O450" t="str">
        <f>VLOOKUP($A:$A,[0]!aq,15,FALSE)</f>
        <v xml:space="preserve">probable 1-deoxy-D-xylulose-5-phosphate synthase, chloroplastic [Gossypium hirsutum] </v>
      </c>
      <c r="P450">
        <f>VLOOKUP($A:$A,[0]!aq,16,FALSE)</f>
        <v>87.76</v>
      </c>
      <c r="Q450">
        <f>VLOOKUP($A:$A,[0]!aq,17,FALSE)</f>
        <v>0</v>
      </c>
      <c r="R450" t="str">
        <f>VLOOKUP($A:$A,[0]!aq,18,FALSE)</f>
        <v>sp|O78328|DXS_CAPAN</v>
      </c>
      <c r="S450" t="str">
        <f>VLOOKUP($A:$A,[0]!aq,19,FALSE)</f>
        <v>Probable 1-deoxy-D-xylulose-5-phosphate synthase, chloroplastic OS=Capsicum annuum GN=TKT2 PE=2 SV=1</v>
      </c>
      <c r="T450" t="str">
        <f>VLOOKUP($A:$A,[0]!aq,20,FALSE)</f>
        <v>At4g15560</v>
      </c>
      <c r="U450">
        <f>VLOOKUP($A:$A,[0]!aq,21,FALSE)</f>
        <v>1226</v>
      </c>
      <c r="V450">
        <f>VLOOKUP($A:$A,[0]!aq,22,FALSE)</f>
        <v>0</v>
      </c>
      <c r="W450" t="str">
        <f>VLOOKUP($A:$A,[0]!aq,23,FALSE)</f>
        <v>KOG0523</v>
      </c>
      <c r="X450" t="str">
        <f>VLOOKUP($A:$A,[0]!aq,24,FALSE)</f>
        <v>Transketolase</v>
      </c>
      <c r="Y450" t="str">
        <f>VLOOKUP($A:$A,[0]!aq,25,FALSE)</f>
        <v>G</v>
      </c>
      <c r="Z450" t="str">
        <f>VLOOKUP($A:$A,[0]!aq,26,FALSE)</f>
        <v>Carbohydrate transport and metabolism</v>
      </c>
      <c r="AA450" t="str">
        <f>VLOOKUP($A:$A,[0]!aq,27,FALSE)</f>
        <v>K01662|1|0.0|1483|ghi:107916127|1-deoxy-D-xylulose-5-phosphate synthase [EC:2.2.1.7]</v>
      </c>
      <c r="AB450" t="str">
        <f>VLOOKUP($A:$A,[0]!aq,28,FALSE)</f>
        <v>GO:0016114//terpenoid biosynthetic process</v>
      </c>
      <c r="AC450" t="str">
        <f>VLOOKUP($A:$A,[0]!aq,29,FALSE)</f>
        <v>GO:0008661//1-deoxy-D-xylulose-5-phosphate synthase activity</v>
      </c>
      <c r="AD450" t="str">
        <f>VLOOKUP($A:$A,[0]!aq,30,FALSE)</f>
        <v>-</v>
      </c>
      <c r="AE450" t="str">
        <f>VLOOKUP($A:$A,[0]!aq,31,FALSE)</f>
        <v>MALCASSFPAIINWGAASDPKKSTPFASHFLGGSDLVLQPLKKLNQVKKRPGGVYASLSEGAEYHSQRPATPLLDTINYPIHMKNLSVKELKQLSEELRSDVIFNVSKTGGHLGSSLGVVELTVALHYVFNAPRDKILWDVGHQSYPHKILTGRRHKMHTMRQTNGLAGFTKRSESEYDCFGTGHSSTTISAGLGMAVGRDLKGERNHVVAVIGDGAMTAGQAYEAMNNAGYLDSDMIVILNDNKQVSLPTANLDGPTPPVGALSSALSRLQSNRPLRELREVAKGVTKQIGGPMHELAAKVDEYARGMISGSGSTLFEELGLYYIGPVDGHNIDDLVSILKEVKTTKTTGPVLIHVVTEKGRGYPYAERAADKYHGVVKFDPATGKQFKGNSATQSYTTYFAEALIAEAEADKNIVAIHAAMGGGTGLNLFLRRFPQRCFDVGIAEQHAVTFAAGLACEGLKPFCAIYSSFMQRAYDQVVHDVDLQKLPVRFAMDRAGLVGADGPTHCGAFDVTFMACLPNMVVMAPSDEAELFHMVATAAAIDDRPSCFRYPRGNGIGVQLPPGKKGVPLEVGKGRVLIEGERVALLGYGSAVQSCLAAASLLESHGLRLTVADARFCKPLDHALIRKLAKSHEVLITVEEGSIGGFGSHVAQFLALDGLLDGKVKWRPLVLPDRYIDHGSPVDQLAEAGLTPSHIAATVFNVLEQKREAFEVMSSRN</v>
      </c>
    </row>
    <row r="451" spans="1:31" x14ac:dyDescent="0.25">
      <c r="A451" s="2" t="s">
        <v>3349</v>
      </c>
      <c r="B451" t="str">
        <f>VLOOKUP($A:$A,[0]!aq,2,FALSE)</f>
        <v>MSMs-VS-MMs</v>
      </c>
      <c r="C451">
        <f>VLOOKUP($A:$A,[0]!aq,3,FALSE)</f>
        <v>-4.4519599086120198</v>
      </c>
      <c r="D451">
        <f>VLOOKUP($A:$A,[0]!aq,4,FALSE)</f>
        <v>0.62564332185943305</v>
      </c>
      <c r="E451">
        <f>VLOOKUP($A:$A,[0]!aq,5,FALSE)</f>
        <v>3.8735735619543899E-4</v>
      </c>
      <c r="F451">
        <f>VLOOKUP($A:$A,[0]!aq,6,FALSE)</f>
        <v>2.70133759772446E-3</v>
      </c>
      <c r="G451" t="str">
        <f>VLOOKUP($A:$A,[0]!aq,7,FALSE)</f>
        <v>Down</v>
      </c>
      <c r="H451" t="str">
        <f>VLOOKUP($A:$A,[0]!aq,8,FALSE)</f>
        <v>Ghir_A10G018350.1</v>
      </c>
      <c r="I451">
        <f>VLOOKUP($A:$A,[0]!aq,9,FALSE)</f>
        <v>0</v>
      </c>
      <c r="J451">
        <f>VLOOKUP($A:$A,[0]!aq,10,FALSE)</f>
        <v>0</v>
      </c>
      <c r="K451">
        <f>VLOOKUP($A:$A,[0]!aq,11,FALSE)</f>
        <v>0</v>
      </c>
      <c r="L451">
        <f>VLOOKUP($A:$A,[0]!aq,12,FALSE)</f>
        <v>97.385999999999996</v>
      </c>
      <c r="M451">
        <f>VLOOKUP($A:$A,[0]!aq,13,FALSE)</f>
        <v>1E-99</v>
      </c>
      <c r="N451" t="str">
        <f>VLOOKUP($A:$A,[0]!aq,14,FALSE)</f>
        <v>XP_012457833.1</v>
      </c>
      <c r="O451" t="str">
        <f>VLOOKUP($A:$A,[0]!aq,15,FALSE)</f>
        <v xml:space="preserve">PREDICTED: two-component response regulator ARR17-like [Gossypium raimondii] </v>
      </c>
      <c r="P451">
        <f>VLOOKUP($A:$A,[0]!aq,16,FALSE)</f>
        <v>65.27</v>
      </c>
      <c r="Q451">
        <f>VLOOKUP($A:$A,[0]!aq,17,FALSE)</f>
        <v>3.0000000000000002E-66</v>
      </c>
      <c r="R451" t="str">
        <f>VLOOKUP($A:$A,[0]!aq,18,FALSE)</f>
        <v>sp|Q9SHC2|ARR16_ARATH</v>
      </c>
      <c r="S451" t="str">
        <f>VLOOKUP($A:$A,[0]!aq,19,FALSE)</f>
        <v>Two-component response regulator ARR16 OS=Arabidopsis thaliana GN=ARR16 PE=1 SV=1</v>
      </c>
      <c r="T451" t="str">
        <f>VLOOKUP($A:$A,[0]!aq,20,FALSE)</f>
        <v>At2g40670</v>
      </c>
      <c r="U451">
        <f>VLOOKUP($A:$A,[0]!aq,21,FALSE)</f>
        <v>198</v>
      </c>
      <c r="V451">
        <f>VLOOKUP($A:$A,[0]!aq,22,FALSE)</f>
        <v>7.0000000000000001E-66</v>
      </c>
      <c r="W451" t="str">
        <f>VLOOKUP($A:$A,[0]!aq,23,FALSE)</f>
        <v>KOG1601</v>
      </c>
      <c r="X451" t="str">
        <f>VLOOKUP($A:$A,[0]!aq,24,FALSE)</f>
        <v>GATA-4/5/6 transcription factors</v>
      </c>
      <c r="Y451" t="str">
        <f>VLOOKUP($A:$A,[0]!aq,25,FALSE)</f>
        <v>K</v>
      </c>
      <c r="Z451" t="str">
        <f>VLOOKUP($A:$A,[0]!aq,26,FALSE)</f>
        <v>Transcription</v>
      </c>
      <c r="AA451" t="str">
        <f>VLOOKUP($A:$A,[0]!aq,27,FALSE)</f>
        <v>K14492|1|3e-100|288|gra:105778640|two-component response regulator ARR-A family</v>
      </c>
      <c r="AB451" t="str">
        <f>VLOOKUP($A:$A,[0]!aq,28,FALSE)</f>
        <v>GO:0000160//phosphorelay signal transduction system</v>
      </c>
      <c r="AC451">
        <f>VLOOKUP($A:$A,[0]!aq,29,FALSE)</f>
        <v>0</v>
      </c>
      <c r="AD451" t="str">
        <f>VLOOKUP($A:$A,[0]!aq,30,FALSE)</f>
        <v>GO:0005622//intracellular</v>
      </c>
      <c r="AE451" t="str">
        <f>VLOOKUP($A:$A,[0]!aq,31,FALSE)</f>
        <v>MLSSGGGSGSCSKDMAVELGDETHVLVVDDSLIDRKLVERLLKNSACKVTTAENALRAVEYLRLGNDTLEGTVSEVNMIITDYCMPGMTGYELLKKIKESSILKEVPVIIMSSENIPTRISQCLEEGAKMFMLKPLKRSDVKQLKWHLMKCRN</v>
      </c>
    </row>
    <row r="452" spans="1:31" x14ac:dyDescent="0.25">
      <c r="A452" s="2" t="s">
        <v>3146</v>
      </c>
      <c r="B452" t="str">
        <f>VLOOKUP($A:$A,[0]!aq,2,FALSE)</f>
        <v>MSMs-VS-MMs</v>
      </c>
      <c r="C452">
        <f>VLOOKUP($A:$A,[0]!aq,3,FALSE)</f>
        <v>-2.05632171881954</v>
      </c>
      <c r="D452">
        <f>VLOOKUP($A:$A,[0]!aq,4,FALSE)</f>
        <v>0.330080707491818</v>
      </c>
      <c r="E452">
        <f>VLOOKUP($A:$A,[0]!aq,5,FALSE)</f>
        <v>4.3857163899207998E-5</v>
      </c>
      <c r="F452">
        <f>VLOOKUP($A:$A,[0]!aq,6,FALSE)</f>
        <v>5.6325549555385503E-4</v>
      </c>
      <c r="G452" t="str">
        <f>VLOOKUP($A:$A,[0]!aq,7,FALSE)</f>
        <v>Down</v>
      </c>
      <c r="H452" t="str">
        <f>VLOOKUP($A:$A,[0]!aq,8,FALSE)</f>
        <v>Ghir_A08G014230.2;Ghir_D08G015120.1</v>
      </c>
      <c r="I452">
        <f>VLOOKUP($A:$A,[0]!aq,9,FALSE)</f>
        <v>0</v>
      </c>
      <c r="J452">
        <f>VLOOKUP($A:$A,[0]!aq,10,FALSE)</f>
        <v>0</v>
      </c>
      <c r="K452">
        <f>VLOOKUP($A:$A,[0]!aq,11,FALSE)</f>
        <v>0</v>
      </c>
      <c r="L452">
        <f>VLOOKUP($A:$A,[0]!aq,12,FALSE)</f>
        <v>97.716999999999999</v>
      </c>
      <c r="M452">
        <f>VLOOKUP($A:$A,[0]!aq,13,FALSE)</f>
        <v>4.9999999999999997E-158</v>
      </c>
      <c r="N452" t="str">
        <f>VLOOKUP($A:$A,[0]!aq,14,FALSE)</f>
        <v>XP_012475264.1</v>
      </c>
      <c r="O452" t="str">
        <f>VLOOKUP($A:$A,[0]!aq,15,FALSE)</f>
        <v>PREDICTED: uncharacterized protein LOC105791643 isoform X1 [Gossypium raimondii]</v>
      </c>
      <c r="P452" t="str">
        <f>VLOOKUP($A:$A,[0]!aq,16,FALSE)</f>
        <v>-</v>
      </c>
      <c r="Q452" t="str">
        <f>VLOOKUP($A:$A,[0]!aq,17,FALSE)</f>
        <v>-</v>
      </c>
      <c r="R452" t="str">
        <f>VLOOKUP($A:$A,[0]!aq,18,FALSE)</f>
        <v>-</v>
      </c>
      <c r="S452" t="str">
        <f>VLOOKUP($A:$A,[0]!aq,19,FALSE)</f>
        <v>-</v>
      </c>
      <c r="T452" t="str">
        <f>VLOOKUP($A:$A,[0]!aq,20,FALSE)</f>
        <v>-</v>
      </c>
      <c r="U452" t="str">
        <f>VLOOKUP($A:$A,[0]!aq,21,FALSE)</f>
        <v>-</v>
      </c>
      <c r="V452" t="str">
        <f>VLOOKUP($A:$A,[0]!aq,22,FALSE)</f>
        <v>-</v>
      </c>
      <c r="W452" t="str">
        <f>VLOOKUP($A:$A,[0]!aq,23,FALSE)</f>
        <v>-</v>
      </c>
      <c r="X452" t="str">
        <f>VLOOKUP($A:$A,[0]!aq,24,FALSE)</f>
        <v>-</v>
      </c>
      <c r="Y452" t="str">
        <f>VLOOKUP($A:$A,[0]!aq,25,FALSE)</f>
        <v>-</v>
      </c>
      <c r="Z452" t="str">
        <f>VLOOKUP($A:$A,[0]!aq,26,FALSE)</f>
        <v>-</v>
      </c>
      <c r="AA452" t="str">
        <f>VLOOKUP($A:$A,[0]!aq,27,FALSE)</f>
        <v>-</v>
      </c>
      <c r="AB452" t="str">
        <f>VLOOKUP($A:$A,[0]!aq,28,FALSE)</f>
        <v>-</v>
      </c>
      <c r="AC452" t="str">
        <f>VLOOKUP($A:$A,[0]!aq,29,FALSE)</f>
        <v>-</v>
      </c>
      <c r="AD452" t="str">
        <f>VLOOKUP($A:$A,[0]!aq,30,FALSE)</f>
        <v>-</v>
      </c>
      <c r="AE452" t="str">
        <f>VLOOKUP($A:$A,[0]!aq,31,FALSE)</f>
        <v>MASMASSSSFLYYNKYKSKSKAQILPRIVLSQSSQLPDDKPHHQLPRREIILRSSELAVIGAIFSFSGKKPEYLGVQKNPPSLALCPATNNCISTSENATDLTHYAPPWNYNGGRNRKKPVNREVAMEELLQVIKSTKPDKYTPKIVEKKDDYVRVEYQSPILGFVDDVEFWFPPGKDSIVEYRSASRIGNFDFDINRKRIKALRVELEKKGWASVETF</v>
      </c>
    </row>
    <row r="453" spans="1:31" x14ac:dyDescent="0.25">
      <c r="A453" s="2" t="s">
        <v>4224</v>
      </c>
      <c r="B453" t="str">
        <f>VLOOKUP($A:$A,[0]!aq,2,FALSE)</f>
        <v>MSMs-VS-MMs</v>
      </c>
      <c r="C453">
        <f>VLOOKUP($A:$A,[0]!aq,3,FALSE)</f>
        <v>3.1162151413277801</v>
      </c>
      <c r="D453">
        <f>VLOOKUP($A:$A,[0]!aq,4,FALSE)</f>
        <v>0.35661391620032901</v>
      </c>
      <c r="E453">
        <f>VLOOKUP($A:$A,[0]!aq,5,FALSE)</f>
        <v>1.2428337600178799E-4</v>
      </c>
      <c r="F453">
        <f>VLOOKUP($A:$A,[0]!aq,6,FALSE)</f>
        <v>1.19632126920031E-3</v>
      </c>
      <c r="G453" t="str">
        <f>VLOOKUP($A:$A,[0]!aq,7,FALSE)</f>
        <v>Up</v>
      </c>
      <c r="H453" t="str">
        <f>VLOOKUP($A:$A,[0]!aq,8,FALSE)</f>
        <v>Ghir_D10G014570.1</v>
      </c>
      <c r="I453">
        <f>VLOOKUP($A:$A,[0]!aq,9,FALSE)</f>
        <v>0</v>
      </c>
      <c r="J453">
        <f>VLOOKUP($A:$A,[0]!aq,10,FALSE)</f>
        <v>0</v>
      </c>
      <c r="K453">
        <f>VLOOKUP($A:$A,[0]!aq,11,FALSE)</f>
        <v>0</v>
      </c>
      <c r="L453">
        <f>VLOOKUP($A:$A,[0]!aq,12,FALSE)</f>
        <v>99.58</v>
      </c>
      <c r="M453">
        <f>VLOOKUP($A:$A,[0]!aq,13,FALSE)</f>
        <v>0</v>
      </c>
      <c r="N453" t="str">
        <f>VLOOKUP($A:$A,[0]!aq,14,FALSE)</f>
        <v>XP_012456348.1</v>
      </c>
      <c r="O453" t="str">
        <f>VLOOKUP($A:$A,[0]!aq,15,FALSE)</f>
        <v xml:space="preserve">PREDICTED: selenium-binding protein 1-like [Gossypium raimondii] </v>
      </c>
      <c r="P453">
        <f>VLOOKUP($A:$A,[0]!aq,16,FALSE)</f>
        <v>79.319999999999993</v>
      </c>
      <c r="Q453">
        <f>VLOOKUP($A:$A,[0]!aq,17,FALSE)</f>
        <v>0</v>
      </c>
      <c r="R453" t="str">
        <f>VLOOKUP($A:$A,[0]!aq,18,FALSE)</f>
        <v>sp|Q93WN0|SEBP2_ARATH</v>
      </c>
      <c r="S453" t="str">
        <f>VLOOKUP($A:$A,[0]!aq,19,FALSE)</f>
        <v>Selenium-binding protein 2 OS=Arabidopsis thaliana GN=SBP2 PE=1 SV=1</v>
      </c>
      <c r="T453" t="str">
        <f>VLOOKUP($A:$A,[0]!aq,20,FALSE)</f>
        <v>At4g14040</v>
      </c>
      <c r="U453">
        <f>VLOOKUP($A:$A,[0]!aq,21,FALSE)</f>
        <v>821</v>
      </c>
      <c r="V453">
        <f>VLOOKUP($A:$A,[0]!aq,22,FALSE)</f>
        <v>0</v>
      </c>
      <c r="W453" t="str">
        <f>VLOOKUP($A:$A,[0]!aq,23,FALSE)</f>
        <v>KOG0918</v>
      </c>
      <c r="X453" t="str">
        <f>VLOOKUP($A:$A,[0]!aq,24,FALSE)</f>
        <v>Selenium-binding protein</v>
      </c>
      <c r="Y453" t="str">
        <f>VLOOKUP($A:$A,[0]!aq,25,FALSE)</f>
        <v>P</v>
      </c>
      <c r="Z453" t="str">
        <f>VLOOKUP($A:$A,[0]!aq,26,FALSE)</f>
        <v>Inorganic ion transport and metabolism</v>
      </c>
      <c r="AA453" t="str">
        <f>VLOOKUP($A:$A,[0]!aq,27,FALSE)</f>
        <v>K17285|1|0.0|983|gra:105777549|selenium-binding protein 1</v>
      </c>
      <c r="AB453">
        <f>VLOOKUP($A:$A,[0]!aq,28,FALSE)</f>
        <v>0</v>
      </c>
      <c r="AC453" t="str">
        <f>VLOOKUP($A:$A,[0]!aq,29,FALSE)</f>
        <v>GO:0008430//selenium binding</v>
      </c>
      <c r="AD453" t="str">
        <f>VLOOKUP($A:$A,[0]!aq,30,FALSE)</f>
        <v>-</v>
      </c>
      <c r="AE453" t="str">
        <f>VLOOKUP($A:$A,[0]!aq,31,FALSE)</f>
        <v>MVEGNGCCKLAGPGYGTPLEAMSGPREALIYVTCVYTGTGREKPDFLATVDVDPNSPTYSKVIHRLPVPYIGDELHHSGWNACSSCHGDPLADRRFLILPSLVSGRIYVVDTKTNPKAPSLHKVVQPDDIVKKTSLAYPHTSHCLASGDVMVSCLGDKDGNAKGNGFLLLDSQFNVKGRWEKPGNSPSFGYDFWYQPRHKTMISSSWGAPAAFTKGFNLQHVADGLYGRHLFVYSWPDGELKQTMDLGNTGLVPLEIRFLHDPSKDTGYVGCALSSNMVRFFKTQDGSWNHEVAISVQPLKVQNWILPEMPGLITDFLISLDDRFLYFVNWLHGDVRQYNIEDPKNPVLAGQVWVGGLVQKGSPIVAVTEDGQTWQSNVPEIQERSLRGGPQMIQLSLDGKRLYVTNSLFSTWDRQFYPELMEKGSHMLQIDVDTEKGGLKINPNFFVDFGAEPDGPSLAHEMRYPGGDCTSDIWI</v>
      </c>
    </row>
    <row r="454" spans="1:31" x14ac:dyDescent="0.25">
      <c r="A454" s="2" t="s">
        <v>4382</v>
      </c>
      <c r="B454" t="str">
        <f>VLOOKUP($A:$A,[0]!aq,2,FALSE)</f>
        <v>MSMs-VS-MMs</v>
      </c>
      <c r="C454">
        <f>VLOOKUP($A:$A,[0]!aq,3,FALSE)</f>
        <v>-2.6562581113157</v>
      </c>
      <c r="D454">
        <f>VLOOKUP($A:$A,[0]!aq,4,FALSE)</f>
        <v>0.315266881576795</v>
      </c>
      <c r="E454">
        <f>VLOOKUP($A:$A,[0]!aq,5,FALSE)</f>
        <v>1.5246057906370699E-4</v>
      </c>
      <c r="F454">
        <f>VLOOKUP($A:$A,[0]!aq,6,FALSE)</f>
        <v>1.37747197401468E-3</v>
      </c>
      <c r="G454" t="str">
        <f>VLOOKUP($A:$A,[0]!aq,7,FALSE)</f>
        <v>Down</v>
      </c>
      <c r="H454" t="str">
        <f>VLOOKUP($A:$A,[0]!aq,8,FALSE)</f>
        <v>Ghir_D12G001210.1</v>
      </c>
      <c r="I454">
        <f>VLOOKUP($A:$A,[0]!aq,9,FALSE)</f>
        <v>0</v>
      </c>
      <c r="J454">
        <f>VLOOKUP($A:$A,[0]!aq,10,FALSE)</f>
        <v>0</v>
      </c>
      <c r="K454">
        <f>VLOOKUP($A:$A,[0]!aq,11,FALSE)</f>
        <v>0</v>
      </c>
      <c r="L454">
        <f>VLOOKUP($A:$A,[0]!aq,12,FALSE)</f>
        <v>100</v>
      </c>
      <c r="M454">
        <f>VLOOKUP($A:$A,[0]!aq,13,FALSE)</f>
        <v>0</v>
      </c>
      <c r="N454" t="str">
        <f>VLOOKUP($A:$A,[0]!aq,14,FALSE)</f>
        <v>XP_016729980.1</v>
      </c>
      <c r="O454" t="str">
        <f>VLOOKUP($A:$A,[0]!aq,15,FALSE)</f>
        <v>PREDICTED: tetraketide alpha-pyrone reductase 1-like [Gossypium hirsutum]</v>
      </c>
      <c r="P454">
        <f>VLOOKUP($A:$A,[0]!aq,16,FALSE)</f>
        <v>77.290000000000006</v>
      </c>
      <c r="Q454">
        <f>VLOOKUP($A:$A,[0]!aq,17,FALSE)</f>
        <v>0</v>
      </c>
      <c r="R454" t="str">
        <f>VLOOKUP($A:$A,[0]!aq,18,FALSE)</f>
        <v>sp|Q500U8|TKPR1_ARATH</v>
      </c>
      <c r="S454" t="str">
        <f>VLOOKUP($A:$A,[0]!aq,19,FALSE)</f>
        <v>Tetraketide alpha-pyrone reductase 1 OS=Arabidopsis thaliana GN=TKPR1 PE=1 SV=1</v>
      </c>
      <c r="T454" t="str">
        <f>VLOOKUP($A:$A,[0]!aq,20,FALSE)</f>
        <v>At4g35420</v>
      </c>
      <c r="U454">
        <f>VLOOKUP($A:$A,[0]!aq,21,FALSE)</f>
        <v>384</v>
      </c>
      <c r="V454">
        <f>VLOOKUP($A:$A,[0]!aq,22,FALSE)</f>
        <v>4.0000000000000002E-135</v>
      </c>
      <c r="W454" t="str">
        <f>VLOOKUP($A:$A,[0]!aq,23,FALSE)</f>
        <v>KOG1502</v>
      </c>
      <c r="X454" t="str">
        <f>VLOOKUP($A:$A,[0]!aq,24,FALSE)</f>
        <v>Flavonol reductase/cinnamoyl-CoA reductase</v>
      </c>
      <c r="Y454" t="str">
        <f>VLOOKUP($A:$A,[0]!aq,25,FALSE)</f>
        <v>V</v>
      </c>
      <c r="Z454" t="str">
        <f>VLOOKUP($A:$A,[0]!aq,26,FALSE)</f>
        <v>Defense mechanisms</v>
      </c>
      <c r="AA454" t="str">
        <f>VLOOKUP($A:$A,[0]!aq,27,FALSE)</f>
        <v>K13082|1|3e-90|277|mus:103982813|bifunctional dihydroflavonol 4-reductase/flavanone 4-reductase [EC:1.1.1.219 1.1.1.234]</v>
      </c>
      <c r="AB454" t="str">
        <f>VLOOKUP($A:$A,[0]!aq,28,FALSE)</f>
        <v>GO:0080110//sporopollenin biosynthetic process</v>
      </c>
      <c r="AC454" t="str">
        <f>VLOOKUP($A:$A,[0]!aq,29,FALSE)</f>
        <v>GO:0050662//coenzyme binding;GO:0003824//catalytic activity;GO:0045552//dihydrokaempferol 4-reductase activity</v>
      </c>
      <c r="AD454" t="str">
        <f>VLOOKUP($A:$A,[0]!aq,30,FALSE)</f>
        <v>-</v>
      </c>
      <c r="AE454" t="str">
        <f>VLOOKUP($A:$A,[0]!aq,31,FALSE)</f>
        <v>MEWVKGGKVCVTGAAGFLASWLVKRLLLSGYHVIGTVRDPANEKKLAHLWRLDGAKERLKLVRADLLEEGSFDDAIMGCQGVFHTASPVIKPSFDPKTEILEPAVKGTLNVLGSCKKNPSLRRVVLTSSSSTVRARDDFDYKIPLDESSWSSLELCETLQVWYALAKTQAEKAAWEFCNENKIDLVTVLPAFVIGPSLPPGLCSTASDVLALLKGETEQFQWHGRMGYVHIDDVALCHILVYEHEGASGRYLCSSTVIDNDELVSILSARYPSLPVPKGFAKLDRPYYEFNTSKIRSLGFKFRPIEEMFDDCIESLVEKGLLSLHSAHQRPLS</v>
      </c>
    </row>
    <row r="455" spans="1:31" x14ac:dyDescent="0.25">
      <c r="A455" s="2" t="s">
        <v>4437</v>
      </c>
      <c r="B455" t="str">
        <f>VLOOKUP($A:$A,[0]!aq,2,FALSE)</f>
        <v>MSMs-VS-MMs</v>
      </c>
      <c r="C455">
        <f>VLOOKUP($A:$A,[0]!aq,3,FALSE)</f>
        <v>2.3747173977157598</v>
      </c>
      <c r="D455">
        <f>VLOOKUP($A:$A,[0]!aq,4,FALSE)</f>
        <v>0.41983499866684998</v>
      </c>
      <c r="E455">
        <f>VLOOKUP($A:$A,[0]!aq,5,FALSE)</f>
        <v>1.0621325434057E-4</v>
      </c>
      <c r="F455">
        <f>VLOOKUP($A:$A,[0]!aq,6,FALSE)</f>
        <v>1.0692459568533901E-3</v>
      </c>
      <c r="G455" t="str">
        <f>VLOOKUP($A:$A,[0]!aq,7,FALSE)</f>
        <v>Up</v>
      </c>
      <c r="H455" t="str">
        <f>VLOOKUP($A:$A,[0]!aq,8,FALSE)</f>
        <v>Ghir_D13G023570.1</v>
      </c>
      <c r="I455">
        <f>VLOOKUP($A:$A,[0]!aq,9,FALSE)</f>
        <v>0</v>
      </c>
      <c r="J455">
        <f>VLOOKUP($A:$A,[0]!aq,10,FALSE)</f>
        <v>0</v>
      </c>
      <c r="K455">
        <f>VLOOKUP($A:$A,[0]!aq,11,FALSE)</f>
        <v>0</v>
      </c>
      <c r="L455">
        <f>VLOOKUP($A:$A,[0]!aq,12,FALSE)</f>
        <v>99.855000000000004</v>
      </c>
      <c r="M455">
        <f>VLOOKUP($A:$A,[0]!aq,13,FALSE)</f>
        <v>0</v>
      </c>
      <c r="N455" t="str">
        <f>VLOOKUP($A:$A,[0]!aq,14,FALSE)</f>
        <v>XP_016734576.1</v>
      </c>
      <c r="O455" t="str">
        <f>VLOOKUP($A:$A,[0]!aq,15,FALSE)</f>
        <v>PREDICTED: sulfite reductase [ferredoxin], chloroplastic-like [Gossypium hirsutum]</v>
      </c>
      <c r="P455">
        <f>VLOOKUP($A:$A,[0]!aq,16,FALSE)</f>
        <v>80.95</v>
      </c>
      <c r="Q455">
        <f>VLOOKUP($A:$A,[0]!aq,17,FALSE)</f>
        <v>0</v>
      </c>
      <c r="R455" t="str">
        <f>VLOOKUP($A:$A,[0]!aq,18,FALSE)</f>
        <v>sp|O82802|SIR1_TOBAC</v>
      </c>
      <c r="S455" t="str">
        <f>VLOOKUP($A:$A,[0]!aq,19,FALSE)</f>
        <v>Sulfite reductase 1 [ferredoxin], chloroplastic OS=Nicotiana tabacum GN=SIR1 PE=1 SV=1</v>
      </c>
      <c r="T455" t="str">
        <f>VLOOKUP($A:$A,[0]!aq,20,FALSE)</f>
        <v>At5g04590</v>
      </c>
      <c r="U455">
        <f>VLOOKUP($A:$A,[0]!aq,21,FALSE)</f>
        <v>1065</v>
      </c>
      <c r="V455">
        <f>VLOOKUP($A:$A,[0]!aq,22,FALSE)</f>
        <v>0</v>
      </c>
      <c r="W455" t="str">
        <f>VLOOKUP($A:$A,[0]!aq,23,FALSE)</f>
        <v>KOG0560</v>
      </c>
      <c r="X455" t="str">
        <f>VLOOKUP($A:$A,[0]!aq,24,FALSE)</f>
        <v>Sulfite reductase (ferredoxin)</v>
      </c>
      <c r="Y455" t="str">
        <f>VLOOKUP($A:$A,[0]!aq,25,FALSE)</f>
        <v>P</v>
      </c>
      <c r="Z455" t="str">
        <f>VLOOKUP($A:$A,[0]!aq,26,FALSE)</f>
        <v>Inorganic ion transport and metabolism</v>
      </c>
      <c r="AA455" t="str">
        <f>VLOOKUP($A:$A,[0]!aq,27,FALSE)</f>
        <v>K00392|1|0.0|1433|ghi:107945202|sulfite reductase (ferredoxin) [EC:1.8.7.1]</v>
      </c>
      <c r="AB455" t="str">
        <f>VLOOKUP($A:$A,[0]!aq,28,FALSE)</f>
        <v>GO:0006790//sulfur compound metabolic process;GO:0009409//response to cold;GO:0009651//response to salt stress</v>
      </c>
      <c r="AC455" t="str">
        <f>VLOOKUP($A:$A,[0]!aq,29,FALSE)</f>
        <v>GO:0051539//4 iron, 4 sulfur cluster binding;GO:0020037//heme binding;GO:0050311//sulfite reductase (ferredoxin) activity;GO:0016002//sulfite reductase activity;GO:0005507//copper ion binding</v>
      </c>
      <c r="AD455" t="str">
        <f>VLOOKUP($A:$A,[0]!aq,30,FALSE)</f>
        <v>GO:0009941//chloroplast envelope;GO:0009570//chloroplast stroma;GO:0010319//stromule;GO:0016020//membrane;GO:0048046//apoplast</v>
      </c>
      <c r="AE455" t="str">
        <f>VLOOKUP($A:$A,[0]!aq,31,FALSE)</f>
        <v>MTTSFGTTTGTLTPTDPKIRFQSFTGLKSSNSIALTRNLRVFPLPFCTPTLIRAVSTPLKPETSTAEPKRSKVEIFKEQSNFIRYPLNEEIYTDTPNINEASTQLIKFHGSYQQYNRDERGTRSYSFMLRTKNPGGKVPNQLYLTMDDLADQFGIGTLRLTTRQTFQLHGVLKKDLKTVMSTIIRNMGSTLGACGDLNRNVLAPAAPFMTKEYKFAQETAENIAALLTPQSGFYYDVWVDGEKFMTSEPPEVVKARNDNSHGTNFPDSPEPIYGTQFLPRKFKIAVTVPTDNSVDILTNDIGVVVVFDEDGEPQGFNIYVGGGMGRTHRQETTFPRLGEQLGYVPKGDILYAIKAIVATQRDHGRRDDRKYSRMKYLISSWGIEKFRNVVEQYYGKKFEPFHELPEWEFKSFLGWHEQGDGALFCGLHVDNGRIGGKMKKTLREVIEKYNLNVRITPNQNLILCDIRSAWRRPITTVLAQAGLLHPRYVDPLNLTAMACPAFPLCPLAITEAERGIPDILKRVRAVFEKVGLKYGESIVIRVTGCPNGCARPYMAELGLVGDGPNSYQIWLGGTPNQTQLARTFMNKVKVQDLEKVFEPLFYYWKRRRQPKESFGDFTTRMGFEKLHELVDKWEGPVQSPVRYNLKPFADKETYEAMEELAKLQNKSPHQLAMEVIRNFVAAQQNGKSE</v>
      </c>
    </row>
    <row r="456" spans="1:31" x14ac:dyDescent="0.25">
      <c r="A456" s="2" t="s">
        <v>3337</v>
      </c>
      <c r="B456" t="str">
        <f>VLOOKUP($A:$A,[0]!aq,2,FALSE)</f>
        <v>MSMs-VS-MMs</v>
      </c>
      <c r="C456">
        <f>VLOOKUP($A:$A,[0]!aq,3,FALSE)</f>
        <v>-2.5703384575649202</v>
      </c>
      <c r="D456">
        <f>VLOOKUP($A:$A,[0]!aq,4,FALSE)</f>
        <v>0.28349043619926301</v>
      </c>
      <c r="E456">
        <f>VLOOKUP($A:$A,[0]!aq,5,FALSE)</f>
        <v>1.0097420120569499E-4</v>
      </c>
      <c r="F456">
        <f>VLOOKUP($A:$A,[0]!aq,6,FALSE)</f>
        <v>1.03107914315484E-3</v>
      </c>
      <c r="G456" t="str">
        <f>VLOOKUP($A:$A,[0]!aq,7,FALSE)</f>
        <v>Down</v>
      </c>
      <c r="H456" t="str">
        <f>VLOOKUP($A:$A,[0]!aq,8,FALSE)</f>
        <v>Ghir_A10G013800.1;Ghir_A10G013800.2;Ghir_A10G013800.3;Ghir_A10G013800.4</v>
      </c>
      <c r="I456">
        <f>VLOOKUP($A:$A,[0]!aq,9,FALSE)</f>
        <v>0</v>
      </c>
      <c r="J456">
        <f>VLOOKUP($A:$A,[0]!aq,10,FALSE)</f>
        <v>0</v>
      </c>
      <c r="K456">
        <f>VLOOKUP($A:$A,[0]!aq,11,FALSE)</f>
        <v>0</v>
      </c>
      <c r="L456">
        <f>VLOOKUP($A:$A,[0]!aq,12,FALSE)</f>
        <v>98.872</v>
      </c>
      <c r="M456">
        <f>VLOOKUP($A:$A,[0]!aq,13,FALSE)</f>
        <v>0</v>
      </c>
      <c r="N456" t="str">
        <f>VLOOKUP($A:$A,[0]!aq,14,FALSE)</f>
        <v>KJB71799.1</v>
      </c>
      <c r="O456" t="str">
        <f>VLOOKUP($A:$A,[0]!aq,15,FALSE)</f>
        <v>hypothetical protein B456_011G144200 [Gossypium raimondii]</v>
      </c>
      <c r="P456">
        <f>VLOOKUP($A:$A,[0]!aq,16,FALSE)</f>
        <v>77.69</v>
      </c>
      <c r="Q456">
        <f>VLOOKUP($A:$A,[0]!aq,17,FALSE)</f>
        <v>5.0000000000000003E-153</v>
      </c>
      <c r="R456" t="str">
        <f>VLOOKUP($A:$A,[0]!aq,18,FALSE)</f>
        <v>sp|Q9ZW86|P4H1_ARATH</v>
      </c>
      <c r="S456" t="str">
        <f>VLOOKUP($A:$A,[0]!aq,19,FALSE)</f>
        <v>Prolyl 4-hydroxylase 1 OS=Arabidopsis thaliana GN=P4H1 PE=1 SV=1</v>
      </c>
      <c r="T456" t="str">
        <f>VLOOKUP($A:$A,[0]!aq,20,FALSE)</f>
        <v>At2g43080</v>
      </c>
      <c r="U456">
        <f>VLOOKUP($A:$A,[0]!aq,21,FALSE)</f>
        <v>429</v>
      </c>
      <c r="V456">
        <f>VLOOKUP($A:$A,[0]!aq,22,FALSE)</f>
        <v>9E-153</v>
      </c>
      <c r="W456" t="str">
        <f>VLOOKUP($A:$A,[0]!aq,23,FALSE)</f>
        <v>KOG1591</v>
      </c>
      <c r="X456" t="str">
        <f>VLOOKUP($A:$A,[0]!aq,24,FALSE)</f>
        <v>Prolyl 4-hydroxylase alpha subunit</v>
      </c>
      <c r="Y456" t="str">
        <f>VLOOKUP($A:$A,[0]!aq,25,FALSE)</f>
        <v>E</v>
      </c>
      <c r="Z456" t="str">
        <f>VLOOKUP($A:$A,[0]!aq,26,FALSE)</f>
        <v>Amino acid transport and metabolism</v>
      </c>
      <c r="AA456" t="str">
        <f>VLOOKUP($A:$A,[0]!aq,27,FALSE)</f>
        <v>K00472|1|0.0|544|ghi:107896948|prolyl 4-hydroxylase [EC:1.14.11.2]</v>
      </c>
      <c r="AB456">
        <f>VLOOKUP($A:$A,[0]!aq,28,FALSE)</f>
        <v>0</v>
      </c>
      <c r="AC456" t="str">
        <f>VLOOKUP($A:$A,[0]!aq,29,FALSE)</f>
        <v>GO:0031418//L-ascorbic acid binding;GO:0005506//iron ion binding;GO:0016705//oxidoreductase activity, acting on paired donors, with incorporation or reduction of molecular oxygen</v>
      </c>
      <c r="AD456" t="str">
        <f>VLOOKUP($A:$A,[0]!aq,30,FALSE)</f>
        <v>GO:0016021//integral component of membrane</v>
      </c>
      <c r="AE456" t="str">
        <f>VLOOKUP($A:$A,[0]!aq,31,FALSE)</f>
        <v>MILGNAGALFQLAFIRGLEDSYGDDFPTTKLHRRQSDGYLKLPRGMSHWHGDKEAEILRLGVVKLEIISWSPRIIVLHNFLSNEECDYLRAIARPRLQVSTVVDVKTGKGIKSNVRTSSGMFLSPTDKKYPMIQAIEKRISVFSQIPAENGELIQVLRYEKDQFYKPHHDYFSDTFNLKRGGQRIATMLMYLSDDVEGGETYFPMAGTGDCSCGGKTVKGMSVKPIKGDAVLFWSMGLDGQSDPNSIHGGCEVLSGEKWSATKWMRSSKLLEAWGSLRIITILSNFFLVPFENVNIKVWHV</v>
      </c>
    </row>
    <row r="457" spans="1:31" x14ac:dyDescent="0.25">
      <c r="A457" s="2" t="s">
        <v>3543</v>
      </c>
      <c r="B457" t="str">
        <f>VLOOKUP($A:$A,[0]!aq,2,FALSE)</f>
        <v>MSMs-VS-MMs</v>
      </c>
      <c r="C457">
        <f>VLOOKUP($A:$A,[0]!aq,3,FALSE)</f>
        <v>2.66809278490227</v>
      </c>
      <c r="D457">
        <f>VLOOKUP($A:$A,[0]!aq,4,FALSE)</f>
        <v>0.460064452892676</v>
      </c>
      <c r="E457">
        <f>VLOOKUP($A:$A,[0]!aq,5,FALSE)</f>
        <v>8.4814033554980698E-5</v>
      </c>
      <c r="F457">
        <f>VLOOKUP($A:$A,[0]!aq,6,FALSE)</f>
        <v>9.0569271546211603E-4</v>
      </c>
      <c r="G457" t="str">
        <f>VLOOKUP($A:$A,[0]!aq,7,FALSE)</f>
        <v>Up</v>
      </c>
      <c r="H457" t="str">
        <f>VLOOKUP($A:$A,[0]!aq,8,FALSE)</f>
        <v>Ghir_A12G023940.1</v>
      </c>
      <c r="I457">
        <f>VLOOKUP($A:$A,[0]!aq,9,FALSE)</f>
        <v>0</v>
      </c>
      <c r="J457">
        <f>VLOOKUP($A:$A,[0]!aq,10,FALSE)</f>
        <v>0</v>
      </c>
      <c r="K457">
        <f>VLOOKUP($A:$A,[0]!aq,11,FALSE)</f>
        <v>0</v>
      </c>
      <c r="L457">
        <f>VLOOKUP($A:$A,[0]!aq,12,FALSE)</f>
        <v>92.286000000000001</v>
      </c>
      <c r="M457">
        <f>VLOOKUP($A:$A,[0]!aq,13,FALSE)</f>
        <v>0</v>
      </c>
      <c r="N457" t="str">
        <f>VLOOKUP($A:$A,[0]!aq,14,FALSE)</f>
        <v>XP_016724582.1</v>
      </c>
      <c r="O457" t="str">
        <f>VLOOKUP($A:$A,[0]!aq,15,FALSE)</f>
        <v>PREDICTED: bifunctional UDP-glucose 4-epimerase and UDP-xylose 4-epimerase 1-like [Gossypium hirsutum]</v>
      </c>
      <c r="P457">
        <f>VLOOKUP($A:$A,[0]!aq,16,FALSE)</f>
        <v>81.709999999999994</v>
      </c>
      <c r="Q457">
        <f>VLOOKUP($A:$A,[0]!aq,17,FALSE)</f>
        <v>0</v>
      </c>
      <c r="R457" t="str">
        <f>VLOOKUP($A:$A,[0]!aq,18,FALSE)</f>
        <v>sp|Q42605|UGE1_ARATH</v>
      </c>
      <c r="S457" t="str">
        <f>VLOOKUP($A:$A,[0]!aq,19,FALSE)</f>
        <v>Bifunctional UDP-glucose 4-epimerase and UDP-xylose 4-epimerase 1 OS=Arabidopsis thaliana GN=UGE1 PE=1 SV=2</v>
      </c>
      <c r="T457" t="str">
        <f>VLOOKUP($A:$A,[0]!aq,20,FALSE)</f>
        <v>At1g12780</v>
      </c>
      <c r="U457">
        <f>VLOOKUP($A:$A,[0]!aq,21,FALSE)</f>
        <v>588</v>
      </c>
      <c r="V457">
        <f>VLOOKUP($A:$A,[0]!aq,22,FALSE)</f>
        <v>0</v>
      </c>
      <c r="W457" t="str">
        <f>VLOOKUP($A:$A,[0]!aq,23,FALSE)</f>
        <v>KOG1371</v>
      </c>
      <c r="X457" t="str">
        <f>VLOOKUP($A:$A,[0]!aq,24,FALSE)</f>
        <v>UDP-glucose 4-epimerase/UDP-sulfoquinovose synthase</v>
      </c>
      <c r="Y457" t="str">
        <f>VLOOKUP($A:$A,[0]!aq,25,FALSE)</f>
        <v>M</v>
      </c>
      <c r="Z457" t="str">
        <f>VLOOKUP($A:$A,[0]!aq,26,FALSE)</f>
        <v>Cell wall/membrane/envelope biogenesis</v>
      </c>
      <c r="AA457" t="str">
        <f>VLOOKUP($A:$A,[0]!aq,27,FALSE)</f>
        <v>K01784|1|0.0|657|ghi:107936375|UDP-glucose 4-epimerase [EC:5.1.3.2]</v>
      </c>
      <c r="AB457" t="str">
        <f>VLOOKUP($A:$A,[0]!aq,28,FALSE)</f>
        <v>GO:0006012//galactose metabolic process</v>
      </c>
      <c r="AC457" t="str">
        <f>VLOOKUP($A:$A,[0]!aq,29,FALSE)</f>
        <v>GO:0003978//UDP-glucose 4-epimerase activity</v>
      </c>
      <c r="AD457" t="str">
        <f>VLOOKUP($A:$A,[0]!aq,30,FALSE)</f>
        <v>-</v>
      </c>
      <c r="AE457" t="str">
        <f>VLOOKUP($A:$A,[0]!aq,31,FALSE)</f>
        <v>MGSSEKTILVTGGAGFIGTHTVVQLLNDGYRVSIIDNLDNSVIEAVHRVKDLVGPELSQKLDFNLGDLRNRDDLEKLFSKTKFDAVIHFAGLKAVAESVGNPRRYFDNNLIGTINLYEVMAKYNCKKMVFSSSATVYGQPEKIPCVEDFELKAMNPYGRTKLFLEEIARDIQKAEPDWSIILLRYFNPVGAHESGKIGEDPKGIPNNLMPYIQQVAVGRLPELNVYGHDYPTKDGSAVCCIAYNLGTGSGTSVLEMVAAFEEASGKKIPIKLCPRRPGDATAVYASTKKAQKELGWKAKYGIAEMCRDQWKWASNNPWGYQSKP</v>
      </c>
    </row>
    <row r="458" spans="1:31" x14ac:dyDescent="0.25">
      <c r="A458" s="2" t="s">
        <v>2899</v>
      </c>
      <c r="B458" t="str">
        <f>VLOOKUP($A:$A,[0]!aq,2,FALSE)</f>
        <v>MSMs-VS-MMs</v>
      </c>
      <c r="C458">
        <f>VLOOKUP($A:$A,[0]!aq,3,FALSE)</f>
        <v>2.19546591668959</v>
      </c>
      <c r="D458">
        <f>VLOOKUP($A:$A,[0]!aq,4,FALSE)</f>
        <v>0.31384863880784297</v>
      </c>
      <c r="E458">
        <f>VLOOKUP($A:$A,[0]!aq,5,FALSE)</f>
        <v>4.2502863400128998E-4</v>
      </c>
      <c r="F458">
        <f>VLOOKUP($A:$A,[0]!aq,6,FALSE)</f>
        <v>2.8841659362584E-3</v>
      </c>
      <c r="G458" t="str">
        <f>VLOOKUP($A:$A,[0]!aq,7,FALSE)</f>
        <v>Up</v>
      </c>
      <c r="H458" t="str">
        <f>VLOOKUP($A:$A,[0]!aq,8,FALSE)</f>
        <v>Ghir_A05G004080.1</v>
      </c>
      <c r="I458">
        <f>VLOOKUP($A:$A,[0]!aq,9,FALSE)</f>
        <v>0</v>
      </c>
      <c r="J458">
        <f>VLOOKUP($A:$A,[0]!aq,10,FALSE)</f>
        <v>0</v>
      </c>
      <c r="K458">
        <f>VLOOKUP($A:$A,[0]!aq,11,FALSE)</f>
        <v>0</v>
      </c>
      <c r="L458">
        <f>VLOOKUP($A:$A,[0]!aq,12,FALSE)</f>
        <v>97.721000000000004</v>
      </c>
      <c r="M458">
        <f>VLOOKUP($A:$A,[0]!aq,13,FALSE)</f>
        <v>0</v>
      </c>
      <c r="N458" t="str">
        <f>VLOOKUP($A:$A,[0]!aq,14,FALSE)</f>
        <v>XP_017605783.1</v>
      </c>
      <c r="O458" t="str">
        <f>VLOOKUP($A:$A,[0]!aq,15,FALSE)</f>
        <v xml:space="preserve">PREDICTED: mechanosensitive ion channel protein 10-like [Gossypium arboreum] </v>
      </c>
      <c r="P458">
        <f>VLOOKUP($A:$A,[0]!aq,16,FALSE)</f>
        <v>56.16</v>
      </c>
      <c r="Q458">
        <f>VLOOKUP($A:$A,[0]!aq,17,FALSE)</f>
        <v>0</v>
      </c>
      <c r="R458" t="str">
        <f>VLOOKUP($A:$A,[0]!aq,18,FALSE)</f>
        <v>sp|Q9LYG9|MSL10_ARATH</v>
      </c>
      <c r="S458" t="str">
        <f>VLOOKUP($A:$A,[0]!aq,19,FALSE)</f>
        <v>Mechanosensitive ion channel protein 10 OS=Arabidopsis thaliana GN=MSL10 PE=1 SV=1</v>
      </c>
      <c r="T458" t="str">
        <f>VLOOKUP($A:$A,[0]!aq,20,FALSE)</f>
        <v>At5g12080</v>
      </c>
      <c r="U458">
        <f>VLOOKUP($A:$A,[0]!aq,21,FALSE)</f>
        <v>776</v>
      </c>
      <c r="V458">
        <f>VLOOKUP($A:$A,[0]!aq,22,FALSE)</f>
        <v>0</v>
      </c>
      <c r="W458" t="str">
        <f>VLOOKUP($A:$A,[0]!aq,23,FALSE)</f>
        <v>KOG4629</v>
      </c>
      <c r="X458" t="str">
        <f>VLOOKUP($A:$A,[0]!aq,24,FALSE)</f>
        <v>Predicted mechanosensitive ion channel</v>
      </c>
      <c r="Y458" t="str">
        <f>VLOOKUP($A:$A,[0]!aq,25,FALSE)</f>
        <v>M</v>
      </c>
      <c r="Z458" t="str">
        <f>VLOOKUP($A:$A,[0]!aq,26,FALSE)</f>
        <v>Cell wall/membrane/envelope biogenesis</v>
      </c>
      <c r="AA458" t="str">
        <f>VLOOKUP($A:$A,[0]!aq,27,FALSE)</f>
        <v>K22048|1|0.0|1442|gab:108452496|mechanosensitive ion channel protein 4/5/6/7/8/9/10</v>
      </c>
      <c r="AB458" t="str">
        <f>VLOOKUP($A:$A,[0]!aq,28,FALSE)</f>
        <v>GO:0055085//transmembrane transport</v>
      </c>
      <c r="AC458">
        <f>VLOOKUP($A:$A,[0]!aq,29,FALSE)</f>
        <v>0</v>
      </c>
      <c r="AD458" t="str">
        <f>VLOOKUP($A:$A,[0]!aq,30,FALSE)</f>
        <v>GO:0016021//integral component of membrane</v>
      </c>
      <c r="AE458" t="str">
        <f>VLOOKUP($A:$A,[0]!aq,31,FALSE)</f>
        <v>MAEGNGGGRQVVINVAGEGLKGSSPKEAEALNPKQNSQGAPNKASTESGAVTSSKPPKAPVAGNEPLLRRRSFVKPKSRFGEQSYIPESDEMEETNLANQEQVGCNSPYRHPINKASPNNKSARSIRTDSAVSKTLSMASKGSTGENENEEIIKKVKQHKEQHKGVKAKVVIEWVVFLLLIGCLIASLTVGEEKNILLWGLEIWKWCVLVVVIFCGMLVTRWFMHLVVFLIEINFLLRKKVLYFVHGLKKIVQVFIWLSIRSKTASKILDYVTWTLVSILIGAFLWLLKTLMLKILASNFHMNKFFDRIQESVFHHYILRTLSGPPFMEIDVIQKPPAHLIVSNAKKGKEPKTKRLIDMGKVHRLKREKVSAWHMKVLVDAITNSGLSTVSETLEESAYNGGKEAEQEITNEEEAQYVAHQIFAHVAQHDSNQNRNYIDEDDLLRFMIKEEVDLVFPLFEGSRTGKIDRKSFTNWVVKVYTDRKTLVHALSDTKTAVKQLNTLVTVILIIVTVIIWLLLLEIATTKLLLLLSSQLVVAAFMFGNTCKTIFEAIVFVFVMHPFDVGDRCVVDGVQLLVEEMNILTTVFLKLDNEKVYYPNSVLATKPISNYYRSPDMGDTIEFSIDFLTPAKTIGRLKEEIKKHLEANTLWRPNHLVVVKEIENVNKLKMALFCNHTMNFQDFREKNRRRTELVLELKRIFEELGIRYNLLPQHVNLNQVNQDRPDATYATPWS</v>
      </c>
    </row>
    <row r="459" spans="1:31" x14ac:dyDescent="0.25">
      <c r="A459" s="2" t="s">
        <v>3979</v>
      </c>
      <c r="B459" t="str">
        <f>VLOOKUP($A:$A,[0]!aq,2,FALSE)</f>
        <v>MSMs-VS-MMs</v>
      </c>
      <c r="C459">
        <f>VLOOKUP($A:$A,[0]!aq,3,FALSE)</f>
        <v>-2.79284003180104</v>
      </c>
      <c r="D459">
        <f>VLOOKUP($A:$A,[0]!aq,4,FALSE)</f>
        <v>0.29565648120979499</v>
      </c>
      <c r="E459">
        <f>VLOOKUP($A:$A,[0]!aq,5,FALSE)</f>
        <v>6.6041873525435303E-7</v>
      </c>
      <c r="F459">
        <f>VLOOKUP($A:$A,[0]!aq,6,FALSE)</f>
        <v>3.4807910819780302E-5</v>
      </c>
      <c r="G459" t="str">
        <f>VLOOKUP($A:$A,[0]!aq,7,FALSE)</f>
        <v>Down</v>
      </c>
      <c r="H459" t="str">
        <f>VLOOKUP($A:$A,[0]!aq,8,FALSE)</f>
        <v>Ghir_D06G017020.1</v>
      </c>
      <c r="I459">
        <f>VLOOKUP($A:$A,[0]!aq,9,FALSE)</f>
        <v>0</v>
      </c>
      <c r="J459">
        <f>VLOOKUP($A:$A,[0]!aq,10,FALSE)</f>
        <v>0</v>
      </c>
      <c r="K459" t="str">
        <f>VLOOKUP($A:$A,[0]!aq,11,FALSE)</f>
        <v>&gt;Ghir_D06G017020.2 &gt;Ghir_D06G017020.3</v>
      </c>
      <c r="L459">
        <f>VLOOKUP($A:$A,[0]!aq,12,FALSE)</f>
        <v>99.611000000000004</v>
      </c>
      <c r="M459">
        <f>VLOOKUP($A:$A,[0]!aq,13,FALSE)</f>
        <v>0</v>
      </c>
      <c r="N459" t="str">
        <f>VLOOKUP($A:$A,[0]!aq,14,FALSE)</f>
        <v>XP_012450594.1</v>
      </c>
      <c r="O459" t="str">
        <f>VLOOKUP($A:$A,[0]!aq,15,FALSE)</f>
        <v xml:space="preserve">PREDICTED: aspartic proteinase-like [Gossypium raimondii] </v>
      </c>
      <c r="P459">
        <f>VLOOKUP($A:$A,[0]!aq,16,FALSE)</f>
        <v>72.94</v>
      </c>
      <c r="Q459">
        <f>VLOOKUP($A:$A,[0]!aq,17,FALSE)</f>
        <v>0</v>
      </c>
      <c r="R459" t="str">
        <f>VLOOKUP($A:$A,[0]!aq,18,FALSE)</f>
        <v>sp|O65390|APA1_ARATH</v>
      </c>
      <c r="S459" t="str">
        <f>VLOOKUP($A:$A,[0]!aq,19,FALSE)</f>
        <v>Aspartic proteinase A1 OS=Arabidopsis thaliana GN=APA1 PE=1 SV=1</v>
      </c>
      <c r="T459" t="str">
        <f>VLOOKUP($A:$A,[0]!aq,20,FALSE)</f>
        <v>At1g11910</v>
      </c>
      <c r="U459">
        <f>VLOOKUP($A:$A,[0]!aq,21,FALSE)</f>
        <v>788</v>
      </c>
      <c r="V459">
        <f>VLOOKUP($A:$A,[0]!aq,22,FALSE)</f>
        <v>0</v>
      </c>
      <c r="W459" t="str">
        <f>VLOOKUP($A:$A,[0]!aq,23,FALSE)</f>
        <v>KOG1339</v>
      </c>
      <c r="X459" t="str">
        <f>VLOOKUP($A:$A,[0]!aq,24,FALSE)</f>
        <v>Aspartyl protease</v>
      </c>
      <c r="Y459" t="str">
        <f>VLOOKUP($A:$A,[0]!aq,25,FALSE)</f>
        <v>O</v>
      </c>
      <c r="Z459" t="str">
        <f>VLOOKUP($A:$A,[0]!aq,26,FALSE)</f>
        <v>Posttranslational modification, protein turnover, chaperones</v>
      </c>
      <c r="AA459" t="str">
        <f>VLOOKUP($A:$A,[0]!aq,27,FALSE)</f>
        <v>K08245|1|0.0|1060|gra:105773350|phytepsin [EC:3.4.23.40]</v>
      </c>
      <c r="AB459" t="str">
        <f>VLOOKUP($A:$A,[0]!aq,28,FALSE)</f>
        <v>GO:0006629//lipid metabolic process</v>
      </c>
      <c r="AC459" t="str">
        <f>VLOOKUP($A:$A,[0]!aq,29,FALSE)</f>
        <v>GO:0004190//aspartic-type endopeptidase activity</v>
      </c>
      <c r="AD459" t="str">
        <f>VLOOKUP($A:$A,[0]!aq,30,FALSE)</f>
        <v>-</v>
      </c>
      <c r="AE459" t="str">
        <f>VLOOKUP($A:$A,[0]!aq,31,FALSE)</f>
        <v>MGTTVKGVVLSLFISSLLCSVVLASNDGLVRIGLKKMKLDPNNRLAAQLDSKDREALRASIARKYRFRNDLGDSEETDIVALKNYMDAQYYGEIGIGTPPQKFTVIFDTGSSNLWVPSTKCYFSVACFFHSKYKASESSTYKKNGKSASIQYGTGAISGFFSNDNVKVGNLVVKDQEFIEATKEPGVTFMAAKFDGILGLGFKEISVGDAVPVWYNMVKQGLIKDQEFSFWLNRNVGEEMGGEIVFGGVDPNHYKGKHTYVPITQKGYWQFDMGDVLIGDKPTGYCAGGCAAIADSGTSLLAGPTTVITMINQAIGASGVASQECKAVVQQYGQTIIDLLVSQAEPMKICSQIGLCAFDGSHGVSMGIENVVDESNGKSSGILHSAMCPACEMAVVWMQNQLMENQTQDRILDYANQLCDRVPNPMGESTVDCGSLSSMPTISFTIGGKAFELTPEEYILKVGEGAEAQCISGFTALDVPPPRGPLWILGDVFMGRYHTVFDFGKLRVGFAEAA</v>
      </c>
    </row>
    <row r="460" spans="1:31" x14ac:dyDescent="0.25">
      <c r="A460" s="2" t="s">
        <v>3822</v>
      </c>
      <c r="B460" t="str">
        <f>VLOOKUP($A:$A,[0]!aq,2,FALSE)</f>
        <v>MSMs-VS-MMs</v>
      </c>
      <c r="C460">
        <f>VLOOKUP($A:$A,[0]!aq,3,FALSE)</f>
        <v>-3.0615604097351001</v>
      </c>
      <c r="D460">
        <f>VLOOKUP($A:$A,[0]!aq,4,FALSE)</f>
        <v>0.351218012047399</v>
      </c>
      <c r="E460">
        <f>VLOOKUP($A:$A,[0]!aq,5,FALSE)</f>
        <v>1.5451817914069499E-6</v>
      </c>
      <c r="F460">
        <f>VLOOKUP($A:$A,[0]!aq,6,FALSE)</f>
        <v>5.7526456732224399E-5</v>
      </c>
      <c r="G460" t="str">
        <f>VLOOKUP($A:$A,[0]!aq,7,FALSE)</f>
        <v>Down</v>
      </c>
      <c r="H460" t="str">
        <f>VLOOKUP($A:$A,[0]!aq,8,FALSE)</f>
        <v>Ghir_D03G014350.1</v>
      </c>
      <c r="I460">
        <f>VLOOKUP($A:$A,[0]!aq,9,FALSE)</f>
        <v>0</v>
      </c>
      <c r="J460">
        <f>VLOOKUP($A:$A,[0]!aq,10,FALSE)</f>
        <v>0</v>
      </c>
      <c r="K460">
        <f>VLOOKUP($A:$A,[0]!aq,11,FALSE)</f>
        <v>0</v>
      </c>
      <c r="L460">
        <f>VLOOKUP($A:$A,[0]!aq,12,FALSE)</f>
        <v>100</v>
      </c>
      <c r="M460">
        <f>VLOOKUP($A:$A,[0]!aq,13,FALSE)</f>
        <v>0</v>
      </c>
      <c r="N460" t="str">
        <f>VLOOKUP($A:$A,[0]!aq,14,FALSE)</f>
        <v>XP_016740592.1</v>
      </c>
      <c r="O460" t="str">
        <f>VLOOKUP($A:$A,[0]!aq,15,FALSE)</f>
        <v>PREDICTED: glutelin type-A 1-like [Gossypium hirsutum]</v>
      </c>
      <c r="P460">
        <f>VLOOKUP($A:$A,[0]!aq,16,FALSE)</f>
        <v>24.22</v>
      </c>
      <c r="Q460">
        <f>VLOOKUP($A:$A,[0]!aq,17,FALSE)</f>
        <v>7.9999999999999997E-38</v>
      </c>
      <c r="R460" t="str">
        <f>VLOOKUP($A:$A,[0]!aq,18,FALSE)</f>
        <v>sp|Q6K508|GLUD1_ORYSJ</v>
      </c>
      <c r="S460" t="str">
        <f>VLOOKUP($A:$A,[0]!aq,19,FALSE)</f>
        <v>Glutelin type-D 1 OS=Oryza sativa subsp. japonica GN=GLUD1 PE=2 SV=1</v>
      </c>
      <c r="T460" t="str">
        <f>VLOOKUP($A:$A,[0]!aq,20,FALSE)</f>
        <v>-</v>
      </c>
      <c r="U460" t="str">
        <f>VLOOKUP($A:$A,[0]!aq,21,FALSE)</f>
        <v>-</v>
      </c>
      <c r="V460" t="str">
        <f>VLOOKUP($A:$A,[0]!aq,22,FALSE)</f>
        <v>-</v>
      </c>
      <c r="W460" t="str">
        <f>VLOOKUP($A:$A,[0]!aq,23,FALSE)</f>
        <v>-</v>
      </c>
      <c r="X460" t="str">
        <f>VLOOKUP($A:$A,[0]!aq,24,FALSE)</f>
        <v>-</v>
      </c>
      <c r="Y460" t="str">
        <f>VLOOKUP($A:$A,[0]!aq,25,FALSE)</f>
        <v>-</v>
      </c>
      <c r="Z460" t="str">
        <f>VLOOKUP($A:$A,[0]!aq,26,FALSE)</f>
        <v>-</v>
      </c>
      <c r="AA460" t="str">
        <f>VLOOKUP($A:$A,[0]!aq,27,FALSE)</f>
        <v>K01569|1|5e-51|177|smo:SELMODRAFT_83729|oxalate decarboxylase [EC:4.1.1.2]</v>
      </c>
      <c r="AB460">
        <f>VLOOKUP($A:$A,[0]!aq,28,FALSE)</f>
        <v>0</v>
      </c>
      <c r="AC460" t="str">
        <f>VLOOKUP($A:$A,[0]!aq,29,FALSE)</f>
        <v>GO:0045735//nutrient reservoir activity</v>
      </c>
      <c r="AD460" t="str">
        <f>VLOOKUP($A:$A,[0]!aq,30,FALSE)</f>
        <v>-</v>
      </c>
      <c r="AE460" t="str">
        <f>VLOOKUP($A:$A,[0]!aq,31,FALSE)</f>
        <v>MDLDLSPKLAKKVYGDDGGSYYAWCPNELPMLRQGNIGAAKLALEKNGFALPRYSDSSKVAYVLQGAGVAGIILPESEEKVIAIKKGDAIALPFGVITWWSNKEDTELVVLFMGDTSKGHKPGQFTDFFLTGANGIFTGFTTDFVKRAWDVDDDTATALIGNQKGKGIVKLDANFKMPEPKPDHRKGMALNCEEAPLDTDIKNAGNVVLLNTKNLPLVGQVGMGADLVRLEGNAMCSPGFSCDSALQVTYIVNGSGRLQVVGVDGKRVLETIVKAGNLLIVPRFFVVSKIADPDGLSWFSIITTPNPMFTHLAGSIGAWKAISPEVLQAAFKVPAETEKLFRSKRTNDAIFFPPPK</v>
      </c>
    </row>
    <row r="461" spans="1:31" x14ac:dyDescent="0.25">
      <c r="A461" s="2" t="s">
        <v>3196</v>
      </c>
      <c r="B461" t="str">
        <f>VLOOKUP($A:$A,[0]!aq,2,FALSE)</f>
        <v>MSMs-VS-MMs</v>
      </c>
      <c r="C461">
        <f>VLOOKUP($A:$A,[0]!aq,3,FALSE)</f>
        <v>2.6008831981077698</v>
      </c>
      <c r="D461">
        <f>VLOOKUP($A:$A,[0]!aq,4,FALSE)</f>
        <v>0.25659182006060299</v>
      </c>
      <c r="E461">
        <f>VLOOKUP($A:$A,[0]!aq,5,FALSE)</f>
        <v>6.4567094737455498E-7</v>
      </c>
      <c r="F461">
        <f>VLOOKUP($A:$A,[0]!aq,6,FALSE)</f>
        <v>3.4807910819780302E-5</v>
      </c>
      <c r="G461" t="str">
        <f>VLOOKUP($A:$A,[0]!aq,7,FALSE)</f>
        <v>Up</v>
      </c>
      <c r="H461" t="str">
        <f>VLOOKUP($A:$A,[0]!aq,8,FALSE)</f>
        <v>Ghir_A09G002040.1;Ghir_D09G001990.1</v>
      </c>
      <c r="I461">
        <f>VLOOKUP($A:$A,[0]!aq,9,FALSE)</f>
        <v>0</v>
      </c>
      <c r="J461">
        <f>VLOOKUP($A:$A,[0]!aq,10,FALSE)</f>
        <v>0</v>
      </c>
      <c r="K461">
        <f>VLOOKUP($A:$A,[0]!aq,11,FALSE)</f>
        <v>0</v>
      </c>
      <c r="L461">
        <f>VLOOKUP($A:$A,[0]!aq,12,FALSE)</f>
        <v>100</v>
      </c>
      <c r="M461">
        <f>VLOOKUP($A:$A,[0]!aq,13,FALSE)</f>
        <v>8.9999999999999995E-57</v>
      </c>
      <c r="N461" t="str">
        <f>VLOOKUP($A:$A,[0]!aq,14,FALSE)</f>
        <v>XP_016668281.1</v>
      </c>
      <c r="O461" t="str">
        <f>VLOOKUP($A:$A,[0]!aq,15,FALSE)</f>
        <v>PREDICTED: transcription factor PRE5-like [Gossypium hirsutum]</v>
      </c>
      <c r="P461">
        <f>VLOOKUP($A:$A,[0]!aq,16,FALSE)</f>
        <v>76.34</v>
      </c>
      <c r="Q461">
        <f>VLOOKUP($A:$A,[0]!aq,17,FALSE)</f>
        <v>4.0000000000000003E-43</v>
      </c>
      <c r="R461" t="str">
        <f>VLOOKUP($A:$A,[0]!aq,18,FALSE)</f>
        <v>sp|Q9LJX1|PRE5_ARATH</v>
      </c>
      <c r="S461" t="str">
        <f>VLOOKUP($A:$A,[0]!aq,19,FALSE)</f>
        <v>Transcription factor PRE5 OS=Arabidopsis thaliana GN=PRE5 PE=1 SV=1</v>
      </c>
      <c r="T461" t="str">
        <f>VLOOKUP($A:$A,[0]!aq,20,FALSE)</f>
        <v>-</v>
      </c>
      <c r="U461" t="str">
        <f>VLOOKUP($A:$A,[0]!aq,21,FALSE)</f>
        <v>-</v>
      </c>
      <c r="V461" t="str">
        <f>VLOOKUP($A:$A,[0]!aq,22,FALSE)</f>
        <v>-</v>
      </c>
      <c r="W461" t="str">
        <f>VLOOKUP($A:$A,[0]!aq,23,FALSE)</f>
        <v>-</v>
      </c>
      <c r="X461" t="str">
        <f>VLOOKUP($A:$A,[0]!aq,24,FALSE)</f>
        <v>-</v>
      </c>
      <c r="Y461" t="str">
        <f>VLOOKUP($A:$A,[0]!aq,25,FALSE)</f>
        <v>-</v>
      </c>
      <c r="Z461" t="str">
        <f>VLOOKUP($A:$A,[0]!aq,26,FALSE)</f>
        <v>-</v>
      </c>
      <c r="AA461" t="str">
        <f>VLOOKUP($A:$A,[0]!aq,27,FALSE)</f>
        <v>K17693|1|3e-33|114|han:110939415|DNA-binding protein inhibitor ID2</v>
      </c>
      <c r="AB461">
        <f>VLOOKUP($A:$A,[0]!aq,28,FALSE)</f>
        <v>0</v>
      </c>
      <c r="AC461" t="str">
        <f>VLOOKUP($A:$A,[0]!aq,29,FALSE)</f>
        <v>GO:0046983//protein dimerization activity</v>
      </c>
      <c r="AD461" t="str">
        <f>VLOOKUP($A:$A,[0]!aq,30,FALSE)</f>
        <v>-</v>
      </c>
      <c r="AE461" t="str">
        <f>VLOOKUP($A:$A,[0]!aq,31,FALSE)</f>
        <v>MSSRRSRQSAAGVSRISDDQIIELVSKLRQLLPEIRDRRSDKVSASKVLQETCNYIRSLHREVDDLSERLSQLLATIDADSAEAAIIRSLIM</v>
      </c>
    </row>
    <row r="462" spans="1:31" x14ac:dyDescent="0.25">
      <c r="A462" s="2" t="s">
        <v>2659</v>
      </c>
      <c r="B462" t="str">
        <f>VLOOKUP($A:$A,[0]!aq,2,FALSE)</f>
        <v>MSMs-VS-MMs</v>
      </c>
      <c r="C462">
        <f>VLOOKUP($A:$A,[0]!aq,3,FALSE)</f>
        <v>2.2710549328610199</v>
      </c>
      <c r="D462">
        <f>VLOOKUP($A:$A,[0]!aq,4,FALSE)</f>
        <v>0.39721560307986598</v>
      </c>
      <c r="E462">
        <f>VLOOKUP($A:$A,[0]!aq,5,FALSE)</f>
        <v>1.9361512998727901E-4</v>
      </c>
      <c r="F462">
        <f>VLOOKUP($A:$A,[0]!aq,6,FALSE)</f>
        <v>1.6150911627883899E-3</v>
      </c>
      <c r="G462" t="str">
        <f>VLOOKUP($A:$A,[0]!aq,7,FALSE)</f>
        <v>Up</v>
      </c>
      <c r="H462" t="str">
        <f>VLOOKUP($A:$A,[0]!aq,8,FALSE)</f>
        <v>Ghir_A02G000630.2</v>
      </c>
      <c r="I462">
        <f>VLOOKUP($A:$A,[0]!aq,9,FALSE)</f>
        <v>0</v>
      </c>
      <c r="J462">
        <f>VLOOKUP($A:$A,[0]!aq,10,FALSE)</f>
        <v>0</v>
      </c>
      <c r="K462">
        <f>VLOOKUP($A:$A,[0]!aq,11,FALSE)</f>
        <v>0</v>
      </c>
      <c r="L462">
        <f>VLOOKUP($A:$A,[0]!aq,12,FALSE)</f>
        <v>99.772999999999996</v>
      </c>
      <c r="M462">
        <f>VLOOKUP($A:$A,[0]!aq,13,FALSE)</f>
        <v>0</v>
      </c>
      <c r="N462" t="str">
        <f>VLOOKUP($A:$A,[0]!aq,14,FALSE)</f>
        <v>XP_016724116.1</v>
      </c>
      <c r="O462" t="str">
        <f>VLOOKUP($A:$A,[0]!aq,15,FALSE)</f>
        <v xml:space="preserve">PREDICTED: alanine--glyoxylate aminotransferase 2 homolog 3, mitochondrial-like [Gossypium hirsutum] </v>
      </c>
      <c r="P462">
        <f>VLOOKUP($A:$A,[0]!aq,16,FALSE)</f>
        <v>71.59</v>
      </c>
      <c r="Q462">
        <f>VLOOKUP($A:$A,[0]!aq,17,FALSE)</f>
        <v>0</v>
      </c>
      <c r="R462" t="str">
        <f>VLOOKUP($A:$A,[0]!aq,18,FALSE)</f>
        <v>sp|Q9SR86|AGT23_ARATH</v>
      </c>
      <c r="S462" t="str">
        <f>VLOOKUP($A:$A,[0]!aq,19,FALSE)</f>
        <v>Alanine--glyoxylate aminotransferase 2 homolog 3, mitochondrial OS=Arabidopsis thaliana GN=At3g08860 PE=2 SV=1</v>
      </c>
      <c r="T462" t="str">
        <f>VLOOKUP($A:$A,[0]!aq,20,FALSE)</f>
        <v>At3g08860</v>
      </c>
      <c r="U462">
        <f>VLOOKUP($A:$A,[0]!aq,21,FALSE)</f>
        <v>682</v>
      </c>
      <c r="V462">
        <f>VLOOKUP($A:$A,[0]!aq,22,FALSE)</f>
        <v>0</v>
      </c>
      <c r="W462" t="str">
        <f>VLOOKUP($A:$A,[0]!aq,23,FALSE)</f>
        <v>KOG1404</v>
      </c>
      <c r="X462" t="str">
        <f>VLOOKUP($A:$A,[0]!aq,24,FALSE)</f>
        <v>Alanine-glyoxylate aminotransferase AGT2</v>
      </c>
      <c r="Y462" t="str">
        <f>VLOOKUP($A:$A,[0]!aq,25,FALSE)</f>
        <v>E</v>
      </c>
      <c r="Z462" t="str">
        <f>VLOOKUP($A:$A,[0]!aq,26,FALSE)</f>
        <v>Amino acid transport and metabolism</v>
      </c>
      <c r="AA462" t="str">
        <f>VLOOKUP($A:$A,[0]!aq,27,FALSE)</f>
        <v>K00827|1|0.0|912|gab:108474449|alanine-glyoxylate transaminase / (R)-3-amino-2-methylpropionate-pyruvate transaminase [EC:2.6.1.44 2.6.1.40]</v>
      </c>
      <c r="AB462">
        <f>VLOOKUP($A:$A,[0]!aq,28,FALSE)</f>
        <v>0</v>
      </c>
      <c r="AC462" t="str">
        <f>VLOOKUP($A:$A,[0]!aq,29,FALSE)</f>
        <v>GO:0008483//transaminase activity;GO:0030170//pyridoxal phosphate binding</v>
      </c>
      <c r="AD462" t="str">
        <f>VLOOKUP($A:$A,[0]!aq,30,FALSE)</f>
        <v>-</v>
      </c>
      <c r="AE462" t="str">
        <f>VLOOKUP($A:$A,[0]!aq,31,FALSE)</f>
        <v>MRRFIPATAVLSEKTKYSLPLRRWRWRCFSQVAQKEFDNKGGVVVPKMPSFDYAPPPYTGPSAAEILSKRKEYLSPAMFYLYNKPLNVVDGKMQYFFDEKGRRYLDAFGGIATVCCGHCHPHVVDAIVNQTKRLQHSTILYLNHAIADLAEALANKLPGNLKVVFFTNSGTEANELAIMMARLYTGCHDIISLRNAYHGNAAGTMGATAQSNWKFNVIQSGVHHAINPDPYRGVFGSEGEKYAKDIQDLIQFGTSGNIAGFVSEAIQGVGGIIELAPGYLPAAYNIIKKAGGLCIADEVQGGFARTGSHFWGFENHGVVPDIVTMAKGIGNGIPLGAVITTPEIAEVLTRRNYFNTFGGNPVCTAAGLAVLNVIEKEKLQDNAFVVGSYLKERLIALKDKHDLIGDVRGRGLMLGVELVTDHELKTPAKLETLHVLDQMKG</v>
      </c>
    </row>
    <row r="463" spans="1:31" x14ac:dyDescent="0.25">
      <c r="A463" s="2" t="s">
        <v>3151</v>
      </c>
      <c r="B463" t="str">
        <f>VLOOKUP($A:$A,[0]!aq,2,FALSE)</f>
        <v>MSMs-VS-MMs</v>
      </c>
      <c r="C463">
        <f>VLOOKUP($A:$A,[0]!aq,3,FALSE)</f>
        <v>-4.9018189755354404</v>
      </c>
      <c r="D463">
        <f>VLOOKUP($A:$A,[0]!aq,4,FALSE)</f>
        <v>0.65915583165873304</v>
      </c>
      <c r="E463">
        <f>VLOOKUP($A:$A,[0]!aq,5,FALSE)</f>
        <v>3.0444538861740299E-4</v>
      </c>
      <c r="F463">
        <f>VLOOKUP($A:$A,[0]!aq,6,FALSE)</f>
        <v>2.2686397806007102E-3</v>
      </c>
      <c r="G463" t="str">
        <f>VLOOKUP($A:$A,[0]!aq,7,FALSE)</f>
        <v>Down</v>
      </c>
      <c r="H463" t="str">
        <f>VLOOKUP($A:$A,[0]!aq,8,FALSE)</f>
        <v>Ghir_A08G015060.1;Ghir_A08G015060.4</v>
      </c>
      <c r="I463">
        <f>VLOOKUP($A:$A,[0]!aq,9,FALSE)</f>
        <v>0</v>
      </c>
      <c r="J463">
        <f>VLOOKUP($A:$A,[0]!aq,10,FALSE)</f>
        <v>0</v>
      </c>
      <c r="K463">
        <f>VLOOKUP($A:$A,[0]!aq,11,FALSE)</f>
        <v>0</v>
      </c>
      <c r="L463">
        <f>VLOOKUP($A:$A,[0]!aq,12,FALSE)</f>
        <v>100</v>
      </c>
      <c r="M463">
        <f>VLOOKUP($A:$A,[0]!aq,13,FALSE)</f>
        <v>0</v>
      </c>
      <c r="N463" t="str">
        <f>VLOOKUP($A:$A,[0]!aq,14,FALSE)</f>
        <v>XP_016716659.1</v>
      </c>
      <c r="O463" t="str">
        <f>VLOOKUP($A:$A,[0]!aq,15,FALSE)</f>
        <v>PREDICTED: serine carboxypeptidase-like 40 [Gossypium hirsutum]</v>
      </c>
      <c r="P463">
        <f>VLOOKUP($A:$A,[0]!aq,16,FALSE)</f>
        <v>65.069999999999993</v>
      </c>
      <c r="Q463">
        <f>VLOOKUP($A:$A,[0]!aq,17,FALSE)</f>
        <v>0</v>
      </c>
      <c r="R463" t="str">
        <f>VLOOKUP($A:$A,[0]!aq,18,FALSE)</f>
        <v>sp|Q0WRX3|SCP40_ARATH</v>
      </c>
      <c r="S463" t="str">
        <f>VLOOKUP($A:$A,[0]!aq,19,FALSE)</f>
        <v>Serine carboxypeptidase-like 40 OS=Arabidopsis thaliana GN=SCPL40 PE=2 SV=2</v>
      </c>
      <c r="T463" t="str">
        <f>VLOOKUP($A:$A,[0]!aq,20,FALSE)</f>
        <v>At3g63470</v>
      </c>
      <c r="U463">
        <f>VLOOKUP($A:$A,[0]!aq,21,FALSE)</f>
        <v>664</v>
      </c>
      <c r="V463">
        <f>VLOOKUP($A:$A,[0]!aq,22,FALSE)</f>
        <v>0</v>
      </c>
      <c r="W463" t="str">
        <f>VLOOKUP($A:$A,[0]!aq,23,FALSE)</f>
        <v>KOG1282</v>
      </c>
      <c r="X463" t="str">
        <f>VLOOKUP($A:$A,[0]!aq,24,FALSE)</f>
        <v>Serine carboxypeptidases (lysosomal cathepsin A)</v>
      </c>
      <c r="Y463" t="str">
        <f>VLOOKUP($A:$A,[0]!aq,25,FALSE)</f>
        <v>OE</v>
      </c>
      <c r="Z463" t="str">
        <f>VLOOKUP($A:$A,[0]!aq,26,FALSE)</f>
        <v>Posttranslational modification, protein turnover, chaperones;Amino acid transport and metabolism</v>
      </c>
      <c r="AA463" t="str">
        <f>VLOOKUP($A:$A,[0]!aq,27,FALSE)</f>
        <v>K16297|1|0.0|1041|ghi:107929677|serine carboxypeptidase-like clade II [EC:3.4.16.-]</v>
      </c>
      <c r="AB463">
        <f>VLOOKUP($A:$A,[0]!aq,28,FALSE)</f>
        <v>0</v>
      </c>
      <c r="AC463" t="str">
        <f>VLOOKUP($A:$A,[0]!aq,29,FALSE)</f>
        <v>GO:0004185//serine-type carboxypeptidase activity</v>
      </c>
      <c r="AD463" t="str">
        <f>VLOOKUP($A:$A,[0]!aq,30,FALSE)</f>
        <v>GO:0016021//integral component of membrane</v>
      </c>
      <c r="AE463" t="str">
        <f>VLOOKUP($A:$A,[0]!aq,31,FALSE)</f>
        <v>MERNPFVLLVFLIVSSMVAAPIHCKKQTQTLGHFYERKMKRSSGIDKSGFKAVHYINKSRVHTQQGMKEKDRIEKLPGQPGVLFQQYGGYVTVDKAAGRALYYYFVEAYHSKESLPLLLWLNGGPGCSSLAYGAMEELGPFRVHSNGKTLYRNRYSWNYAANVLFLESPAGVGFSYANTTSDYDDSGDSKTAVDNYVFLLNWLERFPEYSIRKFYIAGESYAGHYVPQLAHTILQHNKNANTTIINLKGILIGNAVINDETDVKGMYDYLASHALISDETANGIEKHCNFAPEDDSESSRECDAATDEAGQDIYYVDIYNIYAPLCHNSSLTIRPKEPSVANFDPCSDYYVYAYLNRDDVQEAMHANVTKLDHDWEPCSDIIRRWGDSPSTIIPLLQELMANGLRVWIFSGDADGRIPVTSTKYSIKKMKLAVKTKWHPWYLDGEVGGYTEVYKGDLTFATVRGAGHQVPSFQPKRALSLIKHFLDGTPLPDTLNYN</v>
      </c>
    </row>
    <row r="464" spans="1:31" x14ac:dyDescent="0.25">
      <c r="A464" s="2" t="s">
        <v>3098</v>
      </c>
      <c r="B464" t="str">
        <f>VLOOKUP($A:$A,[0]!aq,2,FALSE)</f>
        <v>MSMs-VS-MMs</v>
      </c>
      <c r="C464">
        <f>VLOOKUP($A:$A,[0]!aq,3,FALSE)</f>
        <v>-2.6987902567808502</v>
      </c>
      <c r="D464">
        <f>VLOOKUP($A:$A,[0]!aq,4,FALSE)</f>
        <v>0.56273824205397305</v>
      </c>
      <c r="E464">
        <f>VLOOKUP($A:$A,[0]!aq,5,FALSE)</f>
        <v>1.97580698549737E-3</v>
      </c>
      <c r="F464">
        <f>VLOOKUP($A:$A,[0]!aq,6,FALSE)</f>
        <v>8.9502464733269508E-3</v>
      </c>
      <c r="G464" t="str">
        <f>VLOOKUP($A:$A,[0]!aq,7,FALSE)</f>
        <v>Down</v>
      </c>
      <c r="H464" t="str">
        <f>VLOOKUP($A:$A,[0]!aq,8,FALSE)</f>
        <v>Ghir_A08G002080.1</v>
      </c>
      <c r="I464">
        <f>VLOOKUP($A:$A,[0]!aq,9,FALSE)</f>
        <v>0</v>
      </c>
      <c r="J464">
        <f>VLOOKUP($A:$A,[0]!aq,10,FALSE)</f>
        <v>0</v>
      </c>
      <c r="K464">
        <f>VLOOKUP($A:$A,[0]!aq,11,FALSE)</f>
        <v>0</v>
      </c>
      <c r="L464">
        <f>VLOOKUP($A:$A,[0]!aq,12,FALSE)</f>
        <v>100</v>
      </c>
      <c r="M464">
        <f>VLOOKUP($A:$A,[0]!aq,13,FALSE)</f>
        <v>0</v>
      </c>
      <c r="N464" t="str">
        <f>VLOOKUP($A:$A,[0]!aq,14,FALSE)</f>
        <v>XP_016712587.1</v>
      </c>
      <c r="O464" t="str">
        <f>VLOOKUP($A:$A,[0]!aq,15,FALSE)</f>
        <v>PREDICTED: cycloartenol synthase 2 isoform X4 [Gossypium hirsutum]</v>
      </c>
      <c r="P464">
        <f>VLOOKUP($A:$A,[0]!aq,16,FALSE)</f>
        <v>85.43</v>
      </c>
      <c r="Q464">
        <f>VLOOKUP($A:$A,[0]!aq,17,FALSE)</f>
        <v>0</v>
      </c>
      <c r="R464" t="str">
        <f>VLOOKUP($A:$A,[0]!aq,18,FALSE)</f>
        <v>sp|Q8W3Z3|CAS2_BETPL</v>
      </c>
      <c r="S464" t="str">
        <f>VLOOKUP($A:$A,[0]!aq,19,FALSE)</f>
        <v>Cycloartenol synthase 2 OS=Betula platyphylla GN=CASBPX2 PE=1 SV=1</v>
      </c>
      <c r="T464" t="str">
        <f>VLOOKUP($A:$A,[0]!aq,20,FALSE)</f>
        <v>At2g07050</v>
      </c>
      <c r="U464">
        <f>VLOOKUP($A:$A,[0]!aq,21,FALSE)</f>
        <v>1342</v>
      </c>
      <c r="V464">
        <f>VLOOKUP($A:$A,[0]!aq,22,FALSE)</f>
        <v>0</v>
      </c>
      <c r="W464" t="str">
        <f>VLOOKUP($A:$A,[0]!aq,23,FALSE)</f>
        <v>KOG0497</v>
      </c>
      <c r="X464" t="str">
        <f>VLOOKUP($A:$A,[0]!aq,24,FALSE)</f>
        <v>Oxidosqualene-lanosterol cyclase and related proteins</v>
      </c>
      <c r="Y464" t="str">
        <f>VLOOKUP($A:$A,[0]!aq,25,FALSE)</f>
        <v>I</v>
      </c>
      <c r="Z464" t="str">
        <f>VLOOKUP($A:$A,[0]!aq,26,FALSE)</f>
        <v>Lipid transport and metabolism</v>
      </c>
      <c r="AA464" t="str">
        <f>VLOOKUP($A:$A,[0]!aq,27,FALSE)</f>
        <v>K01853|1|0.0|1583|ghi:107926281|cycloartenol synthase [EC:5.4.99.8]</v>
      </c>
      <c r="AB464">
        <f>VLOOKUP($A:$A,[0]!aq,28,FALSE)</f>
        <v>0</v>
      </c>
      <c r="AC464" t="str">
        <f>VLOOKUP($A:$A,[0]!aq,29,FALSE)</f>
        <v>GO:0016866//intramolecular transferase activity</v>
      </c>
      <c r="AD464" t="str">
        <f>VLOOKUP($A:$A,[0]!aq,30,FALSE)</f>
        <v>-</v>
      </c>
      <c r="AE464" t="str">
        <f>VLOOKUP($A:$A,[0]!aq,31,FALSE)</f>
        <v>MWKLKIAEGGNPWLRTVNNHVGRQIWEFDPNLGSPEELMEIEKVRLNFTENRFRKKHSSDLLMRFQFSKENPLPVVLPPVKVKESENVTEEMVTNTLRRAISFHSSVQAHDGHWPGDYGGPMFLMPGLVITLSITGALNAVLSEEHKKEMSRYLYNHQNEDGGWGLHIEGPSTMFGTALSYVTLRLLGEGPNDGKGAMERGRDWILNHGGATEITSWGKMWLSVLGAFEWSGNNPLPPEIWLLPYMLPVHPGRMWCHCRMVYLPMSYLYGKRFVGPITPTVLALRKELYTIPYHEIDWNRARNACAKEDLYYPHPLVQDILWASLHKIVEPILMCWPGKKLREKALQTAIEHIHYEDENTRYICIGPVNKVLNMLCCWVEDPNSEAFKLHLPRLYDYLWVAEDGMKMQGYNGSQLWDTAFAVQAILSTNLTEEYSSTLRKANMYLRNTQVQEDCPGDLNFWYRHISKGAWPFSTADHGWPISDCTAEGLKAVLLLSKIPPEIVGEPLEAKQLYDAVNVILSLQNGDGGFATYELTRSYPWLELINPAETFGDIVIDYSYVECTSAAIQALVSFRKSHPGHRQEEIDQCIKKATKFIENIQAPDGSWYGSWGVCFTYGTWFGVKGLVAAGKNFNNSSSIQKACNFLLSKQLPSGGWGESYLSCQNKVYSNVEGNKPHMVNTGWAMLALIDAGQAERDPTPLHKGAKYLINSQMENGDFPQQEIMGVFNRNCMISYSAYRNIFPIWALGEYRTRVLQQWTTS</v>
      </c>
    </row>
    <row r="465" spans="1:31" x14ac:dyDescent="0.25">
      <c r="A465" s="2" t="s">
        <v>3848</v>
      </c>
      <c r="B465" t="str">
        <f>VLOOKUP($A:$A,[0]!aq,2,FALSE)</f>
        <v>MSMs-VS-MMs</v>
      </c>
      <c r="C465">
        <f>VLOOKUP($A:$A,[0]!aq,3,FALSE)</f>
        <v>2.1190005592600198</v>
      </c>
      <c r="D465">
        <f>VLOOKUP($A:$A,[0]!aq,4,FALSE)</f>
        <v>0.23613767974173899</v>
      </c>
      <c r="E465">
        <f>VLOOKUP($A:$A,[0]!aq,5,FALSE)</f>
        <v>1.13889205510809E-6</v>
      </c>
      <c r="F465">
        <f>VLOOKUP($A:$A,[0]!aq,6,FALSE)</f>
        <v>4.8027200545904799E-5</v>
      </c>
      <c r="G465" t="str">
        <f>VLOOKUP($A:$A,[0]!aq,7,FALSE)</f>
        <v>Up</v>
      </c>
      <c r="H465" t="str">
        <f>VLOOKUP($A:$A,[0]!aq,8,FALSE)</f>
        <v>Ghir_D04G001380.1</v>
      </c>
      <c r="I465">
        <f>VLOOKUP($A:$A,[0]!aq,9,FALSE)</f>
        <v>0</v>
      </c>
      <c r="J465">
        <f>VLOOKUP($A:$A,[0]!aq,10,FALSE)</f>
        <v>0</v>
      </c>
      <c r="K465">
        <f>VLOOKUP($A:$A,[0]!aq,11,FALSE)</f>
        <v>0</v>
      </c>
      <c r="L465">
        <f>VLOOKUP($A:$A,[0]!aq,12,FALSE)</f>
        <v>100</v>
      </c>
      <c r="M465">
        <f>VLOOKUP($A:$A,[0]!aq,13,FALSE)</f>
        <v>1.0000000000000001E-152</v>
      </c>
      <c r="N465" t="str">
        <f>VLOOKUP($A:$A,[0]!aq,14,FALSE)</f>
        <v>XP_016719004.1</v>
      </c>
      <c r="O465" t="str">
        <f>VLOOKUP($A:$A,[0]!aq,15,FALSE)</f>
        <v>PREDICTED: probable chalcone--flavonone isomerase 3 [Gossypium hirsutum]</v>
      </c>
      <c r="P465">
        <f>VLOOKUP($A:$A,[0]!aq,16,FALSE)</f>
        <v>71.150000000000006</v>
      </c>
      <c r="Q465">
        <f>VLOOKUP($A:$A,[0]!aq,17,FALSE)</f>
        <v>3.9999999999999996E-96</v>
      </c>
      <c r="R465" t="str">
        <f>VLOOKUP($A:$A,[0]!aq,18,FALSE)</f>
        <v>sp|Q8VZW3|CFI3_ARATH</v>
      </c>
      <c r="S465" t="str">
        <f>VLOOKUP($A:$A,[0]!aq,19,FALSE)</f>
        <v>Probable chalcone--flavonone isomerase 3 OS=Arabidopsis thaliana GN=CHI3 PE=1 SV=1</v>
      </c>
      <c r="T465" t="str">
        <f>VLOOKUP($A:$A,[0]!aq,20,FALSE)</f>
        <v>-</v>
      </c>
      <c r="U465" t="str">
        <f>VLOOKUP($A:$A,[0]!aq,21,FALSE)</f>
        <v>-</v>
      </c>
      <c r="V465" t="str">
        <f>VLOOKUP($A:$A,[0]!aq,22,FALSE)</f>
        <v>-</v>
      </c>
      <c r="W465" t="str">
        <f>VLOOKUP($A:$A,[0]!aq,23,FALSE)</f>
        <v>-</v>
      </c>
      <c r="X465" t="str">
        <f>VLOOKUP($A:$A,[0]!aq,24,FALSE)</f>
        <v>-</v>
      </c>
      <c r="Y465" t="str">
        <f>VLOOKUP($A:$A,[0]!aq,25,FALSE)</f>
        <v>-</v>
      </c>
      <c r="Z465" t="str">
        <f>VLOOKUP($A:$A,[0]!aq,26,FALSE)</f>
        <v>-</v>
      </c>
      <c r="AA465" t="str">
        <f>VLOOKUP($A:$A,[0]!aq,27,FALSE)</f>
        <v>K01859|1|2e-153|427|ghi:107931587|chalcone isomerase [EC:5.5.1.6]</v>
      </c>
      <c r="AB465">
        <f>VLOOKUP($A:$A,[0]!aq,28,FALSE)</f>
        <v>0</v>
      </c>
      <c r="AC465" t="str">
        <f>VLOOKUP($A:$A,[0]!aq,29,FALSE)</f>
        <v>GO:0016872//intramolecular lyase activity</v>
      </c>
      <c r="AD465" t="str">
        <f>VLOOKUP($A:$A,[0]!aq,30,FALSE)</f>
        <v>-</v>
      </c>
      <c r="AE465" t="str">
        <f>VLOOKUP($A:$A,[0]!aq,31,FALSE)</f>
        <v>MTTEMIMVDEVPFPPQITTTKPLSLLGHGITDIEIHFLQIKFTAIGVYLEPEVVGHLQQWKGKPGNVLAEDDNFFEALINAPVEKFLRVVVIKEIKGSQYGVQLESAVRDRLAADDKYEEEEEEALEKVVEFFQSKYFKKDSVITYHFPANSATAEIAFTTEGKEEAKIKVENANVVEMIKKWYLGGTRGVSATTISSLANTLSAELCK</v>
      </c>
    </row>
    <row r="466" spans="1:31" x14ac:dyDescent="0.25">
      <c r="A466" s="2" t="s">
        <v>3281</v>
      </c>
      <c r="B466" t="str">
        <f>VLOOKUP($A:$A,[0]!aq,2,FALSE)</f>
        <v>MSMs-VS-MMs</v>
      </c>
      <c r="C466">
        <f>VLOOKUP($A:$A,[0]!aq,3,FALSE)</f>
        <v>-4.8836373275857303</v>
      </c>
      <c r="D466">
        <f>VLOOKUP($A:$A,[0]!aq,4,FALSE)</f>
        <v>0.76360117766159896</v>
      </c>
      <c r="E466">
        <f>VLOOKUP($A:$A,[0]!aq,5,FALSE)</f>
        <v>7.8774299378636697E-5</v>
      </c>
      <c r="F466">
        <f>VLOOKUP($A:$A,[0]!aq,6,FALSE)</f>
        <v>8.5649147324408598E-4</v>
      </c>
      <c r="G466" t="str">
        <f>VLOOKUP($A:$A,[0]!aq,7,FALSE)</f>
        <v>Down</v>
      </c>
      <c r="H466" t="str">
        <f>VLOOKUP($A:$A,[0]!aq,8,FALSE)</f>
        <v>Ghir_A10G006500.1</v>
      </c>
      <c r="I466">
        <f>VLOOKUP($A:$A,[0]!aq,9,FALSE)</f>
        <v>0</v>
      </c>
      <c r="J466">
        <f>VLOOKUP($A:$A,[0]!aq,10,FALSE)</f>
        <v>0</v>
      </c>
      <c r="K466">
        <f>VLOOKUP($A:$A,[0]!aq,11,FALSE)</f>
        <v>0</v>
      </c>
      <c r="L466">
        <f>VLOOKUP($A:$A,[0]!aq,12,FALSE)</f>
        <v>100</v>
      </c>
      <c r="M466">
        <f>VLOOKUP($A:$A,[0]!aq,13,FALSE)</f>
        <v>0</v>
      </c>
      <c r="N466" t="str">
        <f>VLOOKUP($A:$A,[0]!aq,14,FALSE)</f>
        <v>XP_016678471.1</v>
      </c>
      <c r="O466" t="str">
        <f>VLOOKUP($A:$A,[0]!aq,15,FALSE)</f>
        <v>PREDICTED: aspartic proteinase nepenthesin-1-like [Gossypium hirsutum]</v>
      </c>
      <c r="P466">
        <f>VLOOKUP($A:$A,[0]!aq,16,FALSE)</f>
        <v>55.92</v>
      </c>
      <c r="Q466">
        <f>VLOOKUP($A:$A,[0]!aq,17,FALSE)</f>
        <v>4.0000000000000002E-166</v>
      </c>
      <c r="R466" t="str">
        <f>VLOOKUP($A:$A,[0]!aq,18,FALSE)</f>
        <v>sp|Q766C3|NEP1_NEPGR</v>
      </c>
      <c r="S466" t="str">
        <f>VLOOKUP($A:$A,[0]!aq,19,FALSE)</f>
        <v>Aspartic proteinase nepenthesin-1 OS=Nepenthes gracilis GN=nep1 PE=1 SV=1</v>
      </c>
      <c r="T466" t="str">
        <f>VLOOKUP($A:$A,[0]!aq,20,FALSE)</f>
        <v>At2g03200</v>
      </c>
      <c r="U466">
        <f>VLOOKUP($A:$A,[0]!aq,21,FALSE)</f>
        <v>549</v>
      </c>
      <c r="V466">
        <f>VLOOKUP($A:$A,[0]!aq,22,FALSE)</f>
        <v>0</v>
      </c>
      <c r="W466" t="str">
        <f>VLOOKUP($A:$A,[0]!aq,23,FALSE)</f>
        <v>KOG1339</v>
      </c>
      <c r="X466" t="str">
        <f>VLOOKUP($A:$A,[0]!aq,24,FALSE)</f>
        <v>Aspartyl protease</v>
      </c>
      <c r="Y466" t="str">
        <f>VLOOKUP($A:$A,[0]!aq,25,FALSE)</f>
        <v>O</v>
      </c>
      <c r="Z466" t="str">
        <f>VLOOKUP($A:$A,[0]!aq,26,FALSE)</f>
        <v>Posttranslational modification, protein turnover, chaperones</v>
      </c>
      <c r="AA466" t="str">
        <f>VLOOKUP($A:$A,[0]!aq,27,FALSE)</f>
        <v>K01381|1|0.0|744|dzi:111316073|saccharopepsin [EC:3.4.23.25]</v>
      </c>
      <c r="AB466">
        <f>VLOOKUP($A:$A,[0]!aq,28,FALSE)</f>
        <v>0</v>
      </c>
      <c r="AC466" t="str">
        <f>VLOOKUP($A:$A,[0]!aq,29,FALSE)</f>
        <v>GO:0004190//aspartic-type endopeptidase activity</v>
      </c>
      <c r="AD466" t="str">
        <f>VLOOKUP($A:$A,[0]!aq,30,FALSE)</f>
        <v>-</v>
      </c>
      <c r="AE466" t="str">
        <f>VLOOKUP($A:$A,[0]!aq,31,FALSE)</f>
        <v>MALLYSLCCVSFSALVIVALYVSPVVSTSRRVLGDYGKLENGFRVTLKHVDSSKNLTKWERIQRGIKRGNHRLQRLNAMVLAASGDSAEVQAPIVAGNGEFLMDLSIGTPPNSYSAILDTGSDLIWTQCKPCTQCFDQSTPIFDPQKSSTFTKLSCSSDLCEALPQSTCSDGSCEYLYTYGDYSSTQGVMATETFKFDSVSVPNIGFGCGEDNEGDGFSQGSGLVGLGRGPLSLVSQLKEPRFSYCLTAMDETQKSLLLMGSIASANESLGEMRTTPLIRNPSQPSFYYLSLQGITVGSTRLPIKESTFALEDNGSGGVIIDSGTTITYLEQAAFGVLKKAFILEMKLPVDTLSSTGLDLCFTLPSGSTQVEVPKLVFHFDGADLDLPAENYMIADSSSRVICLAMGGSSGMSIFGNVQQQNMLVVHDLEKGTVSFIQTQCQNI</v>
      </c>
    </row>
    <row r="467" spans="1:31" x14ac:dyDescent="0.25">
      <c r="A467" s="2" t="s">
        <v>3713</v>
      </c>
      <c r="B467" t="str">
        <f>VLOOKUP($A:$A,[0]!aq,2,FALSE)</f>
        <v>MSMs-VS-MMs</v>
      </c>
      <c r="C467">
        <f>VLOOKUP($A:$A,[0]!aq,3,FALSE)</f>
        <v>2.0852620529733001</v>
      </c>
      <c r="D467">
        <f>VLOOKUP($A:$A,[0]!aq,4,FALSE)</f>
        <v>0.21184697113235901</v>
      </c>
      <c r="E467">
        <f>VLOOKUP($A:$A,[0]!aq,5,FALSE)</f>
        <v>8.6553927536314703E-7</v>
      </c>
      <c r="F467">
        <f>VLOOKUP($A:$A,[0]!aq,6,FALSE)</f>
        <v>4.0201358187740702E-5</v>
      </c>
      <c r="G467" t="str">
        <f>VLOOKUP($A:$A,[0]!aq,7,FALSE)</f>
        <v>Up</v>
      </c>
      <c r="H467" t="str">
        <f>VLOOKUP($A:$A,[0]!aq,8,FALSE)</f>
        <v>Ghir_D01G011330.1</v>
      </c>
      <c r="I467">
        <f>VLOOKUP($A:$A,[0]!aq,9,FALSE)</f>
        <v>0</v>
      </c>
      <c r="J467">
        <f>VLOOKUP($A:$A,[0]!aq,10,FALSE)</f>
        <v>0</v>
      </c>
      <c r="K467" t="str">
        <f>VLOOKUP($A:$A,[0]!aq,11,FALSE)</f>
        <v>&gt;Ghir_D01G011330.2</v>
      </c>
      <c r="L467">
        <f>VLOOKUP($A:$A,[0]!aq,12,FALSE)</f>
        <v>100</v>
      </c>
      <c r="M467">
        <f>VLOOKUP($A:$A,[0]!aq,13,FALSE)</f>
        <v>6.0000000000000002E-105</v>
      </c>
      <c r="N467" t="str">
        <f>VLOOKUP($A:$A,[0]!aq,14,FALSE)</f>
        <v>XP_012466430.1</v>
      </c>
      <c r="O467" t="str">
        <f>VLOOKUP($A:$A,[0]!aq,15,FALSE)</f>
        <v xml:space="preserve">PREDICTED: 50S ribosomal protein L27, chloroplastic-like [Gossypium raimondii] </v>
      </c>
      <c r="P467">
        <f>VLOOKUP($A:$A,[0]!aq,16,FALSE)</f>
        <v>58.24</v>
      </c>
      <c r="Q467">
        <f>VLOOKUP($A:$A,[0]!aq,17,FALSE)</f>
        <v>4.0000000000000002E-27</v>
      </c>
      <c r="R467" t="str">
        <f>VLOOKUP($A:$A,[0]!aq,18,FALSE)</f>
        <v>sp|P82190|RK27_SPIOL</v>
      </c>
      <c r="S467" t="str">
        <f>VLOOKUP($A:$A,[0]!aq,19,FALSE)</f>
        <v>50S ribosomal protein L27, chloroplastic OS=Spinacia oleracea GN=RPL27 PE=1 SV=2</v>
      </c>
      <c r="T467" t="str">
        <f>VLOOKUP($A:$A,[0]!aq,20,FALSE)</f>
        <v>At5g15220</v>
      </c>
      <c r="U467">
        <f>VLOOKUP($A:$A,[0]!aq,21,FALSE)</f>
        <v>192</v>
      </c>
      <c r="V467">
        <f>VLOOKUP($A:$A,[0]!aq,22,FALSE)</f>
        <v>2.0000000000000001E-63</v>
      </c>
      <c r="W467" t="str">
        <f>VLOOKUP($A:$A,[0]!aq,23,FALSE)</f>
        <v>KOG4600</v>
      </c>
      <c r="X467" t="str">
        <f>VLOOKUP($A:$A,[0]!aq,24,FALSE)</f>
        <v>Mitochondrial ribosomal protein MRP7 (L2)</v>
      </c>
      <c r="Y467" t="str">
        <f>VLOOKUP($A:$A,[0]!aq,25,FALSE)</f>
        <v>J</v>
      </c>
      <c r="Z467" t="str">
        <f>VLOOKUP($A:$A,[0]!aq,26,FALSE)</f>
        <v>Translation, ribosomal structure and biogenesis</v>
      </c>
      <c r="AA467" t="str">
        <f>VLOOKUP($A:$A,[0]!aq,27,FALSE)</f>
        <v>K02899|1|1e-105|301|ghi:107922305|large subunit ribosomal protein L27</v>
      </c>
      <c r="AB467" t="str">
        <f>VLOOKUP($A:$A,[0]!aq,28,FALSE)</f>
        <v>GO:0006412//translation</v>
      </c>
      <c r="AC467" t="str">
        <f>VLOOKUP($A:$A,[0]!aq,29,FALSE)</f>
        <v>GO:0003735//structural constituent of ribosome</v>
      </c>
      <c r="AD467" t="str">
        <f>VLOOKUP($A:$A,[0]!aq,30,FALSE)</f>
        <v>GO:0005840//ribosome</v>
      </c>
      <c r="AE467" t="str">
        <f>VLOOKUP($A:$A,[0]!aq,31,FALSE)</f>
        <v>MFNITTTFCKRISVKELVTSAPVYGTITDGSSGLSLMLRRWASKKTAGSTKNGRDSKPKNLGVKKFGGERVIPGNIIVRQRGTRFHPGNYVGIGKDHTLYALKEGCVKFEMHKLSGRKWVHVEPKEGHVLHPLYATADSGELKTAT</v>
      </c>
    </row>
    <row r="468" spans="1:31" x14ac:dyDescent="0.25">
      <c r="A468" s="2" t="s">
        <v>3421</v>
      </c>
      <c r="B468" t="str">
        <f>VLOOKUP($A:$A,[0]!aq,2,FALSE)</f>
        <v>MSMs-VS-MMs</v>
      </c>
      <c r="C468">
        <f>VLOOKUP($A:$A,[0]!aq,3,FALSE)</f>
        <v>2.8824976973792902</v>
      </c>
      <c r="D468">
        <f>VLOOKUP($A:$A,[0]!aq,4,FALSE)</f>
        <v>0.57205907498564001</v>
      </c>
      <c r="E468">
        <f>VLOOKUP($A:$A,[0]!aq,5,FALSE)</f>
        <v>2.8987914734690502E-4</v>
      </c>
      <c r="F468">
        <f>VLOOKUP($A:$A,[0]!aq,6,FALSE)</f>
        <v>2.1873530613684502E-3</v>
      </c>
      <c r="G468" t="str">
        <f>VLOOKUP($A:$A,[0]!aq,7,FALSE)</f>
        <v>Up</v>
      </c>
      <c r="H468" t="str">
        <f>VLOOKUP($A:$A,[0]!aq,8,FALSE)</f>
        <v>Ghir_A11G020840.1</v>
      </c>
      <c r="I468">
        <f>VLOOKUP($A:$A,[0]!aq,9,FALSE)</f>
        <v>0</v>
      </c>
      <c r="J468">
        <f>VLOOKUP($A:$A,[0]!aq,10,FALSE)</f>
        <v>0</v>
      </c>
      <c r="K468">
        <f>VLOOKUP($A:$A,[0]!aq,11,FALSE)</f>
        <v>0</v>
      </c>
      <c r="L468">
        <f>VLOOKUP($A:$A,[0]!aq,12,FALSE)</f>
        <v>98.706999999999994</v>
      </c>
      <c r="M468">
        <f>VLOOKUP($A:$A,[0]!aq,13,FALSE)</f>
        <v>2E-170</v>
      </c>
      <c r="N468" t="str">
        <f>VLOOKUP($A:$A,[0]!aq,14,FALSE)</f>
        <v>XP_017621500.1</v>
      </c>
      <c r="O468" t="str">
        <f>VLOOKUP($A:$A,[0]!aq,15,FALSE)</f>
        <v xml:space="preserve">PREDICTED: glutathione S-transferase U17-like [Gossypium arboreum] </v>
      </c>
      <c r="P468">
        <f>VLOOKUP($A:$A,[0]!aq,16,FALSE)</f>
        <v>61.3</v>
      </c>
      <c r="Q468">
        <f>VLOOKUP($A:$A,[0]!aq,17,FALSE)</f>
        <v>9.0000000000000002E-97</v>
      </c>
      <c r="R468" t="str">
        <f>VLOOKUP($A:$A,[0]!aq,18,FALSE)</f>
        <v>sp|Q9FUS8|GSTUH_ARATH</v>
      </c>
      <c r="S468" t="str">
        <f>VLOOKUP($A:$A,[0]!aq,19,FALSE)</f>
        <v>Glutathione S-transferase U17 OS=Arabidopsis thaliana GN=GSTU17 PE=2 SV=1</v>
      </c>
      <c r="T468" t="str">
        <f>VLOOKUP($A:$A,[0]!aq,20,FALSE)</f>
        <v>At1g10360</v>
      </c>
      <c r="U468">
        <f>VLOOKUP($A:$A,[0]!aq,21,FALSE)</f>
        <v>278</v>
      </c>
      <c r="V468">
        <f>VLOOKUP($A:$A,[0]!aq,22,FALSE)</f>
        <v>4E-95</v>
      </c>
      <c r="W468" t="str">
        <f>VLOOKUP($A:$A,[0]!aq,23,FALSE)</f>
        <v>KOG0406</v>
      </c>
      <c r="X468" t="str">
        <f>VLOOKUP($A:$A,[0]!aq,24,FALSE)</f>
        <v>Glutathione S-transferase</v>
      </c>
      <c r="Y468" t="str">
        <f>VLOOKUP($A:$A,[0]!aq,25,FALSE)</f>
        <v>O</v>
      </c>
      <c r="Z468" t="str">
        <f>VLOOKUP($A:$A,[0]!aq,26,FALSE)</f>
        <v>Posttranslational modification, protein turnover, chaperones</v>
      </c>
      <c r="AA468" t="str">
        <f>VLOOKUP($A:$A,[0]!aq,27,FALSE)</f>
        <v>K00799|1|3e-171|474|gab:108465640|glutathione S-transferase [EC:2.5.1.18]</v>
      </c>
      <c r="AB468">
        <f>VLOOKUP($A:$A,[0]!aq,28,FALSE)</f>
        <v>0</v>
      </c>
      <c r="AC468" t="str">
        <f>VLOOKUP($A:$A,[0]!aq,29,FALSE)</f>
        <v>GO:0016740//transferase activity</v>
      </c>
      <c r="AD468" t="str">
        <f>VLOOKUP($A:$A,[0]!aq,30,FALSE)</f>
        <v>-</v>
      </c>
      <c r="AE468" t="str">
        <f>VLOOKUP($A:$A,[0]!aq,31,FALSE)</f>
        <v>MATSDAEVKVLGTWASPFVMRVRIAMNIKSVAYEFHQERLWEGKSELLLKSNPVHRKVPVLIHGDDTICESLIIVQYIDEVWPSAPILPSDPHERATARFWAAYLDDKWFPSLRAIGMAEGEDARKAAIGQVEEGLMLLEEAFDKCSQGQAFFGKDQIGYLDITFGCFLGWLRVTEKMSGIKLLNEINTPALLKWADRFCNDAAVKDVMPETEKLAEFAKMLRGRVRATPKS</v>
      </c>
    </row>
    <row r="469" spans="1:31" x14ac:dyDescent="0.25">
      <c r="A469" s="2" t="s">
        <v>2833</v>
      </c>
      <c r="B469" t="str">
        <f>VLOOKUP($A:$A,[0]!aq,2,FALSE)</f>
        <v>MSMs-VS-MMs</v>
      </c>
      <c r="C469">
        <f>VLOOKUP($A:$A,[0]!aq,3,FALSE)</f>
        <v>-2.43332480005677</v>
      </c>
      <c r="D469">
        <f>VLOOKUP($A:$A,[0]!aq,4,FALSE)</f>
        <v>0.23870923948181499</v>
      </c>
      <c r="E469">
        <f>VLOOKUP($A:$A,[0]!aq,5,FALSE)</f>
        <v>5.1913107096401797E-5</v>
      </c>
      <c r="F469">
        <f>VLOOKUP($A:$A,[0]!aq,6,FALSE)</f>
        <v>6.3274472445652599E-4</v>
      </c>
      <c r="G469" t="str">
        <f>VLOOKUP($A:$A,[0]!aq,7,FALSE)</f>
        <v>Down</v>
      </c>
      <c r="H469" t="str">
        <f>VLOOKUP($A:$A,[0]!aq,8,FALSE)</f>
        <v>Ghir_A04G008870.1</v>
      </c>
      <c r="I469">
        <f>VLOOKUP($A:$A,[0]!aq,9,FALSE)</f>
        <v>0</v>
      </c>
      <c r="J469">
        <f>VLOOKUP($A:$A,[0]!aq,10,FALSE)</f>
        <v>0</v>
      </c>
      <c r="K469">
        <f>VLOOKUP($A:$A,[0]!aq,11,FALSE)</f>
        <v>0</v>
      </c>
      <c r="L469">
        <f>VLOOKUP($A:$A,[0]!aq,12,FALSE)</f>
        <v>100</v>
      </c>
      <c r="M469">
        <f>VLOOKUP($A:$A,[0]!aq,13,FALSE)</f>
        <v>0</v>
      </c>
      <c r="N469" t="str">
        <f>VLOOKUP($A:$A,[0]!aq,14,FALSE)</f>
        <v>XP_016738971.1</v>
      </c>
      <c r="O469" t="str">
        <f>VLOOKUP($A:$A,[0]!aq,15,FALSE)</f>
        <v>PREDICTED: short-chain dehydrogenase TIC 32, chloroplastic-like isoform X1 [Gossypium hirsutum]</v>
      </c>
      <c r="P469">
        <f>VLOOKUP($A:$A,[0]!aq,16,FALSE)</f>
        <v>58.97</v>
      </c>
      <c r="Q469">
        <f>VLOOKUP($A:$A,[0]!aq,17,FALSE)</f>
        <v>9.0000000000000002E-133</v>
      </c>
      <c r="R469" t="str">
        <f>VLOOKUP($A:$A,[0]!aq,18,FALSE)</f>
        <v>sp|Q6RVV4|TIC32_PEA</v>
      </c>
      <c r="S469" t="str">
        <f>VLOOKUP($A:$A,[0]!aq,19,FALSE)</f>
        <v>Short-chain dehydrogenase TIC 32, chloroplastic OS=Pisum sativum GN=TIC32 PE=1 SV=1</v>
      </c>
      <c r="T469" t="str">
        <f>VLOOKUP($A:$A,[0]!aq,20,FALSE)</f>
        <v>At5g02540</v>
      </c>
      <c r="U469">
        <f>VLOOKUP($A:$A,[0]!aq,21,FALSE)</f>
        <v>461</v>
      </c>
      <c r="V469">
        <f>VLOOKUP($A:$A,[0]!aq,22,FALSE)</f>
        <v>4.9999999999999996E-164</v>
      </c>
      <c r="W469" t="str">
        <f>VLOOKUP($A:$A,[0]!aq,23,FALSE)</f>
        <v>KOG1208</v>
      </c>
      <c r="X469" t="str">
        <f>VLOOKUP($A:$A,[0]!aq,24,FALSE)</f>
        <v>Dehydrogenases with different specificities (related to short-chain alcohol dehydrogenases)</v>
      </c>
      <c r="Y469" t="str">
        <f>VLOOKUP($A:$A,[0]!aq,25,FALSE)</f>
        <v>Q</v>
      </c>
      <c r="Z469" t="str">
        <f>VLOOKUP($A:$A,[0]!aq,26,FALSE)</f>
        <v>Secondary metabolites biosynthesis, transport and catabolism</v>
      </c>
      <c r="AA469" t="str">
        <f>VLOOKUP($A:$A,[0]!aq,27,FALSE)</f>
        <v>K11153|1|0.0|668|ghi:107948830|retinol dehydrogenase 12 [EC:1.1.1.300]</v>
      </c>
      <c r="AB469">
        <f>VLOOKUP($A:$A,[0]!aq,28,FALSE)</f>
        <v>0</v>
      </c>
      <c r="AC469">
        <f>VLOOKUP($A:$A,[0]!aq,29,FALSE)</f>
        <v>0</v>
      </c>
      <c r="AD469" t="str">
        <f>VLOOKUP($A:$A,[0]!aq,30,FALSE)</f>
        <v>GO:0016021//integral component of membrane</v>
      </c>
      <c r="AE469" t="str">
        <f>VLOOKUP($A:$A,[0]!aq,31,FALSE)</f>
        <v>MVGIFSLVTGWPGPSGFGSSSTAEQVTQGIDGTNLTAIITGGASGIGLETSRVLALRGVHVIIGARNVKAANEAKKTILTEIETARVDVLELDLCSIRSIRAFADNFIALNLHLNILINNAGIMFCPFQLSQDGIEVQFATNHIGHFLLTELLLDKMKNTVKTTGIQGRIVNLSSIAHTHCYKNGIRFDHINAKDGYNDKRAYGQSKLANILHANELSRRLQEEGVNVTVNSVHPGLIMTPLFRHSAVLMNFLKFFSFFLWKNVPQGAATTCYVALHPRLKGVTAKYFVDCNEMTPSSYARDEALARKLWDFSHKLINSVSKP</v>
      </c>
    </row>
    <row r="470" spans="1:31" x14ac:dyDescent="0.25">
      <c r="A470" s="2" t="s">
        <v>3057</v>
      </c>
      <c r="B470" t="str">
        <f>VLOOKUP($A:$A,[0]!aq,2,FALSE)</f>
        <v>MSMs-VS-MMs</v>
      </c>
      <c r="C470">
        <f>VLOOKUP($A:$A,[0]!aq,3,FALSE)</f>
        <v>-3.1245801355555001</v>
      </c>
      <c r="D470">
        <f>VLOOKUP($A:$A,[0]!aq,4,FALSE)</f>
        <v>0.49342727920045598</v>
      </c>
      <c r="E470">
        <f>VLOOKUP($A:$A,[0]!aq,5,FALSE)</f>
        <v>7.2551938290676998E-4</v>
      </c>
      <c r="F470">
        <f>VLOOKUP($A:$A,[0]!aq,6,FALSE)</f>
        <v>4.2613686038379204E-3</v>
      </c>
      <c r="G470" t="str">
        <f>VLOOKUP($A:$A,[0]!aq,7,FALSE)</f>
        <v>Down</v>
      </c>
      <c r="H470" t="str">
        <f>VLOOKUP($A:$A,[0]!aq,8,FALSE)</f>
        <v>Ghir_A07G013740.1</v>
      </c>
      <c r="I470">
        <f>VLOOKUP($A:$A,[0]!aq,9,FALSE)</f>
        <v>0</v>
      </c>
      <c r="J470">
        <f>VLOOKUP($A:$A,[0]!aq,10,FALSE)</f>
        <v>0</v>
      </c>
      <c r="K470" t="str">
        <f>VLOOKUP($A:$A,[0]!aq,11,FALSE)</f>
        <v>&gt;Ghir_A07G013740.2 &gt;Ghir_A07G013740.4 &gt;Ghir_A07G013740.5</v>
      </c>
      <c r="L470">
        <f>VLOOKUP($A:$A,[0]!aq,12,FALSE)</f>
        <v>100</v>
      </c>
      <c r="M470">
        <f>VLOOKUP($A:$A,[0]!aq,13,FALSE)</f>
        <v>0</v>
      </c>
      <c r="N470" t="str">
        <f>VLOOKUP($A:$A,[0]!aq,14,FALSE)</f>
        <v>XP_016693227.1</v>
      </c>
      <c r="O470" t="str">
        <f>VLOOKUP($A:$A,[0]!aq,15,FALSE)</f>
        <v xml:space="preserve">PREDICTED: long chain acyl-CoA synthetase 1-like [Gossypium hirsutum] </v>
      </c>
      <c r="P470">
        <f>VLOOKUP($A:$A,[0]!aq,16,FALSE)</f>
        <v>70.41</v>
      </c>
      <c r="Q470">
        <f>VLOOKUP($A:$A,[0]!aq,17,FALSE)</f>
        <v>0</v>
      </c>
      <c r="R470" t="str">
        <f>VLOOKUP($A:$A,[0]!aq,18,FALSE)</f>
        <v>sp|O22898|LACS1_ARATH</v>
      </c>
      <c r="S470" t="str">
        <f>VLOOKUP($A:$A,[0]!aq,19,FALSE)</f>
        <v>Long chain acyl-CoA synthetase 1 OS=Arabidopsis thaliana GN=LACS1 PE=2 SV=1</v>
      </c>
      <c r="T470" t="str">
        <f>VLOOKUP($A:$A,[0]!aq,20,FALSE)</f>
        <v>At2g47240</v>
      </c>
      <c r="U470">
        <f>VLOOKUP($A:$A,[0]!aq,21,FALSE)</f>
        <v>1019</v>
      </c>
      <c r="V470">
        <f>VLOOKUP($A:$A,[0]!aq,22,FALSE)</f>
        <v>0</v>
      </c>
      <c r="W470" t="str">
        <f>VLOOKUP($A:$A,[0]!aq,23,FALSE)</f>
        <v>KOG1256</v>
      </c>
      <c r="X470" t="str">
        <f>VLOOKUP($A:$A,[0]!aq,24,FALSE)</f>
        <v>Long-chain acyl-CoA synthetases (AMP-forming)</v>
      </c>
      <c r="Y470" t="str">
        <f>VLOOKUP($A:$A,[0]!aq,25,FALSE)</f>
        <v>I</v>
      </c>
      <c r="Z470" t="str">
        <f>VLOOKUP($A:$A,[0]!aq,26,FALSE)</f>
        <v>Lipid transport and metabolism</v>
      </c>
      <c r="AA470" t="str">
        <f>VLOOKUP($A:$A,[0]!aq,27,FALSE)</f>
        <v>K01897|1|0.0|1376|ghi:107910005|long-chain acyl-CoA synthetase [EC:6.2.1.3]</v>
      </c>
      <c r="AB470" t="str">
        <f>VLOOKUP($A:$A,[0]!aq,28,FALSE)</f>
        <v>GO:0008152//metabolic process</v>
      </c>
      <c r="AC470" t="str">
        <f>VLOOKUP($A:$A,[0]!aq,29,FALSE)</f>
        <v>GO:0003824//catalytic activity</v>
      </c>
      <c r="AD470" t="str">
        <f>VLOOKUP($A:$A,[0]!aq,30,FALSE)</f>
        <v>-</v>
      </c>
      <c r="AE470" t="str">
        <f>VLOOKUP($A:$A,[0]!aq,31,FALSE)</f>
        <v>MENMKVFSVKVEDGREGRDGKPSVGPVYRNLLAKQGYPPPDPEMSTTWTLFSSSVEKYPGNRMLGWRKFVNGKVGPYIWKTYKEVYDEVLHVGSALQASGAEPGCRVGIYGANCPQWIMAMEACGAHSLVCVPLYDTLGSGAVNFIIDHAEVDFVFVQDIKVKELLNPNCKSAQRLKAIVCFTSLAEEDNAKASQMGIKTYSWTEFLHMGKENPWEISPPQPFSICTIMYTSGTSGDPKGVVLTHETMATFVCGVDLFLDQFEDKMTVDDVYLSFLPLAHILDRMIEEYFFHRGASVGYYHGNLKELRDDIMELKPTFLAGVPRVYDMIHEGIQKALQELSPLRKWIFDALYKHKLSWMNKGYKQKFASPLADLLAFRKVKAKLGGRLRLLLSGGAPLSSEVEEFLRVTCCAFVVQGYGLTETCGACTIGFPDEMCFVGTVGSPAVYNDLRLEEVSDMGYDPLGNPPCGEICVKGKTIFSEYYKNPELTRESFKDGWFHTGDIGQMLPNGIVKVIDRKKNLIKLSQGEYVALEYLENVYGVTPIIDDVWVYGNSFKSMLVAVVVLHEENAKKWAELNGYTVSLSELCSLSKLQNYVLSELKFTAEKNKMRGFEYIKGVILEARAFDMERDLVTATLKKKRNNLLKYYQAEIDALYHNLTTKK</v>
      </c>
    </row>
    <row r="471" spans="1:31" x14ac:dyDescent="0.25">
      <c r="A471" s="2" t="s">
        <v>3745</v>
      </c>
      <c r="B471" t="str">
        <f>VLOOKUP($A:$A,[0]!aq,2,FALSE)</f>
        <v>MSMs-VS-MMs</v>
      </c>
      <c r="C471">
        <f>VLOOKUP($A:$A,[0]!aq,3,FALSE)</f>
        <v>2.4256445578900099</v>
      </c>
      <c r="D471">
        <f>VLOOKUP($A:$A,[0]!aq,4,FALSE)</f>
        <v>0.37913349463815099</v>
      </c>
      <c r="E471">
        <f>VLOOKUP($A:$A,[0]!aq,5,FALSE)</f>
        <v>3.4132301228062497E-5</v>
      </c>
      <c r="F471">
        <f>VLOOKUP($A:$A,[0]!aq,6,FALSE)</f>
        <v>4.7606101771151998E-4</v>
      </c>
      <c r="G471" t="str">
        <f>VLOOKUP($A:$A,[0]!aq,7,FALSE)</f>
        <v>Up</v>
      </c>
      <c r="H471" t="str">
        <f>VLOOKUP($A:$A,[0]!aq,8,FALSE)</f>
        <v>Ghir_D02G000640.1</v>
      </c>
      <c r="I471">
        <f>VLOOKUP($A:$A,[0]!aq,9,FALSE)</f>
        <v>0</v>
      </c>
      <c r="J471">
        <f>VLOOKUP($A:$A,[0]!aq,10,FALSE)</f>
        <v>0</v>
      </c>
      <c r="K471">
        <f>VLOOKUP($A:$A,[0]!aq,11,FALSE)</f>
        <v>0</v>
      </c>
      <c r="L471">
        <f>VLOOKUP($A:$A,[0]!aq,12,FALSE)</f>
        <v>98.962999999999994</v>
      </c>
      <c r="M471">
        <f>VLOOKUP($A:$A,[0]!aq,13,FALSE)</f>
        <v>0</v>
      </c>
      <c r="N471" t="str">
        <f>VLOOKUP($A:$A,[0]!aq,14,FALSE)</f>
        <v>XP_012481390.1</v>
      </c>
      <c r="O471" t="str">
        <f>VLOOKUP($A:$A,[0]!aq,15,FALSE)</f>
        <v xml:space="preserve">PREDICTED: target of Myb protein 1-like [Gossypium raimondii] </v>
      </c>
      <c r="P471">
        <f>VLOOKUP($A:$A,[0]!aq,16,FALSE)</f>
        <v>61.3</v>
      </c>
      <c r="Q471">
        <f>VLOOKUP($A:$A,[0]!aq,17,FALSE)</f>
        <v>6.0000000000000003E-149</v>
      </c>
      <c r="R471" t="str">
        <f>VLOOKUP($A:$A,[0]!aq,18,FALSE)</f>
        <v>sp|O80910|TOL6_ARATH</v>
      </c>
      <c r="S471" t="str">
        <f>VLOOKUP($A:$A,[0]!aq,19,FALSE)</f>
        <v>TOM1-like protein 6 OS=Arabidopsis thaliana GN=TOL6 PE=1 SV=1</v>
      </c>
      <c r="T471" t="str">
        <f>VLOOKUP($A:$A,[0]!aq,20,FALSE)</f>
        <v>At2g38410</v>
      </c>
      <c r="U471">
        <f>VLOOKUP($A:$A,[0]!aq,21,FALSE)</f>
        <v>447</v>
      </c>
      <c r="V471">
        <f>VLOOKUP($A:$A,[0]!aq,22,FALSE)</f>
        <v>9.9999999999999994E-149</v>
      </c>
      <c r="W471" t="str">
        <f>VLOOKUP($A:$A,[0]!aq,23,FALSE)</f>
        <v>KOG1087</v>
      </c>
      <c r="X471" t="str">
        <f>VLOOKUP($A:$A,[0]!aq,24,FALSE)</f>
        <v>Cytosolic sorting protein GGA2/TOM1</v>
      </c>
      <c r="Y471" t="str">
        <f>VLOOKUP($A:$A,[0]!aq,25,FALSE)</f>
        <v>U</v>
      </c>
      <c r="Z471" t="str">
        <f>VLOOKUP($A:$A,[0]!aq,26,FALSE)</f>
        <v>Intracellular trafficking, secretion, and vesicular transport</v>
      </c>
      <c r="AA471" t="str">
        <f>VLOOKUP($A:$A,[0]!aq,27,FALSE)</f>
        <v>K12182|1|6e-85|290|ccav:112521795|hepatocyte growth factor-regulated tyrosine kinase substrate!K13141|2|4e-72|259|csat:104745793|integrator complex subunit 4</v>
      </c>
      <c r="AB471" t="str">
        <f>VLOOKUP($A:$A,[0]!aq,28,FALSE)</f>
        <v>GO:0006886//intracellular protein transport</v>
      </c>
      <c r="AC471">
        <f>VLOOKUP($A:$A,[0]!aq,29,FALSE)</f>
        <v>0</v>
      </c>
      <c r="AD471" t="str">
        <f>VLOOKUP($A:$A,[0]!aq,30,FALSE)</f>
        <v>GO:0005622//intracellular</v>
      </c>
      <c r="AE471" t="str">
        <f>VLOOKUP($A:$A,[0]!aq,31,FALSE)</f>
        <v>MMMMSSASSSAATVAVDKATSDLLMGPDWTMNIDICDSVNSNHWPAKDVVKAVKRRLQHKSSKVQLLALTLLETMVKNCGDYVHFQIAERNILGEMVKIVKKKADMLVRDKILALLDSWQEAFGGPGGKHPQYYWAYDELRRSGVEFPKRSSNTAPIFTPPATHPTLNPGYGMPSNSSRRLDETMATEIESLSLSSLDSMKDVVELLSDMLQAVNPSHSAAVKDEVIVDLVNRCRSNQKKLMQMLTTTVDEELLARGLELNDGLQSLLAKHDAIALGSPLPVEATAVSPMHNEASSSNKSSEAKSPAPNISPPTPVATVTKSHIDEEEEEEDDFAQLARRHSRAQFTSPQNASPGTSEATAPVSNANVTTWYTPTASTSIPSNALALPDPPAPVKTSKEQDLIDLLSLTLSTTTASSPHAPPTPPSASQHQVPVPPSSQGYPYASQTYPASQAQLPYNSYVVPWAQPQKPSQPQVQPQPTQFQTEPQAQNQLNSPSQAQHQFQARSQPHQLNTQSQIRLQPQSPSQSQSPHQSFGQPQYQPYFRPQYTSAYPPPPWAATPGYFNSQNHRSSTNNMISTPQVNTTASNSITGPRPLQHNRSFPIRGTNGGAPMNGGDSWTITGPRNPAPTSGQKPFIPSYLLFEDLNVLGNGDGRRSSTSPNLSGSNTQSMVGGRK</v>
      </c>
    </row>
    <row r="472" spans="1:31" x14ac:dyDescent="0.25">
      <c r="A472" s="2" t="s">
        <v>3906</v>
      </c>
      <c r="B472" t="str">
        <f>VLOOKUP($A:$A,[0]!aq,2,FALSE)</f>
        <v>MSMs-VS-MMs</v>
      </c>
      <c r="C472">
        <f>VLOOKUP($A:$A,[0]!aq,3,FALSE)</f>
        <v>2.6395910821836401</v>
      </c>
      <c r="D472">
        <f>VLOOKUP($A:$A,[0]!aq,4,FALSE)</f>
        <v>0.56471806062960594</v>
      </c>
      <c r="E472">
        <f>VLOOKUP($A:$A,[0]!aq,5,FALSE)</f>
        <v>5.37621019681911E-4</v>
      </c>
      <c r="F472">
        <f>VLOOKUP($A:$A,[0]!aq,6,FALSE)</f>
        <v>3.4179122367551601E-3</v>
      </c>
      <c r="G472" t="str">
        <f>VLOOKUP($A:$A,[0]!aq,7,FALSE)</f>
        <v>Up</v>
      </c>
      <c r="H472" t="str">
        <f>VLOOKUP($A:$A,[0]!aq,8,FALSE)</f>
        <v>Ghir_D05G009380.1</v>
      </c>
      <c r="I472">
        <f>VLOOKUP($A:$A,[0]!aq,9,FALSE)</f>
        <v>0</v>
      </c>
      <c r="J472">
        <f>VLOOKUP($A:$A,[0]!aq,10,FALSE)</f>
        <v>0</v>
      </c>
      <c r="K472">
        <f>VLOOKUP($A:$A,[0]!aq,11,FALSE)</f>
        <v>0</v>
      </c>
      <c r="L472">
        <f>VLOOKUP($A:$A,[0]!aq,12,FALSE)</f>
        <v>100</v>
      </c>
      <c r="M472">
        <f>VLOOKUP($A:$A,[0]!aq,13,FALSE)</f>
        <v>0</v>
      </c>
      <c r="N472" t="str">
        <f>VLOOKUP($A:$A,[0]!aq,14,FALSE)</f>
        <v>XP_016689091.1</v>
      </c>
      <c r="O472" t="str">
        <f>VLOOKUP($A:$A,[0]!aq,15,FALSE)</f>
        <v>PREDICTED: ATP-dependent zinc metalloprotease FTSH 3, mitochondrial-like isoform X1 [Gossypium hirsutum]</v>
      </c>
      <c r="P472">
        <f>VLOOKUP($A:$A,[0]!aq,16,FALSE)</f>
        <v>75.06</v>
      </c>
      <c r="Q472">
        <f>VLOOKUP($A:$A,[0]!aq,17,FALSE)</f>
        <v>0</v>
      </c>
      <c r="R472" t="str">
        <f>VLOOKUP($A:$A,[0]!aq,18,FALSE)</f>
        <v>sp|Q8VZI8|FTSHA_ARATH</v>
      </c>
      <c r="S472" t="str">
        <f>VLOOKUP($A:$A,[0]!aq,19,FALSE)</f>
        <v>ATP-dependent zinc metalloprotease FTSH 10, mitochondrial OS=Arabidopsis thaliana GN=FTSH10 PE=1 SV=1</v>
      </c>
      <c r="T472" t="str">
        <f>VLOOKUP($A:$A,[0]!aq,20,FALSE)</f>
        <v>At2g29080</v>
      </c>
      <c r="U472">
        <f>VLOOKUP($A:$A,[0]!aq,21,FALSE)</f>
        <v>1202</v>
      </c>
      <c r="V472">
        <f>VLOOKUP($A:$A,[0]!aq,22,FALSE)</f>
        <v>0</v>
      </c>
      <c r="W472" t="str">
        <f>VLOOKUP($A:$A,[0]!aq,23,FALSE)</f>
        <v>KOG0731</v>
      </c>
      <c r="X472" t="str">
        <f>VLOOKUP($A:$A,[0]!aq,24,FALSE)</f>
        <v>AAA+-type ATPase containing the peptidase M41 domain</v>
      </c>
      <c r="Y472" t="str">
        <f>VLOOKUP($A:$A,[0]!aq,25,FALSE)</f>
        <v>O</v>
      </c>
      <c r="Z472" t="str">
        <f>VLOOKUP($A:$A,[0]!aq,26,FALSE)</f>
        <v>Posttranslational modification, protein turnover, chaperones</v>
      </c>
      <c r="AA472" t="str">
        <f>VLOOKUP($A:$A,[0]!aq,27,FALSE)</f>
        <v>K08956|1|0.0|1677|ghi:107906568|AFG3 family protein [EC:3.4.24.-]</v>
      </c>
      <c r="AB472">
        <f>VLOOKUP($A:$A,[0]!aq,28,FALSE)</f>
        <v>0</v>
      </c>
      <c r="AC472" t="str">
        <f>VLOOKUP($A:$A,[0]!aq,29,FALSE)</f>
        <v>GO:0004222//metalloendopeptidase activity;GO:0008270//zinc ion binding;GO:0005524//ATP binding</v>
      </c>
      <c r="AD472" t="str">
        <f>VLOOKUP($A:$A,[0]!aq,30,FALSE)</f>
        <v>GO:0016021//integral component of membrane</v>
      </c>
      <c r="AE472" t="str">
        <f>VLOOKUP($A:$A,[0]!aq,31,FALSE)</f>
        <v>MQEMNLPIWSSLYNFTTIPINPIFNITQKISSSRTDTPHPIYHLPLPFPKRKRKISRKYLSFCRFEIQPKNLKKRKKNTLTLFTRLFLYLKSSFFPQKNLLIYILPLIFSSLNHRIMIFSKLGRSSPRSSHSRKLLYRGGGGATTGGTSPNLPLLSGSVDRIIGQSGYLRGYLASIGAGKEFTSKAYLSDLNFVLANPRIRRFFSSEAPKKKNYENFYPKEKKEIPKQNDQKPDSKEDSKTDDQWNFQETFLKLFQNLVTPLLVLALFLSMSPWTVEQQQISFQEFKNKFLEPGLVDHIVVSNKSVAKVYVRNTPYNQTSEDLIQGPANGSSVRGHGGEYKCFFTIGSVESFEEKLEEAQEALGIDPHDYVPVTYASDVMWYQELMRFAPTLLLLGTLMYMGRRMQGGLGVGGGGGKGARGIFNIGKAHITKVDKNSKNKVYFKDVAGCDEAKQEIMEFVHFLKNPKKYEDLGAKIPKGALLVGPPGTGKTLLAKATAGESGVPFLSISGSDFMEMFVGVGPSRVRNLFQEARQCAPSIIFIDEIDAIGRARGRGGFSGSNDERESTLNQLLVEMDGFGTTSGVVVLAGTNRPDILDKALLRPGRFDRQISIDKPDIKGREQIFLVYLRKIKLDHEPSYYSQRLAALTPGFAGADIANVCNEAALIAARSERAQITMDHFEAAIDRIIGGLEKKNRVISKLERKTVAYHESGHAVSGWFLEHAEPLLKVTIVPRGTAALGFAQYVPNENLLMTKEQLFDMTCMTLGGRAAEQVLLGKISTGAQNDLEKVTKMTYAQVAVYGFSDKVGLLSFPLREDGFEMSKPYSNKTGAIIDGEVREWVAKAYEKTVQLIEEHKEQVAQIAELLLEKEVLHQEDLVRVLGERPFKSSELTNYDRFKQGFEDEETKSMQTPEGGIADDDGSAPPLVPQVVPT</v>
      </c>
    </row>
    <row r="473" spans="1:31" x14ac:dyDescent="0.25">
      <c r="A473" s="2" t="s">
        <v>3925</v>
      </c>
      <c r="B473" t="str">
        <f>VLOOKUP($A:$A,[0]!aq,2,FALSE)</f>
        <v>MSMs-VS-MMs</v>
      </c>
      <c r="C473">
        <f>VLOOKUP($A:$A,[0]!aq,3,FALSE)</f>
        <v>4.1008253178803997</v>
      </c>
      <c r="D473">
        <f>VLOOKUP($A:$A,[0]!aq,4,FALSE)</f>
        <v>0.66647048520222896</v>
      </c>
      <c r="E473">
        <f>VLOOKUP($A:$A,[0]!aq,5,FALSE)</f>
        <v>1.6810115062693099E-4</v>
      </c>
      <c r="F473">
        <f>VLOOKUP($A:$A,[0]!aq,6,FALSE)</f>
        <v>1.4661730257050901E-3</v>
      </c>
      <c r="G473" t="str">
        <f>VLOOKUP($A:$A,[0]!aq,7,FALSE)</f>
        <v>Up</v>
      </c>
      <c r="H473" t="str">
        <f>VLOOKUP($A:$A,[0]!aq,8,FALSE)</f>
        <v>Ghir_D05G020680.1</v>
      </c>
      <c r="I473">
        <f>VLOOKUP($A:$A,[0]!aq,9,FALSE)</f>
        <v>0</v>
      </c>
      <c r="J473">
        <f>VLOOKUP($A:$A,[0]!aq,10,FALSE)</f>
        <v>0</v>
      </c>
      <c r="K473">
        <f>VLOOKUP($A:$A,[0]!aq,11,FALSE)</f>
        <v>0</v>
      </c>
      <c r="L473">
        <f>VLOOKUP($A:$A,[0]!aq,12,FALSE)</f>
        <v>97.381</v>
      </c>
      <c r="M473">
        <f>VLOOKUP($A:$A,[0]!aq,13,FALSE)</f>
        <v>0</v>
      </c>
      <c r="N473" t="str">
        <f>VLOOKUP($A:$A,[0]!aq,14,FALSE)</f>
        <v>XP_016687732.1</v>
      </c>
      <c r="O473" t="str">
        <f>VLOOKUP($A:$A,[0]!aq,15,FALSE)</f>
        <v>PREDICTED: alpha-amylase-like [Gossypium hirsutum]</v>
      </c>
      <c r="P473">
        <f>VLOOKUP($A:$A,[0]!aq,16,FALSE)</f>
        <v>76.13</v>
      </c>
      <c r="Q473">
        <f>VLOOKUP($A:$A,[0]!aq,17,FALSE)</f>
        <v>0</v>
      </c>
      <c r="R473" t="str">
        <f>VLOOKUP($A:$A,[0]!aq,18,FALSE)</f>
        <v>sp|P17859|AMYA_VIGMU</v>
      </c>
      <c r="S473" t="str">
        <f>VLOOKUP($A:$A,[0]!aq,19,FALSE)</f>
        <v>Alpha-amylase OS=Vigna mungo GN=AMY1.1 PE=2 SV=1</v>
      </c>
      <c r="T473" t="str">
        <f>VLOOKUP($A:$A,[0]!aq,20,FALSE)</f>
        <v>At4g25000</v>
      </c>
      <c r="U473">
        <f>VLOOKUP($A:$A,[0]!aq,21,FALSE)</f>
        <v>553</v>
      </c>
      <c r="V473">
        <f>VLOOKUP($A:$A,[0]!aq,22,FALSE)</f>
        <v>0</v>
      </c>
      <c r="W473" t="str">
        <f>VLOOKUP($A:$A,[0]!aq,23,FALSE)</f>
        <v>KOG0471</v>
      </c>
      <c r="X473" t="str">
        <f>VLOOKUP($A:$A,[0]!aq,24,FALSE)</f>
        <v>Alpha-amylase</v>
      </c>
      <c r="Y473" t="str">
        <f>VLOOKUP($A:$A,[0]!aq,25,FALSE)</f>
        <v>G</v>
      </c>
      <c r="Z473" t="str">
        <f>VLOOKUP($A:$A,[0]!aq,26,FALSE)</f>
        <v>Carbohydrate transport and metabolism</v>
      </c>
      <c r="AA473" t="str">
        <f>VLOOKUP($A:$A,[0]!aq,27,FALSE)</f>
        <v>K01176|1|0.0|843|ghi:107905564|alpha-amylase [EC:3.2.1.1]</v>
      </c>
      <c r="AB473" t="str">
        <f>VLOOKUP($A:$A,[0]!aq,28,FALSE)</f>
        <v>GO:0005975//carbohydrate metabolic process</v>
      </c>
      <c r="AC473" t="str">
        <f>VLOOKUP($A:$A,[0]!aq,29,FALSE)</f>
        <v>GO:0103025//alpha-amylase activity (releasing maltohexaose);GO:0004556//alpha-amylase activity;GO:0005509//calcium ion binding</v>
      </c>
      <c r="AD473" t="str">
        <f>VLOOKUP($A:$A,[0]!aq,30,FALSE)</f>
        <v>GO:0016021//integral component of membrane</v>
      </c>
      <c r="AE473" t="str">
        <f>VLOOKUP($A:$A,[0]!aq,31,FALSE)</f>
        <v>MRLRERNIYIKIQRMSCVTSLGFLSLFLYIFPSLTSPSLLFQGFNWESCNKAGGWYNSLKNSIPDIANAGVTHVWLPPPSHSVGPQGYLPGRLYDLDASKYGSQAELKSLIEAFHQKGIKCLADIVINHRTAERKDGRGIYCIFEGGTPDDRLDWGPSFICGNDKEYSDGTGNPDTGLDYPPAPDIDHLNPRVQKELSDWMNWLKTEIGFDGWRFDFVRGYAPSITKIYMERTSPDFAVGEKWEDLSLGQDSQDAHRGALKDWVEAAGGVVKAFDFTTKGVLNAAVQGELWRLKDSNGEPPGMIGLLPQNAVTFIDNHDTGSTQKLWPFPSDKVMQGYAYILTHPGTPSIFYDHFVDWGLKDEITKLATIRRKNGISEASKVDILASDSDLYVAAIDEKIITRLGPKDGPGQPCTFQLPACYLRERLRRVGKEVRRWTQLNVQIVSLNDVQKAHTWLNFSMAMSV</v>
      </c>
    </row>
    <row r="474" spans="1:31" x14ac:dyDescent="0.25">
      <c r="A474" s="2" t="s">
        <v>2828</v>
      </c>
      <c r="B474" t="str">
        <f>VLOOKUP($A:$A,[0]!aq,2,FALSE)</f>
        <v>MSMs-VS-MMs</v>
      </c>
      <c r="C474">
        <f>VLOOKUP($A:$A,[0]!aq,3,FALSE)</f>
        <v>2.0234693863988999</v>
      </c>
      <c r="D474">
        <f>VLOOKUP($A:$A,[0]!aq,4,FALSE)</f>
        <v>0.319878720306292</v>
      </c>
      <c r="E474">
        <f>VLOOKUP($A:$A,[0]!aq,5,FALSE)</f>
        <v>3.7990229746487399E-5</v>
      </c>
      <c r="F474">
        <f>VLOOKUP($A:$A,[0]!aq,6,FALSE)</f>
        <v>5.1195847635829696E-4</v>
      </c>
      <c r="G474" t="str">
        <f>VLOOKUP($A:$A,[0]!aq,7,FALSE)</f>
        <v>Up</v>
      </c>
      <c r="H474" t="str">
        <f>VLOOKUP($A:$A,[0]!aq,8,FALSE)</f>
        <v>Ghir_A04G005660.1</v>
      </c>
      <c r="I474">
        <f>VLOOKUP($A:$A,[0]!aq,9,FALSE)</f>
        <v>0</v>
      </c>
      <c r="J474">
        <f>VLOOKUP($A:$A,[0]!aq,10,FALSE)</f>
        <v>0</v>
      </c>
      <c r="K474">
        <f>VLOOKUP($A:$A,[0]!aq,11,FALSE)</f>
        <v>0</v>
      </c>
      <c r="L474">
        <f>VLOOKUP($A:$A,[0]!aq,12,FALSE)</f>
        <v>99.525999999999996</v>
      </c>
      <c r="M474">
        <f>VLOOKUP($A:$A,[0]!aq,13,FALSE)</f>
        <v>2.9999999999999998E-155</v>
      </c>
      <c r="N474" t="str">
        <f>VLOOKUP($A:$A,[0]!aq,14,FALSE)</f>
        <v>XP_017615411.1</v>
      </c>
      <c r="O474" t="str">
        <f>VLOOKUP($A:$A,[0]!aq,15,FALSE)</f>
        <v xml:space="preserve">PREDICTED: 40S ribosomal protein S5-like [Gossypium arboreum] </v>
      </c>
      <c r="P474">
        <f>VLOOKUP($A:$A,[0]!aq,16,FALSE)</f>
        <v>90.86</v>
      </c>
      <c r="Q474">
        <f>VLOOKUP($A:$A,[0]!aq,17,FALSE)</f>
        <v>8.0000000000000003E-134</v>
      </c>
      <c r="R474" t="str">
        <f>VLOOKUP($A:$A,[0]!aq,18,FALSE)</f>
        <v>sp|O65731|RS5_CICAR</v>
      </c>
      <c r="S474" t="str">
        <f>VLOOKUP($A:$A,[0]!aq,19,FALSE)</f>
        <v>40S ribosomal protein S5 (Fragment) OS=Cicer arietinum GN=RPS5 PE=2 SV=1</v>
      </c>
      <c r="T474" t="str">
        <f>VLOOKUP($A:$A,[0]!aq,20,FALSE)</f>
        <v>At2g37270</v>
      </c>
      <c r="U474">
        <f>VLOOKUP($A:$A,[0]!aq,21,FALSE)</f>
        <v>370</v>
      </c>
      <c r="V474">
        <f>VLOOKUP($A:$A,[0]!aq,22,FALSE)</f>
        <v>3E-132</v>
      </c>
      <c r="W474" t="str">
        <f>VLOOKUP($A:$A,[0]!aq,23,FALSE)</f>
        <v>KOG3291</v>
      </c>
      <c r="X474" t="str">
        <f>VLOOKUP($A:$A,[0]!aq,24,FALSE)</f>
        <v>Ribosomal protein S7</v>
      </c>
      <c r="Y474" t="str">
        <f>VLOOKUP($A:$A,[0]!aq,25,FALSE)</f>
        <v>J</v>
      </c>
      <c r="Z474" t="str">
        <f>VLOOKUP($A:$A,[0]!aq,26,FALSE)</f>
        <v>Translation, ribosomal structure and biogenesis</v>
      </c>
      <c r="AA474" t="str">
        <f>VLOOKUP($A:$A,[0]!aq,27,FALSE)</f>
        <v>K02989|1|6e-156|434|gab:108460427|small subunit ribosomal protein S5e</v>
      </c>
      <c r="AB474" t="str">
        <f>VLOOKUP($A:$A,[0]!aq,28,FALSE)</f>
        <v>GO:0006412//translation</v>
      </c>
      <c r="AC474" t="str">
        <f>VLOOKUP($A:$A,[0]!aq,29,FALSE)</f>
        <v>GO:0003735//structural constituent of ribosome;GO:0003723//RNA binding</v>
      </c>
      <c r="AD474" t="str">
        <f>VLOOKUP($A:$A,[0]!aq,30,FALSE)</f>
        <v>GO:0015935//small ribosomal subunit</v>
      </c>
      <c r="AE474" t="str">
        <f>VLOOKUP($A:$A,[0]!aq,31,FALSE)</f>
        <v>MATAIAAPATASLQDPTKSHPDVKLFNRWSFEEVQVSDISLSDYIGVQPSKHATYVPHTAGRYSVKRFRKAQCPIVERLTNSLMMHGRNNGKKLMAVRIVKHAMEIIYLLTDQNPIQVIVDAIINSGPREDATRIGSAGVVRRQAVDISPLRRVNQAIYLLTTGARESAFRNSKTIAECLADELINAAKGSSNSYAIKKKDEIERVAKANR</v>
      </c>
    </row>
    <row r="475" spans="1:31" x14ac:dyDescent="0.25">
      <c r="A475" s="2" t="s">
        <v>3431</v>
      </c>
      <c r="B475" t="str">
        <f>VLOOKUP($A:$A,[0]!aq,2,FALSE)</f>
        <v>MSMs-VS-MMs</v>
      </c>
      <c r="C475">
        <f>VLOOKUP($A:$A,[0]!aq,3,FALSE)</f>
        <v>2.1212516332937499</v>
      </c>
      <c r="D475">
        <f>VLOOKUP($A:$A,[0]!aq,4,FALSE)</f>
        <v>0.32497316130644499</v>
      </c>
      <c r="E475">
        <f>VLOOKUP($A:$A,[0]!aq,5,FALSE)</f>
        <v>2.8207468850460801E-5</v>
      </c>
      <c r="F475">
        <f>VLOOKUP($A:$A,[0]!aq,6,FALSE)</f>
        <v>4.1815668033853202E-4</v>
      </c>
      <c r="G475" t="str">
        <f>VLOOKUP($A:$A,[0]!aq,7,FALSE)</f>
        <v>Up</v>
      </c>
      <c r="H475" t="str">
        <f>VLOOKUP($A:$A,[0]!aq,8,FALSE)</f>
        <v>Ghir_A11G034180.1;Ghir_A11G034180.2;Ghir_D11G034810.1</v>
      </c>
      <c r="I475">
        <f>VLOOKUP($A:$A,[0]!aq,9,FALSE)</f>
        <v>0</v>
      </c>
      <c r="J475">
        <f>VLOOKUP($A:$A,[0]!aq,10,FALSE)</f>
        <v>0</v>
      </c>
      <c r="K475">
        <f>VLOOKUP($A:$A,[0]!aq,11,FALSE)</f>
        <v>0</v>
      </c>
      <c r="L475">
        <f>VLOOKUP($A:$A,[0]!aq,12,FALSE)</f>
        <v>99.314999999999998</v>
      </c>
      <c r="M475">
        <f>VLOOKUP($A:$A,[0]!aq,13,FALSE)</f>
        <v>3E-103</v>
      </c>
      <c r="N475" t="str">
        <f>VLOOKUP($A:$A,[0]!aq,14,FALSE)</f>
        <v>XP_016709970.1</v>
      </c>
      <c r="O475" t="str">
        <f>VLOOKUP($A:$A,[0]!aq,15,FALSE)</f>
        <v>PREDICTED: mediator of RNA polymerase II transcription subunit 7a-like [Gossypium hirsutum]</v>
      </c>
      <c r="P475">
        <f>VLOOKUP($A:$A,[0]!aq,16,FALSE)</f>
        <v>84.62</v>
      </c>
      <c r="Q475">
        <f>VLOOKUP($A:$A,[0]!aq,17,FALSE)</f>
        <v>1.9999999999999999E-80</v>
      </c>
      <c r="R475" t="str">
        <f>VLOOKUP($A:$A,[0]!aq,18,FALSE)</f>
        <v>sp|Q9LZD7|MED7B_ARATH</v>
      </c>
      <c r="S475" t="str">
        <f>VLOOKUP($A:$A,[0]!aq,19,FALSE)</f>
        <v>Mediator of RNA polymerase II transcription subunit 7b OS=Arabidopsis thaliana GN=MED7B PE=1 SV=1</v>
      </c>
      <c r="T475" t="str">
        <f>VLOOKUP($A:$A,[0]!aq,20,FALSE)</f>
        <v>At5g03500_1</v>
      </c>
      <c r="U475">
        <f>VLOOKUP($A:$A,[0]!aq,21,FALSE)</f>
        <v>235</v>
      </c>
      <c r="V475">
        <f>VLOOKUP($A:$A,[0]!aq,22,FALSE)</f>
        <v>3.0000000000000001E-80</v>
      </c>
      <c r="W475" t="str">
        <f>VLOOKUP($A:$A,[0]!aq,23,FALSE)</f>
        <v>KOG0570</v>
      </c>
      <c r="X475" t="str">
        <f>VLOOKUP($A:$A,[0]!aq,24,FALSE)</f>
        <v>Transcriptional coactivator</v>
      </c>
      <c r="Y475" t="str">
        <f>VLOOKUP($A:$A,[0]!aq,25,FALSE)</f>
        <v>K</v>
      </c>
      <c r="Z475" t="str">
        <f>VLOOKUP($A:$A,[0]!aq,26,FALSE)</f>
        <v>Transcription</v>
      </c>
      <c r="AA475" t="str">
        <f>VLOOKUP($A:$A,[0]!aq,27,FALSE)</f>
        <v>K15148|1|6e-104|298|ghi:107924169|mediator of RNA polymerase II transcription subunit 7</v>
      </c>
      <c r="AB475" t="str">
        <f>VLOOKUP($A:$A,[0]!aq,28,FALSE)</f>
        <v>GO:0006351//transcription, DNA-templated</v>
      </c>
      <c r="AC475" t="str">
        <f>VLOOKUP($A:$A,[0]!aq,29,FALSE)</f>
        <v>GO:0001104//RNA polymerase II transcription cofactor activity</v>
      </c>
      <c r="AD475" t="str">
        <f>VLOOKUP($A:$A,[0]!aq,30,FALSE)</f>
        <v>GO:0016592//mediator complex;GO:0070847//core mediator complex</v>
      </c>
      <c r="AE475" t="str">
        <f>VLOOKUP($A:$A,[0]!aq,31,FALSE)</f>
        <v>MATATYPPPPPFYRLYKDYLQNPKSAPEPPPPIEGTYVCFGGNYTTDDVLPSLEDQGVRQLYPKGPNIDFKKELRSLNRELQLHILELADVLVERPSQYARQVEEISLIFKNLHHLLNSLRPHQARATLIHILELQIQRRKEADTSHKSPNS</v>
      </c>
    </row>
    <row r="476" spans="1:31" x14ac:dyDescent="0.25">
      <c r="A476" s="2" t="s">
        <v>3804</v>
      </c>
      <c r="B476" t="str">
        <f>VLOOKUP($A:$A,[0]!aq,2,FALSE)</f>
        <v>MSMs-VS-MMs</v>
      </c>
      <c r="C476">
        <f>VLOOKUP($A:$A,[0]!aq,3,FALSE)</f>
        <v>-7.1892109587408397</v>
      </c>
      <c r="D476">
        <f>VLOOKUP($A:$A,[0]!aq,4,FALSE)</f>
        <v>1.1908181562067599</v>
      </c>
      <c r="E476">
        <f>VLOOKUP($A:$A,[0]!aq,5,FALSE)</f>
        <v>5.2255212544927198E-4</v>
      </c>
      <c r="F476">
        <f>VLOOKUP($A:$A,[0]!aq,6,FALSE)</f>
        <v>3.3510581342484102E-3</v>
      </c>
      <c r="G476" t="str">
        <f>VLOOKUP($A:$A,[0]!aq,7,FALSE)</f>
        <v>Down</v>
      </c>
      <c r="H476" t="str">
        <f>VLOOKUP($A:$A,[0]!aq,8,FALSE)</f>
        <v>Ghir_D02G025140.1</v>
      </c>
      <c r="I476">
        <f>VLOOKUP($A:$A,[0]!aq,9,FALSE)</f>
        <v>0</v>
      </c>
      <c r="J476">
        <f>VLOOKUP($A:$A,[0]!aq,10,FALSE)</f>
        <v>0</v>
      </c>
      <c r="K476" t="str">
        <f>VLOOKUP($A:$A,[0]!aq,11,FALSE)</f>
        <v>&gt;Ghir_D02G025140.2 &gt;Ghir_D02G025140.3 &gt;Ghir_D02G025140.4 &gt;Ghir_D02G025140.5</v>
      </c>
      <c r="L476">
        <f>VLOOKUP($A:$A,[0]!aq,12,FALSE)</f>
        <v>99.423000000000002</v>
      </c>
      <c r="M476">
        <f>VLOOKUP($A:$A,[0]!aq,13,FALSE)</f>
        <v>0</v>
      </c>
      <c r="N476" t="str">
        <f>VLOOKUP($A:$A,[0]!aq,14,FALSE)</f>
        <v>XP_012480677.1</v>
      </c>
      <c r="O476" t="str">
        <f>VLOOKUP($A:$A,[0]!aq,15,FALSE)</f>
        <v xml:space="preserve">PREDICTED: polygalacturonase QRT3 [Gossypium raimondii] </v>
      </c>
      <c r="P476">
        <f>VLOOKUP($A:$A,[0]!aq,16,FALSE)</f>
        <v>65.040000000000006</v>
      </c>
      <c r="Q476">
        <f>VLOOKUP($A:$A,[0]!aq,17,FALSE)</f>
        <v>0</v>
      </c>
      <c r="R476" t="str">
        <f>VLOOKUP($A:$A,[0]!aq,18,FALSE)</f>
        <v>sp|O49432|QRT3_ARATH</v>
      </c>
      <c r="S476" t="str">
        <f>VLOOKUP($A:$A,[0]!aq,19,FALSE)</f>
        <v>Polygalacturonase QRT3 OS=Arabidopsis thaliana GN=QRT3 PE=2 SV=1</v>
      </c>
      <c r="T476" t="str">
        <f>VLOOKUP($A:$A,[0]!aq,20,FALSE)</f>
        <v>-</v>
      </c>
      <c r="U476" t="str">
        <f>VLOOKUP($A:$A,[0]!aq,21,FALSE)</f>
        <v>-</v>
      </c>
      <c r="V476" t="str">
        <f>VLOOKUP($A:$A,[0]!aq,22,FALSE)</f>
        <v>-</v>
      </c>
      <c r="W476" t="str">
        <f>VLOOKUP($A:$A,[0]!aq,23,FALSE)</f>
        <v>-</v>
      </c>
      <c r="X476" t="str">
        <f>VLOOKUP($A:$A,[0]!aq,24,FALSE)</f>
        <v>-</v>
      </c>
      <c r="Y476" t="str">
        <f>VLOOKUP($A:$A,[0]!aq,25,FALSE)</f>
        <v>-</v>
      </c>
      <c r="Z476" t="str">
        <f>VLOOKUP($A:$A,[0]!aq,26,FALSE)</f>
        <v>-</v>
      </c>
      <c r="AA476" t="str">
        <f>VLOOKUP($A:$A,[0]!aq,27,FALSE)</f>
        <v>-</v>
      </c>
      <c r="AB476">
        <f>VLOOKUP($A:$A,[0]!aq,28,FALSE)</f>
        <v>0</v>
      </c>
      <c r="AC476">
        <f>VLOOKUP($A:$A,[0]!aq,29,FALSE)</f>
        <v>0</v>
      </c>
      <c r="AD476" t="str">
        <f>VLOOKUP($A:$A,[0]!aq,30,FALSE)</f>
        <v>GO:0016021//integral component of membrane</v>
      </c>
      <c r="AE476" t="str">
        <f>VLOOKUP($A:$A,[0]!aq,31,FALSE)</f>
        <v>MSLSQNGEKTDRKMMERRNMGGRNIAVATLSMILGLFLIHVSGDNSRVGKFSAAPDHDQMRQLQAFKASLIGRQSVSGSPISPSSSPLQEAIGPRVYHVTNYGADPTGKSDSTEALNKAIADAFQVPSEGFLMEGITNLGGPQINLEGGNYLISKPLQLVAAGAGNLMIHGGTLRASDDFPVDGYLIDLSPNSWASSTEEEIREGSSLKLNLQLTSSSSSYNYEYITLRDLMLDSNYRGGGISVINSLRTSIDNCYIAHFSTNGILVQGGHETYIRNSFLGQHITAGGDAGERNYTGTAINLMGNDNAVTDVVIFSAAIGIMASGQANTFSGVHCYNKATGFGGTGIYLKLPGLTQTRIVNSYLDYTGIVAEDPVQLHISSSFFLGDAFILLKSINGVANGVTIVDNMFSGSNKGVDIVQLEGPFTQIDQVVVDRNSAKGMNIKATVARGSVEGNSSSWTVDFNPVLLFPNLIKHVQYSLSSSRGSSFPSHALRNVSENQVVIESDLAVLANVFVTVDQA</v>
      </c>
    </row>
    <row r="477" spans="1:31" x14ac:dyDescent="0.25">
      <c r="A477" s="2" t="s">
        <v>2706</v>
      </c>
      <c r="B477" t="str">
        <f>VLOOKUP($A:$A,[0]!aq,2,FALSE)</f>
        <v>MSMs-VS-MMs</v>
      </c>
      <c r="C477">
        <f>VLOOKUP($A:$A,[0]!aq,3,FALSE)</f>
        <v>2.1619947349698001</v>
      </c>
      <c r="D477">
        <f>VLOOKUP($A:$A,[0]!aq,4,FALSE)</f>
        <v>0.118912596129412</v>
      </c>
      <c r="E477">
        <f>VLOOKUP($A:$A,[0]!aq,5,FALSE)</f>
        <v>4.2323744509076298E-10</v>
      </c>
      <c r="F477">
        <f>VLOOKUP($A:$A,[0]!aq,6,FALSE)</f>
        <v>1.1012831068667001E-6</v>
      </c>
      <c r="G477" t="str">
        <f>VLOOKUP($A:$A,[0]!aq,7,FALSE)</f>
        <v>Up</v>
      </c>
      <c r="H477" t="str">
        <f>VLOOKUP($A:$A,[0]!aq,8,FALSE)</f>
        <v>Ghir_A02G006960.1;Ghir_D02G007380.1</v>
      </c>
      <c r="I477">
        <f>VLOOKUP($A:$A,[0]!aq,9,FALSE)</f>
        <v>0</v>
      </c>
      <c r="J477">
        <f>VLOOKUP($A:$A,[0]!aq,10,FALSE)</f>
        <v>0</v>
      </c>
      <c r="K477">
        <f>VLOOKUP($A:$A,[0]!aq,11,FALSE)</f>
        <v>0</v>
      </c>
      <c r="L477">
        <f>VLOOKUP($A:$A,[0]!aq,12,FALSE)</f>
        <v>99.736000000000004</v>
      </c>
      <c r="M477">
        <f>VLOOKUP($A:$A,[0]!aq,13,FALSE)</f>
        <v>0</v>
      </c>
      <c r="N477" t="str">
        <f>VLOOKUP($A:$A,[0]!aq,14,FALSE)</f>
        <v>XP_017634083.1</v>
      </c>
      <c r="O477" t="str">
        <f>VLOOKUP($A:$A,[0]!aq,15,FALSE)</f>
        <v xml:space="preserve">PREDICTED: alcohol dehydrogenase class-P isoform X1 [Gossypium arboreum] </v>
      </c>
      <c r="P477">
        <f>VLOOKUP($A:$A,[0]!aq,16,FALSE)</f>
        <v>85.75</v>
      </c>
      <c r="Q477">
        <f>VLOOKUP($A:$A,[0]!aq,17,FALSE)</f>
        <v>0</v>
      </c>
      <c r="R477" t="str">
        <f>VLOOKUP($A:$A,[0]!aq,18,FALSE)</f>
        <v>sp|P06525|ADH1_ARATH</v>
      </c>
      <c r="S477" t="str">
        <f>VLOOKUP($A:$A,[0]!aq,19,FALSE)</f>
        <v>Alcohol dehydrogenase class-P OS=Arabidopsis thaliana GN=ADH1 PE=1 SV=2</v>
      </c>
      <c r="T477" t="str">
        <f>VLOOKUP($A:$A,[0]!aq,20,FALSE)</f>
        <v>At1g77120</v>
      </c>
      <c r="U477">
        <f>VLOOKUP($A:$A,[0]!aq,21,FALSE)</f>
        <v>689</v>
      </c>
      <c r="V477">
        <f>VLOOKUP($A:$A,[0]!aq,22,FALSE)</f>
        <v>0</v>
      </c>
      <c r="W477" t="str">
        <f>VLOOKUP($A:$A,[0]!aq,23,FALSE)</f>
        <v>KOG0022</v>
      </c>
      <c r="X477" t="str">
        <f>VLOOKUP($A:$A,[0]!aq,24,FALSE)</f>
        <v>Alcohol dehydrogenase, class III</v>
      </c>
      <c r="Y477" t="str">
        <f>VLOOKUP($A:$A,[0]!aq,25,FALSE)</f>
        <v>Q</v>
      </c>
      <c r="Z477" t="str">
        <f>VLOOKUP($A:$A,[0]!aq,26,FALSE)</f>
        <v>Secondary metabolites biosynthesis, transport and catabolism</v>
      </c>
      <c r="AA477" t="str">
        <f>VLOOKUP($A:$A,[0]!aq,27,FALSE)</f>
        <v>K18857|1|0.0|781|gab:108476384|alcohol dehydrogenase class-P [EC:1.1.1.1]</v>
      </c>
      <c r="AB477">
        <f>VLOOKUP($A:$A,[0]!aq,28,FALSE)</f>
        <v>0</v>
      </c>
      <c r="AC477" t="str">
        <f>VLOOKUP($A:$A,[0]!aq,29,FALSE)</f>
        <v>GO:0008270//zinc ion binding;GO:0016491//oxidoreductase activity</v>
      </c>
      <c r="AD477" t="str">
        <f>VLOOKUP($A:$A,[0]!aq,30,FALSE)</f>
        <v>-</v>
      </c>
      <c r="AE477" t="str">
        <f>VLOOKUP($A:$A,[0]!aq,31,FALSE)</f>
        <v>MSTAGQVIRCKAAVAWESGKPLSIEEVEVAPPQKDEVRIKILFTSLCHTDVYFWDAKGQNPLFPRILGHEAGGIVESVGEGVTDLKPGDHVLPIFTGECKECPHCLSEESNMCDLLRINTDRGEMINDGKSRFSINGKPIYHFLGTSTFSEYTVVHVGQVAKINPEAPLDKVCVLSCGMSTGFGATVNVAKPKKGQSVAIFGLGAVGLAAAEGARVSGASRIIGVDLNPSRFELAKNFGVTEFVNPKDHNKPVQEVIAEMTGGGVDRSVECTGSIQAMISAFECVHDGWGVAVLVGVPNKDDAFKTHPVNLLNERTLKGTFFGNYKPRTDIPAVVERYMNKELELDKFITHSVPFSEINKAFEYMLAGEGLRCVIRMDA</v>
      </c>
    </row>
    <row r="478" spans="1:31" x14ac:dyDescent="0.25">
      <c r="A478" s="2" t="s">
        <v>3289</v>
      </c>
      <c r="B478" t="str">
        <f>VLOOKUP($A:$A,[0]!aq,2,FALSE)</f>
        <v>MSMs-VS-MMs</v>
      </c>
      <c r="C478">
        <f>VLOOKUP($A:$A,[0]!aq,3,FALSE)</f>
        <v>2.0592736441231501</v>
      </c>
      <c r="D478">
        <f>VLOOKUP($A:$A,[0]!aq,4,FALSE)</f>
        <v>0.45731260275124103</v>
      </c>
      <c r="E478">
        <f>VLOOKUP($A:$A,[0]!aq,5,FALSE)</f>
        <v>1.1378378473152499E-3</v>
      </c>
      <c r="F478">
        <f>VLOOKUP($A:$A,[0]!aq,6,FALSE)</f>
        <v>5.9135429240153702E-3</v>
      </c>
      <c r="G478" t="str">
        <f>VLOOKUP($A:$A,[0]!aq,7,FALSE)</f>
        <v>Up</v>
      </c>
      <c r="H478" t="str">
        <f>VLOOKUP($A:$A,[0]!aq,8,FALSE)</f>
        <v>Ghir_A10G008580.1;Ghir_D10G010670.1</v>
      </c>
      <c r="I478">
        <f>VLOOKUP($A:$A,[0]!aq,9,FALSE)</f>
        <v>0</v>
      </c>
      <c r="J478">
        <f>VLOOKUP($A:$A,[0]!aq,10,FALSE)</f>
        <v>0</v>
      </c>
      <c r="K478" t="str">
        <f>VLOOKUP($A:$A,[0]!aq,11,FALSE)</f>
        <v>&gt;Ghir_A10G008580.2</v>
      </c>
      <c r="L478">
        <f>VLOOKUP($A:$A,[0]!aq,12,FALSE)</f>
        <v>100</v>
      </c>
      <c r="M478">
        <f>VLOOKUP($A:$A,[0]!aq,13,FALSE)</f>
        <v>3.0000000000000002E-147</v>
      </c>
      <c r="N478" t="str">
        <f>VLOOKUP($A:$A,[0]!aq,14,FALSE)</f>
        <v>XP_016678484.1</v>
      </c>
      <c r="O478" t="str">
        <f>VLOOKUP($A:$A,[0]!aq,15,FALSE)</f>
        <v xml:space="preserve">PREDICTED: protein CURVATURE THYLAKOID 1D, chloroplastic-like [Gossypium hirsutum] </v>
      </c>
      <c r="P478">
        <f>VLOOKUP($A:$A,[0]!aq,16,FALSE)</f>
        <v>45.81</v>
      </c>
      <c r="Q478">
        <f>VLOOKUP($A:$A,[0]!aq,17,FALSE)</f>
        <v>5.9999999999999998E-48</v>
      </c>
      <c r="R478" t="str">
        <f>VLOOKUP($A:$A,[0]!aq,18,FALSE)</f>
        <v>sp|Q8LDD3|CUT1D_ARATH</v>
      </c>
      <c r="S478" t="str">
        <f>VLOOKUP($A:$A,[0]!aq,19,FALSE)</f>
        <v>Protein CURVATURE THYLAKOID 1D, chloroplastic OS=Arabidopsis thaliana GN=CURT1D PE=1 SV=1</v>
      </c>
      <c r="T478" t="str">
        <f>VLOOKUP($A:$A,[0]!aq,20,FALSE)</f>
        <v>-</v>
      </c>
      <c r="U478" t="str">
        <f>VLOOKUP($A:$A,[0]!aq,21,FALSE)</f>
        <v>-</v>
      </c>
      <c r="V478" t="str">
        <f>VLOOKUP($A:$A,[0]!aq,22,FALSE)</f>
        <v>-</v>
      </c>
      <c r="W478" t="str">
        <f>VLOOKUP($A:$A,[0]!aq,23,FALSE)</f>
        <v>-</v>
      </c>
      <c r="X478" t="str">
        <f>VLOOKUP($A:$A,[0]!aq,24,FALSE)</f>
        <v>-</v>
      </c>
      <c r="Y478" t="str">
        <f>VLOOKUP($A:$A,[0]!aq,25,FALSE)</f>
        <v>-</v>
      </c>
      <c r="Z478" t="str">
        <f>VLOOKUP($A:$A,[0]!aq,26,FALSE)</f>
        <v>-</v>
      </c>
      <c r="AA478" t="str">
        <f>VLOOKUP($A:$A,[0]!aq,27,FALSE)</f>
        <v>K01092|1|4e-17|82.4|boe:106307850|myo-inositol-1(or 4)-monophosphatase [EC:3.1.3.25]</v>
      </c>
      <c r="AB478">
        <f>VLOOKUP($A:$A,[0]!aq,28,FALSE)</f>
        <v>0</v>
      </c>
      <c r="AC478">
        <f>VLOOKUP($A:$A,[0]!aq,29,FALSE)</f>
        <v>0</v>
      </c>
      <c r="AD478" t="str">
        <f>VLOOKUP($A:$A,[0]!aq,30,FALSE)</f>
        <v>GO:0009579//thylakoid;GO:0016021//integral component of membrane</v>
      </c>
      <c r="AE478" t="str">
        <f>VLOOKUP($A:$A,[0]!aq,31,FALSE)</f>
        <v>MEPLTTSLTHSISTLPPIRFFASAHRLPPPQLSVSTVRHLRSRVLRFSNLLPKATTSEEASSTGPNRYFGEDRDRVVTVEEVPAVGNNNVFNEKLPLEESKVESAADEDSQMFEFLEKLNIKLDSGDGYSVILYGTGALFALWLASSLVGAIDSIPLFPKLMEVVGLGYTVWFSSRYLFFKKSREELGAKIKELKQQVLGSEDD</v>
      </c>
    </row>
    <row r="479" spans="1:31" x14ac:dyDescent="0.25">
      <c r="A479" s="2" t="s">
        <v>4235</v>
      </c>
      <c r="B479" t="str">
        <f>VLOOKUP($A:$A,[0]!aq,2,FALSE)</f>
        <v>MSMs-VS-MMs</v>
      </c>
      <c r="C479">
        <f>VLOOKUP($A:$A,[0]!aq,3,FALSE)</f>
        <v>-4.5269153250932996</v>
      </c>
      <c r="D479">
        <f>VLOOKUP($A:$A,[0]!aq,4,FALSE)</f>
        <v>0.75996779165957595</v>
      </c>
      <c r="E479">
        <f>VLOOKUP($A:$A,[0]!aq,5,FALSE)</f>
        <v>6.6444793567654897E-5</v>
      </c>
      <c r="F479">
        <f>VLOOKUP($A:$A,[0]!aq,6,FALSE)</f>
        <v>7.5977678387148897E-4</v>
      </c>
      <c r="G479" t="str">
        <f>VLOOKUP($A:$A,[0]!aq,7,FALSE)</f>
        <v>Down</v>
      </c>
      <c r="H479" t="str">
        <f>VLOOKUP($A:$A,[0]!aq,8,FALSE)</f>
        <v>Ghir_D10G017380.1</v>
      </c>
      <c r="I479">
        <f>VLOOKUP($A:$A,[0]!aq,9,FALSE)</f>
        <v>0</v>
      </c>
      <c r="J479">
        <f>VLOOKUP($A:$A,[0]!aq,10,FALSE)</f>
        <v>0</v>
      </c>
      <c r="K479">
        <f>VLOOKUP($A:$A,[0]!aq,11,FALSE)</f>
        <v>0</v>
      </c>
      <c r="L479">
        <f>VLOOKUP($A:$A,[0]!aq,12,FALSE)</f>
        <v>99.591999999999999</v>
      </c>
      <c r="M479">
        <f>VLOOKUP($A:$A,[0]!aq,13,FALSE)</f>
        <v>0</v>
      </c>
      <c r="N479" t="str">
        <f>VLOOKUP($A:$A,[0]!aq,14,FALSE)</f>
        <v>XP_012456948.1</v>
      </c>
      <c r="O479" t="str">
        <f>VLOOKUP($A:$A,[0]!aq,15,FALSE)</f>
        <v xml:space="preserve">PREDICTED: pyruvate, phosphate dikinase, chloroplastic [Gossypium raimondii] </v>
      </c>
      <c r="P479">
        <f>VLOOKUP($A:$A,[0]!aq,16,FALSE)</f>
        <v>81.37</v>
      </c>
      <c r="Q479">
        <f>VLOOKUP($A:$A,[0]!aq,17,FALSE)</f>
        <v>0</v>
      </c>
      <c r="R479" t="str">
        <f>VLOOKUP($A:$A,[0]!aq,18,FALSE)</f>
        <v>sp|Q42910|PPDK_MESCR</v>
      </c>
      <c r="S479" t="str">
        <f>VLOOKUP($A:$A,[0]!aq,19,FALSE)</f>
        <v>Pyruvate, phosphate dikinase, chloroplastic OS=Mesembryanthemum crystallinum GN=PPD PE=2 SV=1</v>
      </c>
      <c r="T479" t="str">
        <f>VLOOKUP($A:$A,[0]!aq,20,FALSE)</f>
        <v>-</v>
      </c>
      <c r="U479" t="str">
        <f>VLOOKUP($A:$A,[0]!aq,21,FALSE)</f>
        <v>-</v>
      </c>
      <c r="V479" t="str">
        <f>VLOOKUP($A:$A,[0]!aq,22,FALSE)</f>
        <v>-</v>
      </c>
      <c r="W479" t="str">
        <f>VLOOKUP($A:$A,[0]!aq,23,FALSE)</f>
        <v>-</v>
      </c>
      <c r="X479" t="str">
        <f>VLOOKUP($A:$A,[0]!aq,24,FALSE)</f>
        <v>-</v>
      </c>
      <c r="Y479" t="str">
        <f>VLOOKUP($A:$A,[0]!aq,25,FALSE)</f>
        <v>-</v>
      </c>
      <c r="Z479" t="str">
        <f>VLOOKUP($A:$A,[0]!aq,26,FALSE)</f>
        <v>-</v>
      </c>
      <c r="AA479" t="str">
        <f>VLOOKUP($A:$A,[0]!aq,27,FALSE)</f>
        <v>K01006|1|0.0|2017|gra:105777958|pyruvate, orthophosphate dikinase [EC:2.7.9.1]</v>
      </c>
      <c r="AB479" t="str">
        <f>VLOOKUP($A:$A,[0]!aq,28,FALSE)</f>
        <v>GO:0006090//pyruvate metabolic process</v>
      </c>
      <c r="AC479" t="str">
        <f>VLOOKUP($A:$A,[0]!aq,29,FALSE)</f>
        <v>GO:0046872//metal ion binding;GO:0016301//kinase activity;GO:0005524//ATP binding;GO:0050242//pyruvate, phosphate dikinase activity</v>
      </c>
      <c r="AD479" t="str">
        <f>VLOOKUP($A:$A,[0]!aq,30,FALSE)</f>
        <v>-</v>
      </c>
      <c r="AE479" t="str">
        <f>VLOOKUP($A:$A,[0]!aq,31,FALSE)</f>
        <v>MSSAAMKGIVIRPTPDVYKQRLWEGSYLDGKHRLDVFKVKKRSFLGVVKPSFGSVGVITSRHMMQECYCGCCLFHGNGKNMWSSRQRRLDTRAEAILSPLSDPTPTMKKRVFTFGKGRSEGHKGMKSLLGGKGANLAEMSSIGLSVPPGITISTEACQEYQQNGRKLPEDLWEEILEGLKSVEEDMGATLGDPAKPLLLSVRSGAAISMPGMMDTVLNLGLNDEVVAGLAAKSGDRFAYDSYRRFLDMFGDVVMGIPHSLFEEKLETMKEAKGAKLDTDLTASDLKELVELYKNVYLEAKGESFPSDPKKQLFLSIKAVFDSWDSPRANKYRNINQITGLKGTAVNIQTMVFGNMGNTSGTGVLFTRNPSTGENKLYGEFLVNAQGEDVVAGIRTPEDLDTMKSYMPEAYKELVENCEILERHYKDMMDIEFTVQENRLWMLQCRSGKRTGKGAIKIAVDMVNEGLVDKRAAVKMVEPQHLDQLLHPQFENPSAYKHNVVTTGLPASPGAAVGQIVFTADDAEEWHAQGKSVILVRTETSPEDVGGMHAAAGILTARGGMTSHAAVVARGWGKCCVSGCSDIIVNDAEKVLIVGYVVIQEGEWLSLNGSTGEVILGKQPLSPPALSGDLETFMSWADQVRRLKVMANADTPEDALTARNNGAQGIGLCRTEHMFFASDERIKAVRKMIMAVAPEQRKAALDLLLPYQRSDFEGIFRAMDGLPVTIRLLDPPLHEFLPEGDLEQIVGELTSETGTTEDEVFSRIEKLSEVNPMLGFRGCRLGISYPELTEMQTRAIFQAAVSMSNQGVKVLPEIMVPLVGTPQELGHQVSLIRSTAKKVFSEMGSSLSYKVGTMIEIPRAALVADEIAKEAEFFSFGTNDLTQMTFGYSRDDVGKFLPIYLSKGILQNDPFEVLDQKGVGQLIKIATEKGRQARPSLKVGICGEHGGEPSSVAFFAEAGLDYVSCSPFRVPIARLAAAQVAI</v>
      </c>
    </row>
    <row r="480" spans="1:31" x14ac:dyDescent="0.25">
      <c r="A480" s="2" t="s">
        <v>3026</v>
      </c>
      <c r="B480" t="str">
        <f>VLOOKUP($A:$A,[0]!aq,2,FALSE)</f>
        <v>MSMs-VS-MMs</v>
      </c>
      <c r="C480">
        <f>VLOOKUP($A:$A,[0]!aq,3,FALSE)</f>
        <v>-2.42859593592414</v>
      </c>
      <c r="D480">
        <f>VLOOKUP($A:$A,[0]!aq,4,FALSE)</f>
        <v>0.222055127253666</v>
      </c>
      <c r="E480">
        <f>VLOOKUP($A:$A,[0]!aq,5,FALSE)</f>
        <v>1.3497183459776399E-7</v>
      </c>
      <c r="F480">
        <f>VLOOKUP($A:$A,[0]!aq,6,FALSE)</f>
        <v>1.5932281010871801E-5</v>
      </c>
      <c r="G480" t="str">
        <f>VLOOKUP($A:$A,[0]!aq,7,FALSE)</f>
        <v>Down</v>
      </c>
      <c r="H480" t="str">
        <f>VLOOKUP($A:$A,[0]!aq,8,FALSE)</f>
        <v>Ghir_A07G001580.1;Ghir_D07G001600.1</v>
      </c>
      <c r="I480">
        <f>VLOOKUP($A:$A,[0]!aq,9,FALSE)</f>
        <v>0</v>
      </c>
      <c r="J480">
        <f>VLOOKUP($A:$A,[0]!aq,10,FALSE)</f>
        <v>0</v>
      </c>
      <c r="K480">
        <f>VLOOKUP($A:$A,[0]!aq,11,FALSE)</f>
        <v>0</v>
      </c>
      <c r="L480">
        <f>VLOOKUP($A:$A,[0]!aq,12,FALSE)</f>
        <v>100</v>
      </c>
      <c r="M480">
        <f>VLOOKUP($A:$A,[0]!aq,13,FALSE)</f>
        <v>3.9999999999999999E-147</v>
      </c>
      <c r="N480" t="str">
        <f>VLOOKUP($A:$A,[0]!aq,14,FALSE)</f>
        <v>XP_016716997.1</v>
      </c>
      <c r="O480" t="str">
        <f>VLOOKUP($A:$A,[0]!aq,15,FALSE)</f>
        <v>PREDICTED: auxin-binding protein ABP19a-like [Gossypium hirsutum]</v>
      </c>
      <c r="P480">
        <f>VLOOKUP($A:$A,[0]!aq,16,FALSE)</f>
        <v>72.12</v>
      </c>
      <c r="Q480">
        <f>VLOOKUP($A:$A,[0]!aq,17,FALSE)</f>
        <v>3.0000000000000001E-105</v>
      </c>
      <c r="R480" t="str">
        <f>VLOOKUP($A:$A,[0]!aq,18,FALSE)</f>
        <v>sp|Q9ZRA4|AB19A_PRUPE</v>
      </c>
      <c r="S480" t="str">
        <f>VLOOKUP($A:$A,[0]!aq,19,FALSE)</f>
        <v>Auxin-binding protein ABP19a OS=Prunus persica GN=ABP19A PE=3 SV=1</v>
      </c>
      <c r="T480" t="str">
        <f>VLOOKUP($A:$A,[0]!aq,20,FALSE)</f>
        <v>-</v>
      </c>
      <c r="U480" t="str">
        <f>VLOOKUP($A:$A,[0]!aq,21,FALSE)</f>
        <v>-</v>
      </c>
      <c r="V480" t="str">
        <f>VLOOKUP($A:$A,[0]!aq,22,FALSE)</f>
        <v>-</v>
      </c>
      <c r="W480" t="str">
        <f>VLOOKUP($A:$A,[0]!aq,23,FALSE)</f>
        <v>-</v>
      </c>
      <c r="X480" t="str">
        <f>VLOOKUP($A:$A,[0]!aq,24,FALSE)</f>
        <v>-</v>
      </c>
      <c r="Y480" t="str">
        <f>VLOOKUP($A:$A,[0]!aq,25,FALSE)</f>
        <v>-</v>
      </c>
      <c r="Z480" t="str">
        <f>VLOOKUP($A:$A,[0]!aq,26,FALSE)</f>
        <v>-</v>
      </c>
      <c r="AA480" t="str">
        <f>VLOOKUP($A:$A,[0]!aq,27,FALSE)</f>
        <v>-</v>
      </c>
      <c r="AB480">
        <f>VLOOKUP($A:$A,[0]!aq,28,FALSE)</f>
        <v>0</v>
      </c>
      <c r="AC480" t="str">
        <f>VLOOKUP($A:$A,[0]!aq,29,FALSE)</f>
        <v>GO:0030145//manganese ion binding;GO:0045735//nutrient reservoir activity</v>
      </c>
      <c r="AD480" t="str">
        <f>VLOOKUP($A:$A,[0]!aq,30,FALSE)</f>
        <v>GO:0005576//extracellular region</v>
      </c>
      <c r="AE480" t="str">
        <f>VLOOKUP($A:$A,[0]!aq,31,FALSE)</f>
        <v>MILPIFFMLSFLLSSSSCNALDFCVADLKTPQGLAGYSCKKLELVTVDDFVFSGLHAGNTSNLIKAAVTPAFTAQFPGVNGLGISIARLDLAVGGVVPMHTHPGSSEIIVVIQGIIAAGFVSSANKVYFKTLKTGDIMVFPQGLLHFQINAGTTPALAYVSFSSPSPGVQILDFALFGNDLPSNIIEETIFLDDAQVKKLKGVLGGTG</v>
      </c>
    </row>
    <row r="481" spans="1:31" x14ac:dyDescent="0.25">
      <c r="A481" s="2" t="s">
        <v>3648</v>
      </c>
      <c r="B481" t="str">
        <f>VLOOKUP($A:$A,[0]!aq,2,FALSE)</f>
        <v>MSMs-VS-MMs</v>
      </c>
      <c r="C481">
        <f>VLOOKUP($A:$A,[0]!aq,3,FALSE)</f>
        <v>2.674881188504</v>
      </c>
      <c r="D481">
        <f>VLOOKUP($A:$A,[0]!aq,4,FALSE)</f>
        <v>0.37736814246269201</v>
      </c>
      <c r="E481">
        <f>VLOOKUP($A:$A,[0]!aq,5,FALSE)</f>
        <v>2.0236846858256999E-5</v>
      </c>
      <c r="F481">
        <f>VLOOKUP($A:$A,[0]!aq,6,FALSE)</f>
        <v>3.3212032716947298E-4</v>
      </c>
      <c r="G481" t="str">
        <f>VLOOKUP($A:$A,[0]!aq,7,FALSE)</f>
        <v>Up</v>
      </c>
      <c r="H481" t="str">
        <f>VLOOKUP($A:$A,[0]!aq,8,FALSE)</f>
        <v>Ghir_A13G023160.1</v>
      </c>
      <c r="I481">
        <f>VLOOKUP($A:$A,[0]!aq,9,FALSE)</f>
        <v>0</v>
      </c>
      <c r="J481">
        <f>VLOOKUP($A:$A,[0]!aq,10,FALSE)</f>
        <v>0</v>
      </c>
      <c r="K481">
        <f>VLOOKUP($A:$A,[0]!aq,11,FALSE)</f>
        <v>0</v>
      </c>
      <c r="L481">
        <f>VLOOKUP($A:$A,[0]!aq,12,FALSE)</f>
        <v>100</v>
      </c>
      <c r="M481">
        <f>VLOOKUP($A:$A,[0]!aq,13,FALSE)</f>
        <v>0</v>
      </c>
      <c r="N481" t="str">
        <f>VLOOKUP($A:$A,[0]!aq,14,FALSE)</f>
        <v>XP_016728282.1</v>
      </c>
      <c r="O481" t="str">
        <f>VLOOKUP($A:$A,[0]!aq,15,FALSE)</f>
        <v xml:space="preserve">PREDICTED: bifunctional epoxide hydrolase 2-like [Gossypium hirsutum] </v>
      </c>
      <c r="P481">
        <f>VLOOKUP($A:$A,[0]!aq,16,FALSE)</f>
        <v>32.31</v>
      </c>
      <c r="Q481">
        <f>VLOOKUP($A:$A,[0]!aq,17,FALSE)</f>
        <v>9.9999999999999995E-7</v>
      </c>
      <c r="R481" t="str">
        <f>VLOOKUP($A:$A,[0]!aq,18,FALSE)</f>
        <v>sp|Q15KI9|PHYLO_ARATH</v>
      </c>
      <c r="S481" t="str">
        <f>VLOOKUP($A:$A,[0]!aq,19,FALSE)</f>
        <v>Protein PHYLLO, chloroplastic OS=Arabidopsis thaliana GN=PHYLLO PE=2 SV=2</v>
      </c>
      <c r="T481" t="str">
        <f>VLOOKUP($A:$A,[0]!aq,20,FALSE)</f>
        <v>At3g05600</v>
      </c>
      <c r="U481">
        <f>VLOOKUP($A:$A,[0]!aq,21,FALSE)</f>
        <v>374</v>
      </c>
      <c r="V481">
        <f>VLOOKUP($A:$A,[0]!aq,22,FALSE)</f>
        <v>6.9999999999999998E-130</v>
      </c>
      <c r="W481" t="str">
        <f>VLOOKUP($A:$A,[0]!aq,23,FALSE)</f>
        <v>KOG4178</v>
      </c>
      <c r="X481" t="str">
        <f>VLOOKUP($A:$A,[0]!aq,24,FALSE)</f>
        <v>Soluble epoxide hydrolase</v>
      </c>
      <c r="Y481" t="str">
        <f>VLOOKUP($A:$A,[0]!aq,25,FALSE)</f>
        <v>I</v>
      </c>
      <c r="Z481" t="str">
        <f>VLOOKUP($A:$A,[0]!aq,26,FALSE)</f>
        <v>Lipid transport and metabolism</v>
      </c>
      <c r="AA481" t="str">
        <f>VLOOKUP($A:$A,[0]!aq,27,FALSE)</f>
        <v>K08726|1|7e-72|224|cic:CICLE_v10001881mg|soluble epoxide hydrolase / lipid-phosphate phosphatase [EC:3.3.2.10 3.1.3.76]!K22369|5|1e-26|112|cvr:CHLNCDRAFT_141294|epoxide hydrolase 4 [EC:3.3.-.-]</v>
      </c>
      <c r="AB481">
        <f>VLOOKUP($A:$A,[0]!aq,28,FALSE)</f>
        <v>0</v>
      </c>
      <c r="AC481" t="str">
        <f>VLOOKUP($A:$A,[0]!aq,29,FALSE)</f>
        <v>GO:0003824//catalytic activity;GO:0016787//hydrolase activity</v>
      </c>
      <c r="AD481" t="str">
        <f>VLOOKUP($A:$A,[0]!aq,30,FALSE)</f>
        <v>-</v>
      </c>
      <c r="AE481" t="str">
        <f>VLOOKUP($A:$A,[0]!aq,31,FALSE)</f>
        <v>MEGVQHRMVEVNGINIHIAEKGEGPVILFLHGFPELWYSWRHQILALSNMGFRTVAPDLRGYGDSDIPESVDSYTCFHMVGDLVELIDVLDPREGKVFVVGHDWGAILAWFLCLFRPDKVKALVNLSVPFLRFDRNIKPIELWRAYYGSDHYMSRFQEYGEIEGEFAWVGMDRVEKEFLTDFPVLLPKGKLFKRPLDEPITLPSWLSEEEANYYVTKFQKTGFTGPLNFYRNFDRNWELLKPWVGCKITTPAKFMMGDKDLVYHMPGMKDYIHNGGFQEDVPSLKEVVVLEGVDHFISMEKPDEVNQYIFDFFSRFH</v>
      </c>
    </row>
    <row r="482" spans="1:31" x14ac:dyDescent="0.25">
      <c r="A482" s="2" t="s">
        <v>3005</v>
      </c>
      <c r="B482" t="str">
        <f>VLOOKUP($A:$A,[0]!aq,2,FALSE)</f>
        <v>MSMs-VS-MMs</v>
      </c>
      <c r="C482">
        <f>VLOOKUP($A:$A,[0]!aq,3,FALSE)</f>
        <v>2.3475669045312801</v>
      </c>
      <c r="D482">
        <f>VLOOKUP($A:$A,[0]!aq,4,FALSE)</f>
        <v>0.22036634032635299</v>
      </c>
      <c r="E482">
        <f>VLOOKUP($A:$A,[0]!aq,5,FALSE)</f>
        <v>1.80056240361992E-7</v>
      </c>
      <c r="F482">
        <f>VLOOKUP($A:$A,[0]!aq,6,FALSE)</f>
        <v>1.7501821890277801E-5</v>
      </c>
      <c r="G482" t="str">
        <f>VLOOKUP($A:$A,[0]!aq,7,FALSE)</f>
        <v>Up</v>
      </c>
      <c r="H482" t="str">
        <f>VLOOKUP($A:$A,[0]!aq,8,FALSE)</f>
        <v>Ghir_A06G019720.1;Ghir_D06G020840.1</v>
      </c>
      <c r="I482">
        <f>VLOOKUP($A:$A,[0]!aq,9,FALSE)</f>
        <v>0</v>
      </c>
      <c r="J482">
        <f>VLOOKUP($A:$A,[0]!aq,10,FALSE)</f>
        <v>0</v>
      </c>
      <c r="K482">
        <f>VLOOKUP($A:$A,[0]!aq,11,FALSE)</f>
        <v>0</v>
      </c>
      <c r="L482">
        <f>VLOOKUP($A:$A,[0]!aq,12,FALSE)</f>
        <v>99.387</v>
      </c>
      <c r="M482">
        <f>VLOOKUP($A:$A,[0]!aq,13,FALSE)</f>
        <v>0</v>
      </c>
      <c r="N482" t="str">
        <f>VLOOKUP($A:$A,[0]!aq,14,FALSE)</f>
        <v>XP_017609820.1</v>
      </c>
      <c r="O482" t="str">
        <f>VLOOKUP($A:$A,[0]!aq,15,FALSE)</f>
        <v xml:space="preserve">PREDICTED: probable WRKY transcription factor 40 [Gossypium arboreum] </v>
      </c>
      <c r="P482">
        <f>VLOOKUP($A:$A,[0]!aq,16,FALSE)</f>
        <v>55.29</v>
      </c>
      <c r="Q482">
        <f>VLOOKUP($A:$A,[0]!aq,17,FALSE)</f>
        <v>1.9999999999999999E-98</v>
      </c>
      <c r="R482" t="str">
        <f>VLOOKUP($A:$A,[0]!aq,18,FALSE)</f>
        <v>sp|Q9SAH7|WRK40_ARATH</v>
      </c>
      <c r="S482" t="str">
        <f>VLOOKUP($A:$A,[0]!aq,19,FALSE)</f>
        <v>Probable WRKY transcription factor 40 OS=Arabidopsis thaliana GN=WRKY40 PE=1 SV=1</v>
      </c>
      <c r="T482" t="str">
        <f>VLOOKUP($A:$A,[0]!aq,20,FALSE)</f>
        <v>-</v>
      </c>
      <c r="U482" t="str">
        <f>VLOOKUP($A:$A,[0]!aq,21,FALSE)</f>
        <v>-</v>
      </c>
      <c r="V482" t="str">
        <f>VLOOKUP($A:$A,[0]!aq,22,FALSE)</f>
        <v>-</v>
      </c>
      <c r="W482" t="str">
        <f>VLOOKUP($A:$A,[0]!aq,23,FALSE)</f>
        <v>-</v>
      </c>
      <c r="X482" t="str">
        <f>VLOOKUP($A:$A,[0]!aq,24,FALSE)</f>
        <v>-</v>
      </c>
      <c r="Y482" t="str">
        <f>VLOOKUP($A:$A,[0]!aq,25,FALSE)</f>
        <v>-</v>
      </c>
      <c r="Z482" t="str">
        <f>VLOOKUP($A:$A,[0]!aq,26,FALSE)</f>
        <v>-</v>
      </c>
      <c r="AA482" t="str">
        <f>VLOOKUP($A:$A,[0]!aq,27,FALSE)</f>
        <v>K18834|1|9e-23|102|mesc:110630562|WRKY transcription factor 1</v>
      </c>
      <c r="AB482" t="str">
        <f>VLOOKUP($A:$A,[0]!aq,28,FALSE)</f>
        <v>GO:0006351//transcription, DNA-templated</v>
      </c>
      <c r="AC482" t="str">
        <f>VLOOKUP($A:$A,[0]!aq,29,FALSE)</f>
        <v>GO:0003700//DNA binding transcription factor activity;GO:0043565//sequence-specific DNA binding</v>
      </c>
      <c r="AD482" t="str">
        <f>VLOOKUP($A:$A,[0]!aq,30,FALSE)</f>
        <v>GO:0005634//nucleus</v>
      </c>
      <c r="AE482" t="str">
        <f>VLOOKUP($A:$A,[0]!aq,31,FALSE)</f>
        <v>MNILDLDLCLKIEKKAMNSSSSSWVDSLDLNASSTKSLQLETPVSHPNTSNSLIVFGRKLSVKEESGALMEELNRVNAENKKLTEMLKAMCESYNALQSQLVDLMNKNTEKELSPTKKRKSETSNNNNGNIIGNSESSSTDEEESCKKPREEIIKAKISRAYVRTELSDTSLVVKDGYQWRKYGQKVTRDNPCPRAYFKCSFAPSCPVKKKVQRSVDDQSVLVATYEGEHNHLPPSQIEATSGSSRLGSVPVGSTPVKSSGPTITLDLTNSIKSSDEARNSKPKLDSPEATQYLVEHMASSLTKDPNFTAALAAAISGRMFSTNSN</v>
      </c>
    </row>
    <row r="483" spans="1:31" x14ac:dyDescent="0.25">
      <c r="A483" s="2" t="s">
        <v>3601</v>
      </c>
      <c r="B483" t="str">
        <f>VLOOKUP($A:$A,[0]!aq,2,FALSE)</f>
        <v>MSMs-VS-MMs</v>
      </c>
      <c r="C483">
        <f>VLOOKUP($A:$A,[0]!aq,3,FALSE)</f>
        <v>3.1661081220653502</v>
      </c>
      <c r="D483">
        <f>VLOOKUP($A:$A,[0]!aq,4,FALSE)</f>
        <v>0.27386702187622097</v>
      </c>
      <c r="E483">
        <f>VLOOKUP($A:$A,[0]!aq,5,FALSE)</f>
        <v>2.51939683137969E-5</v>
      </c>
      <c r="F483">
        <f>VLOOKUP($A:$A,[0]!aq,6,FALSE)</f>
        <v>3.8879982068775701E-4</v>
      </c>
      <c r="G483" t="str">
        <f>VLOOKUP($A:$A,[0]!aq,7,FALSE)</f>
        <v>Up</v>
      </c>
      <c r="H483" t="str">
        <f>VLOOKUP($A:$A,[0]!aq,8,FALSE)</f>
        <v>Ghir_A13G013230.1</v>
      </c>
      <c r="I483">
        <f>VLOOKUP($A:$A,[0]!aq,9,FALSE)</f>
        <v>0</v>
      </c>
      <c r="J483">
        <f>VLOOKUP($A:$A,[0]!aq,10,FALSE)</f>
        <v>0</v>
      </c>
      <c r="K483">
        <f>VLOOKUP($A:$A,[0]!aq,11,FALSE)</f>
        <v>0</v>
      </c>
      <c r="L483">
        <f>VLOOKUP($A:$A,[0]!aq,12,FALSE)</f>
        <v>95.465000000000003</v>
      </c>
      <c r="M483">
        <f>VLOOKUP($A:$A,[0]!aq,13,FALSE)</f>
        <v>0</v>
      </c>
      <c r="N483" t="str">
        <f>VLOOKUP($A:$A,[0]!aq,14,FALSE)</f>
        <v>XP_017619069.1</v>
      </c>
      <c r="O483" t="str">
        <f>VLOOKUP($A:$A,[0]!aq,15,FALSE)</f>
        <v>PREDICTED: metacaspase-4 [Gossypium arboreum]</v>
      </c>
      <c r="P483">
        <f>VLOOKUP($A:$A,[0]!aq,16,FALSE)</f>
        <v>63.01</v>
      </c>
      <c r="Q483">
        <f>VLOOKUP($A:$A,[0]!aq,17,FALSE)</f>
        <v>0</v>
      </c>
      <c r="R483" t="str">
        <f>VLOOKUP($A:$A,[0]!aq,18,FALSE)</f>
        <v>sp|O64517|MCA4_ARATH</v>
      </c>
      <c r="S483" t="str">
        <f>VLOOKUP($A:$A,[0]!aq,19,FALSE)</f>
        <v>Metacaspase-4 OS=Arabidopsis thaliana GN=AMC4 PE=1 SV=1</v>
      </c>
      <c r="T483" t="str">
        <f>VLOOKUP($A:$A,[0]!aq,20,FALSE)</f>
        <v>At1g79340</v>
      </c>
      <c r="U483">
        <f>VLOOKUP($A:$A,[0]!aq,21,FALSE)</f>
        <v>520</v>
      </c>
      <c r="V483">
        <f>VLOOKUP($A:$A,[0]!aq,22,FALSE)</f>
        <v>0</v>
      </c>
      <c r="W483" t="str">
        <f>VLOOKUP($A:$A,[0]!aq,23,FALSE)</f>
        <v>KOG1546</v>
      </c>
      <c r="X483" t="str">
        <f>VLOOKUP($A:$A,[0]!aq,24,FALSE)</f>
        <v>Metacaspase involved in regulation of apoptosis</v>
      </c>
      <c r="Y483" t="str">
        <f>VLOOKUP($A:$A,[0]!aq,25,FALSE)</f>
        <v>DO</v>
      </c>
      <c r="Z483" t="str">
        <f>VLOOKUP($A:$A,[0]!aq,26,FALSE)</f>
        <v>Cell cycle control, cell division, chromosome partitioning;Posttranslational modification, protein turnover, chaperones</v>
      </c>
      <c r="AA483" t="str">
        <f>VLOOKUP($A:$A,[0]!aq,27,FALSE)</f>
        <v>K22684|1|0.0|518|nnu:104591265|metacaspase-1 [EC:3.4.22.-]</v>
      </c>
      <c r="AB483" t="str">
        <f>VLOOKUP($A:$A,[0]!aq,28,FALSE)</f>
        <v>-</v>
      </c>
      <c r="AC483" t="str">
        <f>VLOOKUP($A:$A,[0]!aq,29,FALSE)</f>
        <v>-</v>
      </c>
      <c r="AD483" t="str">
        <f>VLOOKUP($A:$A,[0]!aq,30,FALSE)</f>
        <v>-</v>
      </c>
      <c r="AE483" t="str">
        <f>VLOOKUP($A:$A,[0]!aq,31,FALSE)</f>
        <v>MINNSNTLIFANQESIISLYKRQKLFSEIFHLLIKAKTTRIQWGKKAVLIGINYPGTKAELKGCINDVKRMYKCLTERYGFSEEDITVLIDTDNSYDQPTGKNIRRALNDLVRSAEPGDFLFVHYSGHGTRLPAETGDDDDTGYDECIVPCDMNLITDDDFRELVDKVPKGSRISIVSDSCHSGGLIDEAKEQIGDSSKPQDSESESGSGGFRSFLHHTVQDAFESRGIHVPSRLRHRDHHHDKEEVDDRGVNEDYDDSGYQKTGKDDIDVGKLRPTLFDMFGEDASPKVKKFMNIIMTKLQGSGDDGEGGGFMGKVGNLALQFLKQKLDDDEGYGKPALETEVSSKQEAYAGAGKHSLPDSGILISGCQTDQTSADASPSGNASKAYGALSNAIQTIIADSDGSITNKELVLKARQMLKKQGFTQQPGLYCCDHHVRAPFVCEY</v>
      </c>
    </row>
    <row r="484" spans="1:31" x14ac:dyDescent="0.25">
      <c r="A484" s="2" t="s">
        <v>4305</v>
      </c>
      <c r="B484" t="str">
        <f>VLOOKUP($A:$A,[0]!aq,2,FALSE)</f>
        <v>MSMs-VS-MMs</v>
      </c>
      <c r="C484">
        <f>VLOOKUP($A:$A,[0]!aq,3,FALSE)</f>
        <v>-2.09461537791125</v>
      </c>
      <c r="D484">
        <f>VLOOKUP($A:$A,[0]!aq,4,FALSE)</f>
        <v>0.173648974645113</v>
      </c>
      <c r="E484">
        <f>VLOOKUP($A:$A,[0]!aq,5,FALSE)</f>
        <v>4.5644821256018999E-8</v>
      </c>
      <c r="F484">
        <f>VLOOKUP($A:$A,[0]!aq,6,FALSE)</f>
        <v>8.7345929955517897E-6</v>
      </c>
      <c r="G484" t="str">
        <f>VLOOKUP($A:$A,[0]!aq,7,FALSE)</f>
        <v>Down</v>
      </c>
      <c r="H484" t="str">
        <f>VLOOKUP($A:$A,[0]!aq,8,FALSE)</f>
        <v>Ghir_D11G001970.1</v>
      </c>
      <c r="I484">
        <f>VLOOKUP($A:$A,[0]!aq,9,FALSE)</f>
        <v>0</v>
      </c>
      <c r="J484">
        <f>VLOOKUP($A:$A,[0]!aq,10,FALSE)</f>
        <v>0</v>
      </c>
      <c r="K484" t="str">
        <f>VLOOKUP($A:$A,[0]!aq,11,FALSE)</f>
        <v>&gt;Ghir_D11G001970.2</v>
      </c>
      <c r="L484">
        <f>VLOOKUP($A:$A,[0]!aq,12,FALSE)</f>
        <v>99.85</v>
      </c>
      <c r="M484">
        <f>VLOOKUP($A:$A,[0]!aq,13,FALSE)</f>
        <v>0</v>
      </c>
      <c r="N484" t="str">
        <f>VLOOKUP($A:$A,[0]!aq,14,FALSE)</f>
        <v>XP_016686399.1</v>
      </c>
      <c r="O484" t="str">
        <f>VLOOKUP($A:$A,[0]!aq,15,FALSE)</f>
        <v>PREDICTED: luminal-binding protein 5-like [Gossypium hirsutum]</v>
      </c>
      <c r="P484">
        <f>VLOOKUP($A:$A,[0]!aq,16,FALSE)</f>
        <v>93.41</v>
      </c>
      <c r="Q484">
        <f>VLOOKUP($A:$A,[0]!aq,17,FALSE)</f>
        <v>0</v>
      </c>
      <c r="R484" t="str">
        <f>VLOOKUP($A:$A,[0]!aq,18,FALSE)</f>
        <v>sp|Q03685|BIP5_TOBAC</v>
      </c>
      <c r="S484" t="str">
        <f>VLOOKUP($A:$A,[0]!aq,19,FALSE)</f>
        <v>Luminal-binding protein 5 OS=Nicotiana tabacum GN=BIP5 PE=2 SV=1</v>
      </c>
      <c r="T484" t="str">
        <f>VLOOKUP($A:$A,[0]!aq,20,FALSE)</f>
        <v>At5g42020</v>
      </c>
      <c r="U484">
        <f>VLOOKUP($A:$A,[0]!aq,21,FALSE)</f>
        <v>1236</v>
      </c>
      <c r="V484">
        <f>VLOOKUP($A:$A,[0]!aq,22,FALSE)</f>
        <v>0</v>
      </c>
      <c r="W484" t="str">
        <f>VLOOKUP($A:$A,[0]!aq,23,FALSE)</f>
        <v>KOG0100</v>
      </c>
      <c r="X484" t="str">
        <f>VLOOKUP($A:$A,[0]!aq,24,FALSE)</f>
        <v>Molecular chaperones GRP78/BiP/KAR2, HSP70 superfamily</v>
      </c>
      <c r="Y484" t="str">
        <f>VLOOKUP($A:$A,[0]!aq,25,FALSE)</f>
        <v>O</v>
      </c>
      <c r="Z484" t="str">
        <f>VLOOKUP($A:$A,[0]!aq,26,FALSE)</f>
        <v>Posttranslational modification, protein turnover, chaperones</v>
      </c>
      <c r="AA484" t="str">
        <f>VLOOKUP($A:$A,[0]!aq,27,FALSE)</f>
        <v>K09490|1|0.0|1349|ghi:107904515|heat shock 70kDa protein 5</v>
      </c>
      <c r="AB484">
        <f>VLOOKUP($A:$A,[0]!aq,28,FALSE)</f>
        <v>0</v>
      </c>
      <c r="AC484" t="str">
        <f>VLOOKUP($A:$A,[0]!aq,29,FALSE)</f>
        <v>GO:0005524//ATP binding</v>
      </c>
      <c r="AD484" t="str">
        <f>VLOOKUP($A:$A,[0]!aq,30,FALSE)</f>
        <v>-</v>
      </c>
      <c r="AE484" t="str">
        <f>VLOOKUP($A:$A,[0]!aq,31,FALSE)</f>
        <v>MAGSWRARGSLVVLAIVLFGCLFAISIAKEEATKLGTVIGIDLGTTYSCVGVYKNGHVEIIANDQGNRITPSWVAFTDSERLIGEAAKNQAAVNAERTIFDVKRLIGRKFDDKEVQKDMKLVPYKIVNKDGKPYIQVEIKDGETKVFSPEEISAMVLTKMKETAEAFLGKKIKDAVVTVPAYFNDAQRQATKDAGVIAGLNVARIINEPTAAAIAYGLDKKGGEKNILVFDLGGGTFDVSILTIDNGVFEVLSTNGDTHLGGEDFDHRVMEYFIKLIKKKHGKDISKDNKALGKLRREAERAKRALSSQHQVRVEIESLFDGIDFSEPLTRARFEELNNDLFRKTMGPVKKAMEDAGLEKRQIDEIVLVGGSTRIPKVQQLLKDYFDGKEPNKGVNPDEAVAYGAAVQGGILSGEGGDETKDILLLDVAPLTLGIETVGGVMTKLIPRNTVIPTKKSQVFTTYQDQQTTVSIQVFEGERSMTKDCRLLGKFDLTGIPPAPRGTPQIEVTFEVDANGILNVKAEDKGTGKSEKITITNDKGRLSQEEIERMVREAEEFAEEDKKVKEKIDARNSLETYVYNMKNQINDKDKLADKLESDEKEKVETAVKEALEWLDDNQNAEKEDFEEKLKEIEAVCNPIITAVYQRSGGGPGGAASNEEEDDSHDEL</v>
      </c>
    </row>
    <row r="485" spans="1:31" x14ac:dyDescent="0.25">
      <c r="A485" s="2" t="s">
        <v>3967</v>
      </c>
      <c r="B485" t="str">
        <f>VLOOKUP($A:$A,[0]!aq,2,FALSE)</f>
        <v>MSMs-VS-MMs</v>
      </c>
      <c r="C485">
        <f>VLOOKUP($A:$A,[0]!aq,3,FALSE)</f>
        <v>-2.4087795252738</v>
      </c>
      <c r="D485">
        <f>VLOOKUP($A:$A,[0]!aq,4,FALSE)</f>
        <v>0.30332046344319202</v>
      </c>
      <c r="E485">
        <f>VLOOKUP($A:$A,[0]!aq,5,FALSE)</f>
        <v>2.1193658431295501E-4</v>
      </c>
      <c r="F485">
        <f>VLOOKUP($A:$A,[0]!aq,6,FALSE)</f>
        <v>1.73317028949261E-3</v>
      </c>
      <c r="G485" t="str">
        <f>VLOOKUP($A:$A,[0]!aq,7,FALSE)</f>
        <v>Down</v>
      </c>
      <c r="H485" t="str">
        <f>VLOOKUP($A:$A,[0]!aq,8,FALSE)</f>
        <v>Ghir_D06G015610.1;Ghir_D06G015610.2</v>
      </c>
      <c r="I485">
        <f>VLOOKUP($A:$A,[0]!aq,9,FALSE)</f>
        <v>0</v>
      </c>
      <c r="J485">
        <f>VLOOKUP($A:$A,[0]!aq,10,FALSE)</f>
        <v>0</v>
      </c>
      <c r="K485">
        <f>VLOOKUP($A:$A,[0]!aq,11,FALSE)</f>
        <v>0</v>
      </c>
      <c r="L485">
        <f>VLOOKUP($A:$A,[0]!aq,12,FALSE)</f>
        <v>100</v>
      </c>
      <c r="M485">
        <f>VLOOKUP($A:$A,[0]!aq,13,FALSE)</f>
        <v>0</v>
      </c>
      <c r="N485" t="str">
        <f>VLOOKUP($A:$A,[0]!aq,14,FALSE)</f>
        <v>XP_016683541.1</v>
      </c>
      <c r="O485" t="str">
        <f>VLOOKUP($A:$A,[0]!aq,15,FALSE)</f>
        <v>PREDICTED: katanin p60 ATPase-containing subunit A-like 2 isoform X1 [Gossypium hirsutum]</v>
      </c>
      <c r="P485">
        <f>VLOOKUP($A:$A,[0]!aq,16,FALSE)</f>
        <v>42.7</v>
      </c>
      <c r="Q485">
        <f>VLOOKUP($A:$A,[0]!aq,17,FALSE)</f>
        <v>2.0000000000000001E-97</v>
      </c>
      <c r="R485" t="str">
        <f>VLOOKUP($A:$A,[0]!aq,18,FALSE)</f>
        <v>sp|Q9SEX2|KTNA1_ARATH</v>
      </c>
      <c r="S485" t="str">
        <f>VLOOKUP($A:$A,[0]!aq,19,FALSE)</f>
        <v>Katanin p60 ATPase-containing subunit A1 OS=Arabidopsis thaliana GN=AAA1 PE=1 SV=1</v>
      </c>
      <c r="T485" t="str">
        <f>VLOOKUP($A:$A,[0]!aq,20,FALSE)</f>
        <v>At2g34560</v>
      </c>
      <c r="U485">
        <f>VLOOKUP($A:$A,[0]!aq,21,FALSE)</f>
        <v>590</v>
      </c>
      <c r="V485">
        <f>VLOOKUP($A:$A,[0]!aq,22,FALSE)</f>
        <v>0</v>
      </c>
      <c r="W485" t="str">
        <f>VLOOKUP($A:$A,[0]!aq,23,FALSE)</f>
        <v>KOG0738</v>
      </c>
      <c r="X485" t="str">
        <f>VLOOKUP($A:$A,[0]!aq,24,FALSE)</f>
        <v>AAA+-type ATPase</v>
      </c>
      <c r="Y485" t="str">
        <f>VLOOKUP($A:$A,[0]!aq,25,FALSE)</f>
        <v>O</v>
      </c>
      <c r="Z485" t="str">
        <f>VLOOKUP($A:$A,[0]!aq,26,FALSE)</f>
        <v>Posttranslational modification, protein turnover, chaperones</v>
      </c>
      <c r="AA485" t="str">
        <f>VLOOKUP($A:$A,[0]!aq,27,FALSE)</f>
        <v>K07767|1|0.0|838|ghi:107901885|katanin p60 ATPase-containing subunit A1 [EC:5.6.1.1]</v>
      </c>
      <c r="AB485">
        <f>VLOOKUP($A:$A,[0]!aq,28,FALSE)</f>
        <v>0</v>
      </c>
      <c r="AC485" t="str">
        <f>VLOOKUP($A:$A,[0]!aq,29,FALSE)</f>
        <v>GO:0016787//hydrolase activity;GO:0005524//ATP binding</v>
      </c>
      <c r="AD485" t="str">
        <f>VLOOKUP($A:$A,[0]!aq,30,FALSE)</f>
        <v>-</v>
      </c>
      <c r="AE485" t="str">
        <f>VLOOKUP($A:$A,[0]!aq,31,FALSE)</f>
        <v>MADEPSLTRWSFLDFKLFYDAKFGRKRLPEPQNGQTADELDSNGTNSNVTSKENHPVRNTSDMAIYEQYRNQGTHSVHSNGVVSNGFDSRPQRSLLPAFESAEMRALGESLSRDIVRGNPDVKWESIKGLEDAKRLLKEAVVMPIKYPKYFTGLLSPWKGILLFGPPGTGKTMLAKAVATECKTTFFNISASSVVSKWRGDSEKLIKVLFDLARHHAPSTIFLDEIDAIISQRGGEGRSEHEASRRLKTELLIQMDGLTRSDELVFVLAATNLPWELDAAMLRRLEKRILVPLPEPEARKAMFEELLPQQHGEEALPYDILVERSEGYSGSDIRLLCKEAAMQPLRRLMAVLEDNQEVVPEDELPNVGPVTSDDIETALRNTRPSAHLHAHRYEKFNADYGSQILR</v>
      </c>
    </row>
    <row r="486" spans="1:31" x14ac:dyDescent="0.25">
      <c r="A486" s="2" t="s">
        <v>3070</v>
      </c>
      <c r="B486" t="str">
        <f>VLOOKUP($A:$A,[0]!aq,2,FALSE)</f>
        <v>MSMs-VS-MMs</v>
      </c>
      <c r="C486">
        <f>VLOOKUP($A:$A,[0]!aq,3,FALSE)</f>
        <v>4.5804831226439697</v>
      </c>
      <c r="D486">
        <f>VLOOKUP($A:$A,[0]!aq,4,FALSE)</f>
        <v>0.18729043776759399</v>
      </c>
      <c r="E486">
        <f>VLOOKUP($A:$A,[0]!aq,5,FALSE)</f>
        <v>2.13096924128742E-6</v>
      </c>
      <c r="F486">
        <f>VLOOKUP($A:$A,[0]!aq,6,FALSE)</f>
        <v>7.3079260575763504E-5</v>
      </c>
      <c r="G486" t="str">
        <f>VLOOKUP($A:$A,[0]!aq,7,FALSE)</f>
        <v>Up</v>
      </c>
      <c r="H486" t="str">
        <f>VLOOKUP($A:$A,[0]!aq,8,FALSE)</f>
        <v>Ghir_A07G016030.1;Ghir_A07G016030.2;Ghir_A07G016030.3;Ghir_A07G016030.4</v>
      </c>
      <c r="I486">
        <f>VLOOKUP($A:$A,[0]!aq,9,FALSE)</f>
        <v>0</v>
      </c>
      <c r="J486">
        <f>VLOOKUP($A:$A,[0]!aq,10,FALSE)</f>
        <v>0</v>
      </c>
      <c r="K486">
        <f>VLOOKUP($A:$A,[0]!aq,11,FALSE)</f>
        <v>0</v>
      </c>
      <c r="L486">
        <f>VLOOKUP($A:$A,[0]!aq,12,FALSE)</f>
        <v>100</v>
      </c>
      <c r="M486">
        <f>VLOOKUP($A:$A,[0]!aq,13,FALSE)</f>
        <v>2.0000000000000001E-152</v>
      </c>
      <c r="N486" t="str">
        <f>VLOOKUP($A:$A,[0]!aq,14,FALSE)</f>
        <v>XP_016743579.1</v>
      </c>
      <c r="O486" t="str">
        <f>VLOOKUP($A:$A,[0]!aq,15,FALSE)</f>
        <v>PREDICTED: vacuolar protein sorting-associated protein 2 homolog 3-like isoform X1 [Gossypium hirsutum]</v>
      </c>
      <c r="P486">
        <f>VLOOKUP($A:$A,[0]!aq,16,FALSE)</f>
        <v>82.86</v>
      </c>
      <c r="Q486">
        <f>VLOOKUP($A:$A,[0]!aq,17,FALSE)</f>
        <v>4.9999999999999997E-127</v>
      </c>
      <c r="R486" t="str">
        <f>VLOOKUP($A:$A,[0]!aq,18,FALSE)</f>
        <v>sp|Q941D5|VPS2C_ARATH</v>
      </c>
      <c r="S486" t="str">
        <f>VLOOKUP($A:$A,[0]!aq,19,FALSE)</f>
        <v>Vacuolar protein sorting-associated protein 2 homolog 3 OS=Arabidopsis thaliana GN=VPS2.3 PE=2 SV=1</v>
      </c>
      <c r="T486" t="str">
        <f>VLOOKUP($A:$A,[0]!aq,20,FALSE)</f>
        <v>At1g03950</v>
      </c>
      <c r="U486">
        <f>VLOOKUP($A:$A,[0]!aq,21,FALSE)</f>
        <v>332</v>
      </c>
      <c r="V486">
        <f>VLOOKUP($A:$A,[0]!aq,22,FALSE)</f>
        <v>5E-117</v>
      </c>
      <c r="W486" t="str">
        <f>VLOOKUP($A:$A,[0]!aq,23,FALSE)</f>
        <v>KOG3230</v>
      </c>
      <c r="X486" t="str">
        <f>VLOOKUP($A:$A,[0]!aq,24,FALSE)</f>
        <v>Vacuolar assembly/sorting protein DID4</v>
      </c>
      <c r="Y486" t="str">
        <f>VLOOKUP($A:$A,[0]!aq,25,FALSE)</f>
        <v>U</v>
      </c>
      <c r="Z486" t="str">
        <f>VLOOKUP($A:$A,[0]!aq,26,FALSE)</f>
        <v>Intracellular trafficking, secretion, and vesicular transport</v>
      </c>
      <c r="AA486" t="str">
        <f>VLOOKUP($A:$A,[0]!aq,27,FALSE)</f>
        <v>K12192|1|4e-153|426|ghi:107952890|charged multivesicular body protein 2B</v>
      </c>
      <c r="AB486" t="str">
        <f>VLOOKUP($A:$A,[0]!aq,28,FALSE)</f>
        <v>GO:0007034//vacuolar transport</v>
      </c>
      <c r="AC486">
        <f>VLOOKUP($A:$A,[0]!aq,29,FALSE)</f>
        <v>0</v>
      </c>
      <c r="AD486" t="str">
        <f>VLOOKUP($A:$A,[0]!aq,30,FALSE)</f>
        <v>GO:0005622//intracellular</v>
      </c>
      <c r="AE486" t="str">
        <f>VLOOKUP($A:$A,[0]!aq,31,FALSE)</f>
        <v>MNIFSKKPNPKEALRESKREMAHATRGIEKEIGTLQLEEKKLVAEIKKTAKTGNEAATKTLARQLVRLRQQIAKLQSSRAQMRGIATHTQAMHAQSSVAVGMKGATKAMSAMNNQMAPEKQAKVIREFQKQSAQMDMTTEMMSDAIDDALDDDEAEDETEDLTNQVLDEIGVDVASQLSSAPKGRIAGKNTEGVGSSGVDELEKRLAALRNP</v>
      </c>
    </row>
    <row r="487" spans="1:31" x14ac:dyDescent="0.25">
      <c r="A487" s="2" t="s">
        <v>2768</v>
      </c>
      <c r="B487" t="str">
        <f>VLOOKUP($A:$A,[0]!aq,2,FALSE)</f>
        <v>MSMs-VS-MMs</v>
      </c>
      <c r="C487">
        <f>VLOOKUP($A:$A,[0]!aq,3,FALSE)</f>
        <v>2.3469313009111099</v>
      </c>
      <c r="D487">
        <f>VLOOKUP($A:$A,[0]!aq,4,FALSE)</f>
        <v>0.55094630172974102</v>
      </c>
      <c r="E487">
        <f>VLOOKUP($A:$A,[0]!aq,5,FALSE)</f>
        <v>1.34341585681996E-3</v>
      </c>
      <c r="F487">
        <f>VLOOKUP($A:$A,[0]!aq,6,FALSE)</f>
        <v>6.7016699259923899E-3</v>
      </c>
      <c r="G487" t="str">
        <f>VLOOKUP($A:$A,[0]!aq,7,FALSE)</f>
        <v>Up</v>
      </c>
      <c r="H487" t="str">
        <f>VLOOKUP($A:$A,[0]!aq,8,FALSE)</f>
        <v>Ghir_A03G006980.1;Ghir_D03G011770.1</v>
      </c>
      <c r="I487">
        <f>VLOOKUP($A:$A,[0]!aq,9,FALSE)</f>
        <v>0</v>
      </c>
      <c r="J487">
        <f>VLOOKUP($A:$A,[0]!aq,10,FALSE)</f>
        <v>0</v>
      </c>
      <c r="K487">
        <f>VLOOKUP($A:$A,[0]!aq,11,FALSE)</f>
        <v>0</v>
      </c>
      <c r="L487">
        <f>VLOOKUP($A:$A,[0]!aq,12,FALSE)</f>
        <v>100</v>
      </c>
      <c r="M487">
        <f>VLOOKUP($A:$A,[0]!aq,13,FALSE)</f>
        <v>0</v>
      </c>
      <c r="N487" t="str">
        <f>VLOOKUP($A:$A,[0]!aq,14,FALSE)</f>
        <v>XP_016737475.1</v>
      </c>
      <c r="O487" t="str">
        <f>VLOOKUP($A:$A,[0]!aq,15,FALSE)</f>
        <v>PREDICTED: uncharacterized protein LOC107947346 isoform X2 [Gossypium hirsutum]</v>
      </c>
      <c r="P487" t="str">
        <f>VLOOKUP($A:$A,[0]!aq,16,FALSE)</f>
        <v>-</v>
      </c>
      <c r="Q487" t="str">
        <f>VLOOKUP($A:$A,[0]!aq,17,FALSE)</f>
        <v>-</v>
      </c>
      <c r="R487" t="str">
        <f>VLOOKUP($A:$A,[0]!aq,18,FALSE)</f>
        <v>-</v>
      </c>
      <c r="S487" t="str">
        <f>VLOOKUP($A:$A,[0]!aq,19,FALSE)</f>
        <v>-</v>
      </c>
      <c r="T487" t="str">
        <f>VLOOKUP($A:$A,[0]!aq,20,FALSE)</f>
        <v>-</v>
      </c>
      <c r="U487" t="str">
        <f>VLOOKUP($A:$A,[0]!aq,21,FALSE)</f>
        <v>-</v>
      </c>
      <c r="V487" t="str">
        <f>VLOOKUP($A:$A,[0]!aq,22,FALSE)</f>
        <v>-</v>
      </c>
      <c r="W487" t="str">
        <f>VLOOKUP($A:$A,[0]!aq,23,FALSE)</f>
        <v>-</v>
      </c>
      <c r="X487" t="str">
        <f>VLOOKUP($A:$A,[0]!aq,24,FALSE)</f>
        <v>-</v>
      </c>
      <c r="Y487" t="str">
        <f>VLOOKUP($A:$A,[0]!aq,25,FALSE)</f>
        <v>-</v>
      </c>
      <c r="Z487" t="str">
        <f>VLOOKUP($A:$A,[0]!aq,26,FALSE)</f>
        <v>-</v>
      </c>
      <c r="AA487" t="str">
        <f>VLOOKUP($A:$A,[0]!aq,27,FALSE)</f>
        <v>K02985|1|1e-51|179|aip:107639128|small subunit ribosomal protein S3e!K00963|2|2e-23|106|gra:105775510|UTP--glucose-1-phosphate uridylyltransferase [EC:2.7.7.9]</v>
      </c>
      <c r="AB487">
        <f>VLOOKUP($A:$A,[0]!aq,28,FALSE)</f>
        <v>0</v>
      </c>
      <c r="AC487" t="str">
        <f>VLOOKUP($A:$A,[0]!aq,29,FALSE)</f>
        <v>GO:0016301//kinase activity</v>
      </c>
      <c r="AD487" t="str">
        <f>VLOOKUP($A:$A,[0]!aq,30,FALSE)</f>
        <v>-</v>
      </c>
      <c r="AE487" t="str">
        <f>VLOOKUP($A:$A,[0]!aq,31,FALSE)</f>
        <v>MGENERTMNNIKGKGVAERSRANHNYSGEDEDDDKITSFSFPSVKSSPRNASSKYDFVKVRVWLGDNADHYYVLSRFLLSRMLTVTKIPNHVAIKIALELKKLLIDNSLLDVSQSDLEVNLFKLMERRGYGEEYINRYKMMTRFHHQRVPLVILVCGTACVGKSTIATQLAQRLNLPNVLQTDMVYELLRTATDAPLASTPVWERDFSSSEELITEFCRECRIVRKGLNGDLKKAMKDGKPIIIEGIHLDPSIYLMDDEHKATTSVAEGHQPNPLSVASNSAVQVENNCTSTSGSNVVNSQNHLVHGVPADQVNKVSESLESIALATASENKGETVKAAEVNGSTTRKEKPGPKPIIIPIVLKMAEFDHKALLEERITTRTLSGKCVVQDTDKLITNLKTIQNYLCSFESQGLTVVNVAATTFPQTLDWLHGYLLQCIEQGISSESNEKSRQPAEK</v>
      </c>
    </row>
    <row r="488" spans="1:31" x14ac:dyDescent="0.25">
      <c r="A488" s="2" t="s">
        <v>3561</v>
      </c>
      <c r="B488" t="str">
        <f>VLOOKUP($A:$A,[0]!aq,2,FALSE)</f>
        <v>MSMs-VS-MMs</v>
      </c>
      <c r="C488">
        <f>VLOOKUP($A:$A,[0]!aq,3,FALSE)</f>
        <v>-2.6301946253400201</v>
      </c>
      <c r="D488">
        <f>VLOOKUP($A:$A,[0]!aq,4,FALSE)</f>
        <v>0.50964860156705505</v>
      </c>
      <c r="E488">
        <f>VLOOKUP($A:$A,[0]!aq,5,FALSE)</f>
        <v>1.3083013452366301E-3</v>
      </c>
      <c r="F488">
        <f>VLOOKUP($A:$A,[0]!aq,6,FALSE)</f>
        <v>6.5710379376504296E-3</v>
      </c>
      <c r="G488" t="str">
        <f>VLOOKUP($A:$A,[0]!aq,7,FALSE)</f>
        <v>Down</v>
      </c>
      <c r="H488" t="str">
        <f>VLOOKUP($A:$A,[0]!aq,8,FALSE)</f>
        <v>Ghir_A12G028500.1</v>
      </c>
      <c r="I488">
        <f>VLOOKUP($A:$A,[0]!aq,9,FALSE)</f>
        <v>0</v>
      </c>
      <c r="J488">
        <f>VLOOKUP($A:$A,[0]!aq,10,FALSE)</f>
        <v>0</v>
      </c>
      <c r="K488">
        <f>VLOOKUP($A:$A,[0]!aq,11,FALSE)</f>
        <v>0</v>
      </c>
      <c r="L488">
        <f>VLOOKUP($A:$A,[0]!aq,12,FALSE)</f>
        <v>99.801000000000002</v>
      </c>
      <c r="M488">
        <f>VLOOKUP($A:$A,[0]!aq,13,FALSE)</f>
        <v>0</v>
      </c>
      <c r="N488" t="str">
        <f>VLOOKUP($A:$A,[0]!aq,14,FALSE)</f>
        <v>XP_016718288.1</v>
      </c>
      <c r="O488" t="str">
        <f>VLOOKUP($A:$A,[0]!aq,15,FALSE)</f>
        <v>PREDICTED: glutamate decarboxylase-like [Gossypium hirsutum]</v>
      </c>
      <c r="P488">
        <f>VLOOKUP($A:$A,[0]!aq,16,FALSE)</f>
        <v>76.34</v>
      </c>
      <c r="Q488">
        <f>VLOOKUP($A:$A,[0]!aq,17,FALSE)</f>
        <v>0</v>
      </c>
      <c r="R488" t="str">
        <f>VLOOKUP($A:$A,[0]!aq,18,FALSE)</f>
        <v>sp|P54767|DCE_SOLLC</v>
      </c>
      <c r="S488" t="str">
        <f>VLOOKUP($A:$A,[0]!aq,19,FALSE)</f>
        <v>Glutamate decarboxylase OS=Solanum lycopersicum PE=2 SV=1</v>
      </c>
      <c r="T488" t="str">
        <f>VLOOKUP($A:$A,[0]!aq,20,FALSE)</f>
        <v>At2g02010</v>
      </c>
      <c r="U488">
        <f>VLOOKUP($A:$A,[0]!aq,21,FALSE)</f>
        <v>791</v>
      </c>
      <c r="V488">
        <f>VLOOKUP($A:$A,[0]!aq,22,FALSE)</f>
        <v>0</v>
      </c>
      <c r="W488" t="str">
        <f>VLOOKUP($A:$A,[0]!aq,23,FALSE)</f>
        <v>KOG1383</v>
      </c>
      <c r="X488" t="str">
        <f>VLOOKUP($A:$A,[0]!aq,24,FALSE)</f>
        <v>Glutamate decarboxylase/sphingosine phosphate lyase</v>
      </c>
      <c r="Y488" t="str">
        <f>VLOOKUP($A:$A,[0]!aq,25,FALSE)</f>
        <v>E</v>
      </c>
      <c r="Z488" t="str">
        <f>VLOOKUP($A:$A,[0]!aq,26,FALSE)</f>
        <v>Amino acid transport and metabolism</v>
      </c>
      <c r="AA488" t="str">
        <f>VLOOKUP($A:$A,[0]!aq,27,FALSE)</f>
        <v>K01580|1|0.0|1036|ghi:107931028|glutamate decarboxylase [EC:4.1.1.15]</v>
      </c>
      <c r="AB488" t="str">
        <f>VLOOKUP($A:$A,[0]!aq,28,FALSE)</f>
        <v>GO:0006536//glutamate metabolic process</v>
      </c>
      <c r="AC488" t="str">
        <f>VLOOKUP($A:$A,[0]!aq,29,FALSE)</f>
        <v>GO:0030170//pyridoxal phosphate binding;GO:0004351//glutamate decarboxylase activity</v>
      </c>
      <c r="AD488" t="str">
        <f>VLOOKUP($A:$A,[0]!aq,30,FALSE)</f>
        <v>-</v>
      </c>
      <c r="AE488" t="str">
        <f>VLOOKUP($A:$A,[0]!aq,31,FALSE)</f>
        <v>MVLTTTNPAPKQFVESSTFASRYVRQPLPRFQMPENSMPKEAAYQVITDELMLDNPRLNLASFVTTWMEPECDKLMMASINKNYVDMDEYPVTTELQNRCVNMIANLFNAPIGSGEAAVGVGTVGSSEAIMLAGLAFKRKWQQKMKSQGKPYDKPNIVTGANVQVCWEKFARYFEVELKEVKLKEGYYVMDPVKAVEMVDENTICVAAILGSTLTGEFENVKLLNELLTKKNKETGWDTPIHVDAASGGFIAPFVYPKIEWDFRLPLVKSINVSGHKYGLVYAGIGWVVWRSKEDLPDDLVFHINYLGSDQPTFTLNFSKGSSQIIAQYYQLIRLGFEGYKSIMENCIGNARILKEGIEKTGRFEVVSKDVGVPLVAFALKDSTKYTVFQISDALRKFGWIVPAYTMPADAEHIAVLRVVVREDFSCSLAERLISHIQEVLKELDSLPSQIVKDSHVVTVAKEVVGENKDAEAAKMGDRKIQEKVTKQWRHFVKTKKTGVC</v>
      </c>
    </row>
    <row r="489" spans="1:31" x14ac:dyDescent="0.25">
      <c r="A489" s="2" t="s">
        <v>3931</v>
      </c>
      <c r="B489" t="str">
        <f>VLOOKUP($A:$A,[0]!aq,2,FALSE)</f>
        <v>MSMs-VS-MMs</v>
      </c>
      <c r="C489">
        <f>VLOOKUP($A:$A,[0]!aq,3,FALSE)</f>
        <v>2.0139401150443801</v>
      </c>
      <c r="D489">
        <f>VLOOKUP($A:$A,[0]!aq,4,FALSE)</f>
        <v>0.36469859715465103</v>
      </c>
      <c r="E489">
        <f>VLOOKUP($A:$A,[0]!aq,5,FALSE)</f>
        <v>1.3149170358794899E-4</v>
      </c>
      <c r="F489">
        <f>VLOOKUP($A:$A,[0]!aq,6,FALSE)</f>
        <v>1.24682393527388E-3</v>
      </c>
      <c r="G489" t="str">
        <f>VLOOKUP($A:$A,[0]!aq,7,FALSE)</f>
        <v>Up</v>
      </c>
      <c r="H489" t="str">
        <f>VLOOKUP($A:$A,[0]!aq,8,FALSE)</f>
        <v>Ghir_D05G022840.1</v>
      </c>
      <c r="I489">
        <f>VLOOKUP($A:$A,[0]!aq,9,FALSE)</f>
        <v>0</v>
      </c>
      <c r="J489">
        <f>VLOOKUP($A:$A,[0]!aq,10,FALSE)</f>
        <v>0</v>
      </c>
      <c r="K489">
        <f>VLOOKUP($A:$A,[0]!aq,11,FALSE)</f>
        <v>0</v>
      </c>
      <c r="L489">
        <f>VLOOKUP($A:$A,[0]!aq,12,FALSE)</f>
        <v>98.700999999999993</v>
      </c>
      <c r="M489">
        <f>VLOOKUP($A:$A,[0]!aq,13,FALSE)</f>
        <v>0</v>
      </c>
      <c r="N489" t="str">
        <f>VLOOKUP($A:$A,[0]!aq,14,FALSE)</f>
        <v>XP_016748840.1</v>
      </c>
      <c r="O489" t="str">
        <f>VLOOKUP($A:$A,[0]!aq,15,FALSE)</f>
        <v xml:space="preserve">PREDICTED: phospho-2-dehydro-3-deoxyheptonate aldolase 1, chloroplastic-like [Gossypium hirsutum] </v>
      </c>
      <c r="P489">
        <f>VLOOKUP($A:$A,[0]!aq,16,FALSE)</f>
        <v>83.43</v>
      </c>
      <c r="Q489">
        <f>VLOOKUP($A:$A,[0]!aq,17,FALSE)</f>
        <v>0</v>
      </c>
      <c r="R489" t="str">
        <f>VLOOKUP($A:$A,[0]!aq,18,FALSE)</f>
        <v>sp|P37216|AROG_SOLLC</v>
      </c>
      <c r="S489" t="str">
        <f>VLOOKUP($A:$A,[0]!aq,19,FALSE)</f>
        <v>Phospho-2-dehydro-3-deoxyheptonate aldolase 2, chloroplastic OS=Solanum lycopersicum PE=2 SV=1</v>
      </c>
      <c r="T489" t="str">
        <f>VLOOKUP($A:$A,[0]!aq,20,FALSE)</f>
        <v>-</v>
      </c>
      <c r="U489" t="str">
        <f>VLOOKUP($A:$A,[0]!aq,21,FALSE)</f>
        <v>-</v>
      </c>
      <c r="V489" t="str">
        <f>VLOOKUP($A:$A,[0]!aq,22,FALSE)</f>
        <v>-</v>
      </c>
      <c r="W489" t="str">
        <f>VLOOKUP($A:$A,[0]!aq,23,FALSE)</f>
        <v>-</v>
      </c>
      <c r="X489" t="str">
        <f>VLOOKUP($A:$A,[0]!aq,24,FALSE)</f>
        <v>-</v>
      </c>
      <c r="Y489" t="str">
        <f>VLOOKUP($A:$A,[0]!aq,25,FALSE)</f>
        <v>-</v>
      </c>
      <c r="Z489" t="str">
        <f>VLOOKUP($A:$A,[0]!aq,26,FALSE)</f>
        <v>-</v>
      </c>
      <c r="AA489" t="str">
        <f>VLOOKUP($A:$A,[0]!aq,27,FALSE)</f>
        <v>K01626|1|0.0|1107|ghi:107905096|3-deoxy-7-phosphoheptulonate synthase [EC:2.5.1.54]</v>
      </c>
      <c r="AB489" t="str">
        <f>VLOOKUP($A:$A,[0]!aq,28,FALSE)</f>
        <v>GO:0009423//chorismate biosynthetic process;GO:0009073//aromatic amino acid family biosynthetic process</v>
      </c>
      <c r="AC489" t="str">
        <f>VLOOKUP($A:$A,[0]!aq,29,FALSE)</f>
        <v>GO:0003849//3-deoxy-7-phosphoheptulonate synthase activity</v>
      </c>
      <c r="AD489" t="str">
        <f>VLOOKUP($A:$A,[0]!aq,30,FALSE)</f>
        <v>GO:0009507//chloroplast</v>
      </c>
      <c r="AE489" t="str">
        <f>VLOOKUP($A:$A,[0]!aq,31,FALSE)</f>
        <v>MALTNSSILPTNSILQSQPSTPFSKAKPLSVLRISAVHSSDSPKNPVVSDKSVKQPATAPLAATKSATAPTTAPPKNAVPGKWTVDSWKSKKALQLPEYPDQAELESVLKTLDAFPPIVFAGEARSLEEKLGEAAMGNAFLLQGGDCAESFKEFNANNIRDTFRILLQMGAVLMFGGQMPVIKVGRMAGQFAKPRSDPFEEKNGVKLPSYRGDNVNGDSFDEKSRIPDPQRMIRAYCQSAATLNLLRAFATGGYAAMQRVTQWNLDFTEHSEQGDRYRELASRVDEALGFMAAAGLTVDHPIMTTTEFWTSHECLLLPYEQSLTRLDSTSGRYYDCSAHFLWVGERTRQLDGAHVVFLRGVANPLELSDKMDPNELVKLIEILNPQNKAGRITVITRMGAENMRVKLPHLIRAVRRAGQIVTWVSDPMHGNTIKAPCGLKTRPFDSIRAEVRAFFDVHEQEGSHPGGVHLEMTGQNVTECIGGSRTVTFDDLGSRYHTHCDPRLNASQSLELAFIIAERLRKRRINSQQLQPLITGL</v>
      </c>
    </row>
    <row r="490" spans="1:31" x14ac:dyDescent="0.25">
      <c r="A490" s="2" t="s">
        <v>3793</v>
      </c>
      <c r="B490" t="str">
        <f>VLOOKUP($A:$A,[0]!aq,2,FALSE)</f>
        <v>MSMs-VS-MMs</v>
      </c>
      <c r="C490">
        <f>VLOOKUP($A:$A,[0]!aq,3,FALSE)</f>
        <v>2.18020907027454</v>
      </c>
      <c r="D490">
        <f>VLOOKUP($A:$A,[0]!aq,4,FALSE)</f>
        <v>0.36517540439926799</v>
      </c>
      <c r="E490">
        <f>VLOOKUP($A:$A,[0]!aq,5,FALSE)</f>
        <v>6.5069429869168998E-5</v>
      </c>
      <c r="F490">
        <f>VLOOKUP($A:$A,[0]!aq,6,FALSE)</f>
        <v>7.4829844349544295E-4</v>
      </c>
      <c r="G490" t="str">
        <f>VLOOKUP($A:$A,[0]!aq,7,FALSE)</f>
        <v>Up</v>
      </c>
      <c r="H490" t="str">
        <f>VLOOKUP($A:$A,[0]!aq,8,FALSE)</f>
        <v>Ghir_D02G016310.1</v>
      </c>
      <c r="I490">
        <f>VLOOKUP($A:$A,[0]!aq,9,FALSE)</f>
        <v>0</v>
      </c>
      <c r="J490">
        <f>VLOOKUP($A:$A,[0]!aq,10,FALSE)</f>
        <v>0</v>
      </c>
      <c r="K490">
        <f>VLOOKUP($A:$A,[0]!aq,11,FALSE)</f>
        <v>0</v>
      </c>
      <c r="L490">
        <f>VLOOKUP($A:$A,[0]!aq,12,FALSE)</f>
        <v>100</v>
      </c>
      <c r="M490">
        <f>VLOOKUP($A:$A,[0]!aq,13,FALSE)</f>
        <v>0</v>
      </c>
      <c r="N490" t="str">
        <f>VLOOKUP($A:$A,[0]!aq,14,FALSE)</f>
        <v>XP_016692840.1</v>
      </c>
      <c r="O490" t="str">
        <f>VLOOKUP($A:$A,[0]!aq,15,FALSE)</f>
        <v>PREDICTED: uncharacterized protein LOC107909719 [Gossypium hirsutum]</v>
      </c>
      <c r="P490">
        <f>VLOOKUP($A:$A,[0]!aq,16,FALSE)</f>
        <v>26.27</v>
      </c>
      <c r="Q490">
        <f>VLOOKUP($A:$A,[0]!aq,17,FALSE)</f>
        <v>2.0000000000000001E-22</v>
      </c>
      <c r="R490" t="str">
        <f>VLOOKUP($A:$A,[0]!aq,18,FALSE)</f>
        <v>sp|Q42656|AGAL_COFAR</v>
      </c>
      <c r="S490" t="str">
        <f>VLOOKUP($A:$A,[0]!aq,19,FALSE)</f>
        <v>Alpha-galactosidase OS=Coffea arabica PE=1 SV=1</v>
      </c>
      <c r="T490" t="str">
        <f>VLOOKUP($A:$A,[0]!aq,20,FALSE)</f>
        <v>At3g26380</v>
      </c>
      <c r="U490">
        <f>VLOOKUP($A:$A,[0]!aq,21,FALSE)</f>
        <v>684</v>
      </c>
      <c r="V490">
        <f>VLOOKUP($A:$A,[0]!aq,22,FALSE)</f>
        <v>0</v>
      </c>
      <c r="W490" t="str">
        <f>VLOOKUP($A:$A,[0]!aq,23,FALSE)</f>
        <v>KOG2366</v>
      </c>
      <c r="X490" t="str">
        <f>VLOOKUP($A:$A,[0]!aq,24,FALSE)</f>
        <v>Alpha-D-galactosidase (melibiase)</v>
      </c>
      <c r="Y490" t="str">
        <f>VLOOKUP($A:$A,[0]!aq,25,FALSE)</f>
        <v>G</v>
      </c>
      <c r="Z490" t="str">
        <f>VLOOKUP($A:$A,[0]!aq,26,FALSE)</f>
        <v>Carbohydrate transport and metabolism</v>
      </c>
      <c r="AA490" t="str">
        <f>VLOOKUP($A:$A,[0]!aq,27,FALSE)</f>
        <v>K07407|1|6e-26|115|cpap:110817942|alpha-galactosidase [EC:3.2.1.22]</v>
      </c>
      <c r="AB490" t="str">
        <f>VLOOKUP($A:$A,[0]!aq,28,FALSE)</f>
        <v>GO:0005975//carbohydrate metabolic process</v>
      </c>
      <c r="AC490" t="str">
        <f>VLOOKUP($A:$A,[0]!aq,29,FALSE)</f>
        <v>GO:0052692//raffinose alpha-galactosidase activity</v>
      </c>
      <c r="AD490" t="str">
        <f>VLOOKUP($A:$A,[0]!aq,30,FALSE)</f>
        <v>-</v>
      </c>
      <c r="AE490" t="str">
        <f>VLOOKUP($A:$A,[0]!aq,31,FALSE)</f>
        <v>MRLSVLGFFCFFFAPSLCRVPSETHVKTEPEHASTPPRGWNSYDSFCWTISEEEFLQNAEIVSNRLKPHGYEYVVVDYLWYRRKVEGAYTDSLGFDVIDEWGRPIPDPGRWPSSKGGKGFSEVAKKVHGMGLKLGIHVMRGISLQSFNANTPILDTVKGSAYVDFGRQWRAKDIGVKERACAWMSHGFMSVNTKLEAGRAFLRSLYLQYAEWGVDFVKHDCVFGDDLDVEEITFVSEVLRKLDRPIIYSLSPGTSVTPAMAKEVSGLVNMYRITGDDWDTWRDVLSHFDITRDFSTAKMIGAKGLLGRSWPDLDMLPLGWLTDPGSNEGPHRTSNLNLDEQRTQITLWAMAKSPLMFGGDVRKLDETTYNLITNPTLLEINSFSLNNMEFPYITSRRRCRSKEKVLSQDLAEGGMLGIRALGLITCKDAKANGWSTKALDQDLEQICWKEKPESKFEEPPCLYKRKPLVASGVEMIYKKQYEGTLHLLESDGMELCLDASPRRRLTSKEFGGGSFSPCKWDANQMWELNGTGSLVNSYSGLCATMDLLKVDAGSNEIRSWIATGRRGEIYLAIFNLNPKKTVISTNIADIGKVFPWKNMKGASCKYHEIWSGKSGVTKQMISIAVEKHGCSLFVLTCD</v>
      </c>
    </row>
    <row r="491" spans="1:31" x14ac:dyDescent="0.25">
      <c r="A491" s="2" t="s">
        <v>3880</v>
      </c>
      <c r="B491" t="str">
        <f>VLOOKUP($A:$A,[0]!aq,2,FALSE)</f>
        <v>MSMs-VS-MMs</v>
      </c>
      <c r="C491">
        <f>VLOOKUP($A:$A,[0]!aq,3,FALSE)</f>
        <v>-2.4874922601510301</v>
      </c>
      <c r="D491">
        <f>VLOOKUP($A:$A,[0]!aq,4,FALSE)</f>
        <v>0.28150440725605103</v>
      </c>
      <c r="E491">
        <f>VLOOKUP($A:$A,[0]!aq,5,FALSE)</f>
        <v>1.3395010574068801E-6</v>
      </c>
      <c r="F491">
        <f>VLOOKUP($A:$A,[0]!aq,6,FALSE)</f>
        <v>5.2742165091642001E-5</v>
      </c>
      <c r="G491" t="str">
        <f>VLOOKUP($A:$A,[0]!aq,7,FALSE)</f>
        <v>Down</v>
      </c>
      <c r="H491" t="str">
        <f>VLOOKUP($A:$A,[0]!aq,8,FALSE)</f>
        <v>Ghir_D04G019930.1</v>
      </c>
      <c r="I491">
        <f>VLOOKUP($A:$A,[0]!aq,9,FALSE)</f>
        <v>0</v>
      </c>
      <c r="J491">
        <f>VLOOKUP($A:$A,[0]!aq,10,FALSE)</f>
        <v>0</v>
      </c>
      <c r="K491">
        <f>VLOOKUP($A:$A,[0]!aq,11,FALSE)</f>
        <v>0</v>
      </c>
      <c r="L491">
        <f>VLOOKUP($A:$A,[0]!aq,12,FALSE)</f>
        <v>100</v>
      </c>
      <c r="M491">
        <f>VLOOKUP($A:$A,[0]!aq,13,FALSE)</f>
        <v>4.9999999999999998E-106</v>
      </c>
      <c r="N491" t="str">
        <f>VLOOKUP($A:$A,[0]!aq,14,FALSE)</f>
        <v>XP_016679616.1</v>
      </c>
      <c r="O491" t="str">
        <f>VLOOKUP($A:$A,[0]!aq,15,FALSE)</f>
        <v xml:space="preserve">PREDICTED: non-specific lipid transfer protein GPI-anchored 1-like isoform X1 [Gossypium hirsutum] </v>
      </c>
      <c r="P491">
        <f>VLOOKUP($A:$A,[0]!aq,16,FALSE)</f>
        <v>57.94</v>
      </c>
      <c r="Q491">
        <f>VLOOKUP($A:$A,[0]!aq,17,FALSE)</f>
        <v>4.9999999999999997E-50</v>
      </c>
      <c r="R491" t="str">
        <f>VLOOKUP($A:$A,[0]!aq,18,FALSE)</f>
        <v>sp|Q9C7F7|LTPG1_ARATH</v>
      </c>
      <c r="S491" t="str">
        <f>VLOOKUP($A:$A,[0]!aq,19,FALSE)</f>
        <v>Non-specific lipid transfer protein GPI-anchored 1 OS=Arabidopsis thaliana GN=LTPG1 PE=1 SV=1</v>
      </c>
      <c r="T491" t="str">
        <f>VLOOKUP($A:$A,[0]!aq,20,FALSE)</f>
        <v>-</v>
      </c>
      <c r="U491" t="str">
        <f>VLOOKUP($A:$A,[0]!aq,21,FALSE)</f>
        <v>-</v>
      </c>
      <c r="V491" t="str">
        <f>VLOOKUP($A:$A,[0]!aq,22,FALSE)</f>
        <v>-</v>
      </c>
      <c r="W491" t="str">
        <f>VLOOKUP($A:$A,[0]!aq,23,FALSE)</f>
        <v>-</v>
      </c>
      <c r="X491" t="str">
        <f>VLOOKUP($A:$A,[0]!aq,24,FALSE)</f>
        <v>-</v>
      </c>
      <c r="Y491" t="str">
        <f>VLOOKUP($A:$A,[0]!aq,25,FALSE)</f>
        <v>-</v>
      </c>
      <c r="Z491" t="str">
        <f>VLOOKUP($A:$A,[0]!aq,26,FALSE)</f>
        <v>-</v>
      </c>
      <c r="AA491" t="str">
        <f>VLOOKUP($A:$A,[0]!aq,27,FALSE)</f>
        <v>-</v>
      </c>
      <c r="AB491">
        <f>VLOOKUP($A:$A,[0]!aq,28,FALSE)</f>
        <v>0</v>
      </c>
      <c r="AC491">
        <f>VLOOKUP($A:$A,[0]!aq,29,FALSE)</f>
        <v>0</v>
      </c>
      <c r="AD491" t="str">
        <f>VLOOKUP($A:$A,[0]!aq,30,FALSE)</f>
        <v>GO:0016021//integral component of membrane</v>
      </c>
      <c r="AE491" t="str">
        <f>VLOOKUP($A:$A,[0]!aq,31,FALSE)</f>
        <v>MIKMGFIVLALMVVSAATVVTAADESGLANECSKDFQSVMTCLSFAQGKAASPSKECCNSVAGIKENKPKCLCYILQQTQTSGAQNLKSLGVQEDKLFQLPSACQLKNASVSDCPKLLGLSPSSPDAAIFTNSSSKATTPSTSATTATPSSAADKPIANPVEPSLVPTSSVPRRRYWLLQRPCFSLYSQLDLLQ</v>
      </c>
    </row>
    <row r="492" spans="1:31" x14ac:dyDescent="0.25">
      <c r="A492" s="2" t="s">
        <v>4013</v>
      </c>
      <c r="B492" t="str">
        <f>VLOOKUP($A:$A,[0]!aq,2,FALSE)</f>
        <v>MSMs-VS-MMs</v>
      </c>
      <c r="C492">
        <f>VLOOKUP($A:$A,[0]!aq,3,FALSE)</f>
        <v>-3.9057338002809598</v>
      </c>
      <c r="D492">
        <f>VLOOKUP($A:$A,[0]!aq,4,FALSE)</f>
        <v>0.64352175401107103</v>
      </c>
      <c r="E492">
        <f>VLOOKUP($A:$A,[0]!aq,5,FALSE)</f>
        <v>5.59137313671521E-5</v>
      </c>
      <c r="F492">
        <f>VLOOKUP($A:$A,[0]!aq,6,FALSE)</f>
        <v>6.6789336045057501E-4</v>
      </c>
      <c r="G492" t="str">
        <f>VLOOKUP($A:$A,[0]!aq,7,FALSE)</f>
        <v>Down</v>
      </c>
      <c r="H492" t="str">
        <f>VLOOKUP($A:$A,[0]!aq,8,FALSE)</f>
        <v>Ghir_D07G015120.1</v>
      </c>
      <c r="I492">
        <f>VLOOKUP($A:$A,[0]!aq,9,FALSE)</f>
        <v>0</v>
      </c>
      <c r="J492">
        <f>VLOOKUP($A:$A,[0]!aq,10,FALSE)</f>
        <v>0</v>
      </c>
      <c r="K492">
        <f>VLOOKUP($A:$A,[0]!aq,11,FALSE)</f>
        <v>0</v>
      </c>
      <c r="L492">
        <f>VLOOKUP($A:$A,[0]!aq,12,FALSE)</f>
        <v>100</v>
      </c>
      <c r="M492">
        <f>VLOOKUP($A:$A,[0]!aq,13,FALSE)</f>
        <v>9.9999999999999997E-106</v>
      </c>
      <c r="N492" t="str">
        <f>VLOOKUP($A:$A,[0]!aq,14,FALSE)</f>
        <v>XP_012481600.1</v>
      </c>
      <c r="O492" t="str">
        <f>VLOOKUP($A:$A,[0]!aq,15,FALSE)</f>
        <v xml:space="preserve">PREDICTED: late embryogenesis abundant protein Lea14-A [Gossypium raimondii] </v>
      </c>
      <c r="P492">
        <f>VLOOKUP($A:$A,[0]!aq,16,FALSE)</f>
        <v>74.17</v>
      </c>
      <c r="Q492">
        <f>VLOOKUP($A:$A,[0]!aq,17,FALSE)</f>
        <v>1.9999999999999999E-82</v>
      </c>
      <c r="R492" t="str">
        <f>VLOOKUP($A:$A,[0]!aq,18,FALSE)</f>
        <v>sp|P46518|LEA14_GOSHI</v>
      </c>
      <c r="S492" t="str">
        <f>VLOOKUP($A:$A,[0]!aq,19,FALSE)</f>
        <v>Late embryogenesis abundant protein Lea14-A OS=Gossypium hirsutum GN=LEA14-A PE=2 SV=1</v>
      </c>
      <c r="T492" t="str">
        <f>VLOOKUP($A:$A,[0]!aq,20,FALSE)</f>
        <v>-</v>
      </c>
      <c r="U492" t="str">
        <f>VLOOKUP($A:$A,[0]!aq,21,FALSE)</f>
        <v>-</v>
      </c>
      <c r="V492" t="str">
        <f>VLOOKUP($A:$A,[0]!aq,22,FALSE)</f>
        <v>-</v>
      </c>
      <c r="W492" t="str">
        <f>VLOOKUP($A:$A,[0]!aq,23,FALSE)</f>
        <v>-</v>
      </c>
      <c r="X492" t="str">
        <f>VLOOKUP($A:$A,[0]!aq,24,FALSE)</f>
        <v>-</v>
      </c>
      <c r="Y492" t="str">
        <f>VLOOKUP($A:$A,[0]!aq,25,FALSE)</f>
        <v>-</v>
      </c>
      <c r="Z492" t="str">
        <f>VLOOKUP($A:$A,[0]!aq,26,FALSE)</f>
        <v>-</v>
      </c>
      <c r="AA492" t="str">
        <f>VLOOKUP($A:$A,[0]!aq,27,FALSE)</f>
        <v>-</v>
      </c>
      <c r="AB492" t="str">
        <f>VLOOKUP($A:$A,[0]!aq,28,FALSE)</f>
        <v>GO:0009269//response to desiccation</v>
      </c>
      <c r="AC492" t="str">
        <f>VLOOKUP($A:$A,[0]!aq,29,FALSE)</f>
        <v>-</v>
      </c>
      <c r="AD492" t="str">
        <f>VLOOKUP($A:$A,[0]!aq,30,FALSE)</f>
        <v>-</v>
      </c>
      <c r="AE492" t="str">
        <f>VLOOKUP($A:$A,[0]!aq,31,FALSE)</f>
        <v>MAELLDKAKNFVADKVANMKKPEASITDVDLSHVGRDGIQYDAKVSVTNPYSAPIPICEISYTLKSAGRVIASGKVPDPGSLKASDSTMLDVAVKVPHSVLVSLIKDIGADWDIDYELEVGLTVDLPLFGDLTIPLSQKGEIKLPTFKDLFF</v>
      </c>
    </row>
    <row r="493" spans="1:31" x14ac:dyDescent="0.25">
      <c r="A493" s="2" t="s">
        <v>2686</v>
      </c>
      <c r="B493" t="str">
        <f>VLOOKUP($A:$A,[0]!aq,2,FALSE)</f>
        <v>MSMs-VS-MMs</v>
      </c>
      <c r="C493">
        <f>VLOOKUP($A:$A,[0]!aq,3,FALSE)</f>
        <v>2.3638170439103501</v>
      </c>
      <c r="D493">
        <f>VLOOKUP($A:$A,[0]!aq,4,FALSE)</f>
        <v>0.16954378366640799</v>
      </c>
      <c r="E493">
        <f>VLOOKUP($A:$A,[0]!aq,5,FALSE)</f>
        <v>8.9419875948237892E-9</v>
      </c>
      <c r="F493">
        <f>VLOOKUP($A:$A,[0]!aq,6,FALSE)</f>
        <v>3.8889516957851802E-6</v>
      </c>
      <c r="G493" t="str">
        <f>VLOOKUP($A:$A,[0]!aq,7,FALSE)</f>
        <v>Up</v>
      </c>
      <c r="H493" t="str">
        <f>VLOOKUP($A:$A,[0]!aq,8,FALSE)</f>
        <v>Ghir_A02G005970.1</v>
      </c>
      <c r="I493">
        <f>VLOOKUP($A:$A,[0]!aq,9,FALSE)</f>
        <v>0</v>
      </c>
      <c r="J493">
        <f>VLOOKUP($A:$A,[0]!aq,10,FALSE)</f>
        <v>0</v>
      </c>
      <c r="K493">
        <f>VLOOKUP($A:$A,[0]!aq,11,FALSE)</f>
        <v>0</v>
      </c>
      <c r="L493">
        <f>VLOOKUP($A:$A,[0]!aq,12,FALSE)</f>
        <v>100</v>
      </c>
      <c r="M493">
        <f>VLOOKUP($A:$A,[0]!aq,13,FALSE)</f>
        <v>0</v>
      </c>
      <c r="N493" t="str">
        <f>VLOOKUP($A:$A,[0]!aq,14,FALSE)</f>
        <v>XP_016742098.1</v>
      </c>
      <c r="O493" t="str">
        <f>VLOOKUP($A:$A,[0]!aq,15,FALSE)</f>
        <v>PREDICTED: S-adenosylmethionine synthase-like [Gossypium hirsutum]</v>
      </c>
      <c r="P493">
        <f>VLOOKUP($A:$A,[0]!aq,16,FALSE)</f>
        <v>98.73</v>
      </c>
      <c r="Q493">
        <f>VLOOKUP($A:$A,[0]!aq,17,FALSE)</f>
        <v>0</v>
      </c>
      <c r="R493" t="str">
        <f>VLOOKUP($A:$A,[0]!aq,18,FALSE)</f>
        <v>sp|A7L2Z6|METK_GOSHI</v>
      </c>
      <c r="S493" t="str">
        <f>VLOOKUP($A:$A,[0]!aq,19,FALSE)</f>
        <v>S-adenosylmethionine synthase OS=Gossypium hirsutum GN=SAMS PE=2 SV=1</v>
      </c>
      <c r="T493" t="str">
        <f>VLOOKUP($A:$A,[0]!aq,20,FALSE)</f>
        <v>At3g17390</v>
      </c>
      <c r="U493">
        <f>VLOOKUP($A:$A,[0]!aq,21,FALSE)</f>
        <v>740</v>
      </c>
      <c r="V493">
        <f>VLOOKUP($A:$A,[0]!aq,22,FALSE)</f>
        <v>0</v>
      </c>
      <c r="W493" t="str">
        <f>VLOOKUP($A:$A,[0]!aq,23,FALSE)</f>
        <v>KOG1506</v>
      </c>
      <c r="X493" t="str">
        <f>VLOOKUP($A:$A,[0]!aq,24,FALSE)</f>
        <v>S-adenosylmethionine synthetase</v>
      </c>
      <c r="Y493" t="str">
        <f>VLOOKUP($A:$A,[0]!aq,25,FALSE)</f>
        <v>H</v>
      </c>
      <c r="Z493" t="str">
        <f>VLOOKUP($A:$A,[0]!aq,26,FALSE)</f>
        <v>Coenzyme transport and metabolism</v>
      </c>
      <c r="AA493" t="str">
        <f>VLOOKUP($A:$A,[0]!aq,27,FALSE)</f>
        <v>K00789|1|0.0|814|ghi:107951536|S-adenosylmethionine synthetase [EC:2.5.1.6]</v>
      </c>
      <c r="AB493" t="str">
        <f>VLOOKUP($A:$A,[0]!aq,28,FALSE)</f>
        <v>GO:0009809//lignin biosynthetic process;GO:0006730//one-carbon metabolic process;GO:0006555//methionine metabolic process;GO:0006556//S-adenosylmethionine biosynthetic process;GO:0009409//response to cold</v>
      </c>
      <c r="AC493" t="str">
        <f>VLOOKUP($A:$A,[0]!aq,29,FALSE)</f>
        <v>GO:0004478//methionine adenosyltransferase activity;GO:0046872//metal ion binding;GO:0005524//ATP binding;GO:0003729//mRNA binding</v>
      </c>
      <c r="AD493" t="str">
        <f>VLOOKUP($A:$A,[0]!aq,30,FALSE)</f>
        <v>GO:0005737//cytoplasm;GO:0005730//nucleolus;GO:0005618//cell wall;GO:0009506//plasmodesma;GO:0005886//plasma membrane</v>
      </c>
      <c r="AE493" t="str">
        <f>VLOOKUP($A:$A,[0]!aq,31,FALSE)</f>
        <v>METFLFTSESVNEGHPDKLCDQISDAVLDACLAQDPESKVACETCSKTNMVMVFGEITTKANVDYEKIVRDTCRGIGFTSDDVGLDADNCKVLVNIEQQSPDIAQGVHGHLSKRPEEIGAGDQGHMFGYATDETPELMPLTHVLATRLGARLTEVRKNGTCPWLRPDGKTQVTVEYYNDKGAMVPVRVHTVLISTQHDETVTNDEIAADLKEHVIKPVIPEKYLDEKTIFHLNPSGRFVIGGPHGDAGLTGRKIIIDTYGGWGAHGGGAFSGKDPTKVDRSGAYIVRQAAKSIVANGLARRCIVQVSYAIGVPEPLSVFVDTYGTGKIPDKEILKIVKETFDFRPGMIAINLDLKRGGNSRFLKTAAYGHFGRDDQDFTWEVVKPLKWDKVQA</v>
      </c>
    </row>
    <row r="494" spans="1:31" x14ac:dyDescent="0.25">
      <c r="A494" s="2" t="s">
        <v>4388</v>
      </c>
      <c r="B494" t="str">
        <f>VLOOKUP($A:$A,[0]!aq,2,FALSE)</f>
        <v>MSMs-VS-MMs</v>
      </c>
      <c r="C494">
        <f>VLOOKUP($A:$A,[0]!aq,3,FALSE)</f>
        <v>-3.2957954732539698</v>
      </c>
      <c r="D494">
        <f>VLOOKUP($A:$A,[0]!aq,4,FALSE)</f>
        <v>0.40714394030034401</v>
      </c>
      <c r="E494">
        <f>VLOOKUP($A:$A,[0]!aq,5,FALSE)</f>
        <v>1.9056377568293901E-4</v>
      </c>
      <c r="F494">
        <f>VLOOKUP($A:$A,[0]!aq,6,FALSE)</f>
        <v>1.5993984260827699E-3</v>
      </c>
      <c r="G494" t="str">
        <f>VLOOKUP($A:$A,[0]!aq,7,FALSE)</f>
        <v>Down</v>
      </c>
      <c r="H494" t="str">
        <f>VLOOKUP($A:$A,[0]!aq,8,FALSE)</f>
        <v>Ghir_D12G005160.2;Ghir_D12G005160.4</v>
      </c>
      <c r="I494">
        <f>VLOOKUP($A:$A,[0]!aq,9,FALSE)</f>
        <v>0</v>
      </c>
      <c r="J494">
        <f>VLOOKUP($A:$A,[0]!aq,10,FALSE)</f>
        <v>0</v>
      </c>
      <c r="K494">
        <f>VLOOKUP($A:$A,[0]!aq,11,FALSE)</f>
        <v>0</v>
      </c>
      <c r="L494">
        <f>VLOOKUP($A:$A,[0]!aq,12,FALSE)</f>
        <v>100</v>
      </c>
      <c r="M494">
        <f>VLOOKUP($A:$A,[0]!aq,13,FALSE)</f>
        <v>0</v>
      </c>
      <c r="N494" t="str">
        <f>VLOOKUP($A:$A,[0]!aq,14,FALSE)</f>
        <v>XP_016734697.1</v>
      </c>
      <c r="O494" t="str">
        <f>VLOOKUP($A:$A,[0]!aq,15,FALSE)</f>
        <v>PREDICTED: tetraketide alpha-pyrone reductase 2-like isoform X2 [Gossypium hirsutum]</v>
      </c>
      <c r="P494">
        <f>VLOOKUP($A:$A,[0]!aq,16,FALSE)</f>
        <v>72.14</v>
      </c>
      <c r="Q494">
        <f>VLOOKUP($A:$A,[0]!aq,17,FALSE)</f>
        <v>6.0000000000000001E-179</v>
      </c>
      <c r="R494" t="str">
        <f>VLOOKUP($A:$A,[0]!aq,18,FALSE)</f>
        <v>sp|Q9CA28|TKPR2_ARATH</v>
      </c>
      <c r="S494" t="str">
        <f>VLOOKUP($A:$A,[0]!aq,19,FALSE)</f>
        <v>Tetraketide alpha-pyrone reductase 2 OS=Arabidopsis thaliana GN=TKPR2 PE=1 SV=1</v>
      </c>
      <c r="T494" t="str">
        <f>VLOOKUP($A:$A,[0]!aq,20,FALSE)</f>
        <v>At1g68540</v>
      </c>
      <c r="U494">
        <f>VLOOKUP($A:$A,[0]!aq,21,FALSE)</f>
        <v>498</v>
      </c>
      <c r="V494">
        <f>VLOOKUP($A:$A,[0]!aq,22,FALSE)</f>
        <v>9.9999999999999995E-179</v>
      </c>
      <c r="W494" t="str">
        <f>VLOOKUP($A:$A,[0]!aq,23,FALSE)</f>
        <v>KOG1502</v>
      </c>
      <c r="X494" t="str">
        <f>VLOOKUP($A:$A,[0]!aq,24,FALSE)</f>
        <v>Flavonol reductase/cinnamoyl-CoA reductase</v>
      </c>
      <c r="Y494" t="str">
        <f>VLOOKUP($A:$A,[0]!aq,25,FALSE)</f>
        <v>V</v>
      </c>
      <c r="Z494" t="str">
        <f>VLOOKUP($A:$A,[0]!aq,26,FALSE)</f>
        <v>Defense mechanisms</v>
      </c>
      <c r="AA494" t="str">
        <f>VLOOKUP($A:$A,[0]!aq,27,FALSE)</f>
        <v>K09753|1|1e-79|250|gmx:100799994|cinnamoyl-CoA reductase [EC:1.2.1.44]!K13082|5|3e-77|244|var:108336367|bifunctional dihydroflavonol 4-reductase/flavanone 4-reductase [EC:1.1.1.219 1.1.1.234]</v>
      </c>
      <c r="AB494">
        <f>VLOOKUP($A:$A,[0]!aq,28,FALSE)</f>
        <v>0</v>
      </c>
      <c r="AC494" t="str">
        <f>VLOOKUP($A:$A,[0]!aq,29,FALSE)</f>
        <v>GO:0050662//coenzyme binding;GO:0008121//ubiquinol-cytochrome-c reductase activity</v>
      </c>
      <c r="AD494" t="str">
        <f>VLOOKUP($A:$A,[0]!aq,30,FALSE)</f>
        <v>-</v>
      </c>
      <c r="AE494" t="str">
        <f>VLOOKUP($A:$A,[0]!aq,31,FALSE)</f>
        <v>MTIEPPIYLVMVEIRNETSEEDRRNMAEYCVTGGTGFIAAYLVKSLLEKGCFVRTTVRDPGDAEKVGFLMELAGAKERLKIMKADLTEDGSFDEAIQGVVGVFHTASPVLVPYDQNIQATLIDPCIKGTLNVLRSCSKASSVKRVVLTSSCSSIRYRFDVQKQQITSLDESHWSDPEYCKRYNLFYAYAKTVAEKEAWRVAKETGMDLVVVNPSFVVGPLLAPHPTSTLLLILAIVKGLRGEYPNTTVGFVHIDDVVAVHILAMEECKASGRLVCSSSVAHWTQIIEMLKAKYPSYPFENKCSGQEGDNCEHIMETSKIQKLGFPAFKSVSEMFDDCIKSFQEKGFL</v>
      </c>
    </row>
    <row r="495" spans="1:31" x14ac:dyDescent="0.25">
      <c r="A495" s="2" t="s">
        <v>3389</v>
      </c>
      <c r="B495" t="str">
        <f>VLOOKUP($A:$A,[0]!aq,2,FALSE)</f>
        <v>MSMs-VS-MMs</v>
      </c>
      <c r="C495">
        <f>VLOOKUP($A:$A,[0]!aq,3,FALSE)</f>
        <v>-3.37015142637211</v>
      </c>
      <c r="D495">
        <f>VLOOKUP($A:$A,[0]!aq,4,FALSE)</f>
        <v>0.31522694060347201</v>
      </c>
      <c r="E495">
        <f>VLOOKUP($A:$A,[0]!aq,5,FALSE)</f>
        <v>1.7314865918827101E-7</v>
      </c>
      <c r="F495">
        <f>VLOOKUP($A:$A,[0]!aq,6,FALSE)</f>
        <v>1.7079240939313199E-5</v>
      </c>
      <c r="G495" t="str">
        <f>VLOOKUP($A:$A,[0]!aq,7,FALSE)</f>
        <v>Down</v>
      </c>
      <c r="H495" t="str">
        <f>VLOOKUP($A:$A,[0]!aq,8,FALSE)</f>
        <v>Ghir_A11G014410.1</v>
      </c>
      <c r="I495">
        <f>VLOOKUP($A:$A,[0]!aq,9,FALSE)</f>
        <v>0</v>
      </c>
      <c r="J495">
        <f>VLOOKUP($A:$A,[0]!aq,10,FALSE)</f>
        <v>0</v>
      </c>
      <c r="K495">
        <f>VLOOKUP($A:$A,[0]!aq,11,FALSE)</f>
        <v>0</v>
      </c>
      <c r="L495">
        <f>VLOOKUP($A:$A,[0]!aq,12,FALSE)</f>
        <v>100</v>
      </c>
      <c r="M495">
        <f>VLOOKUP($A:$A,[0]!aq,13,FALSE)</f>
        <v>3.0000000000000001E-100</v>
      </c>
      <c r="N495" t="str">
        <f>VLOOKUP($A:$A,[0]!aq,14,FALSE)</f>
        <v>XP_017649592.1</v>
      </c>
      <c r="O495" t="str">
        <f>VLOOKUP($A:$A,[0]!aq,15,FALSE)</f>
        <v xml:space="preserve">PREDICTED: 15.7 kDa heat shock protein, peroxisomal [Gossypium arboreum] </v>
      </c>
      <c r="P495">
        <f>VLOOKUP($A:$A,[0]!aq,16,FALSE)</f>
        <v>64.83</v>
      </c>
      <c r="Q495">
        <f>VLOOKUP($A:$A,[0]!aq,17,FALSE)</f>
        <v>5.0000000000000001E-60</v>
      </c>
      <c r="R495" t="str">
        <f>VLOOKUP($A:$A,[0]!aq,18,FALSE)</f>
        <v>sp|Q9FHQ3|HS157_ARATH</v>
      </c>
      <c r="S495" t="str">
        <f>VLOOKUP($A:$A,[0]!aq,19,FALSE)</f>
        <v>15.7 kDa heat shock protein, peroxisomal OS=Arabidopsis thaliana GN=HSP15.7 PE=2 SV=1</v>
      </c>
      <c r="T495" t="str">
        <f>VLOOKUP($A:$A,[0]!aq,20,FALSE)</f>
        <v>At5g37670</v>
      </c>
      <c r="U495">
        <f>VLOOKUP($A:$A,[0]!aq,21,FALSE)</f>
        <v>181</v>
      </c>
      <c r="V495">
        <f>VLOOKUP($A:$A,[0]!aq,22,FALSE)</f>
        <v>1E-59</v>
      </c>
      <c r="W495" t="str">
        <f>VLOOKUP($A:$A,[0]!aq,23,FALSE)</f>
        <v>KOG0710</v>
      </c>
      <c r="X495" t="str">
        <f>VLOOKUP($A:$A,[0]!aq,24,FALSE)</f>
        <v>Molecular chaperone (small heat-shock protein Hsp26/Hsp42)</v>
      </c>
      <c r="Y495" t="str">
        <f>VLOOKUP($A:$A,[0]!aq,25,FALSE)</f>
        <v>O</v>
      </c>
      <c r="Z495" t="str">
        <f>VLOOKUP($A:$A,[0]!aq,26,FALSE)</f>
        <v>Posttranslational modification, protein turnover, chaperones</v>
      </c>
      <c r="AA495" t="str">
        <f>VLOOKUP($A:$A,[0]!aq,27,FALSE)</f>
        <v>K13993|1|6e-101|289|gab:108489506|HSP20 family protein</v>
      </c>
      <c r="AB495" t="str">
        <f>VLOOKUP($A:$A,[0]!aq,28,FALSE)</f>
        <v>GO:0009408//response to heat</v>
      </c>
      <c r="AC495" t="str">
        <f>VLOOKUP($A:$A,[0]!aq,29,FALSE)</f>
        <v>-</v>
      </c>
      <c r="AD495" t="str">
        <f>VLOOKUP($A:$A,[0]!aq,30,FALSE)</f>
        <v>-</v>
      </c>
      <c r="AE495" t="str">
        <f>VLOOKUP($A:$A,[0]!aq,31,FALSE)</f>
        <v>MADGILGHPFRRLFWSPPIFREWSGSPALMDWLESPSAHIFKFNVPGYNKEDIKVQIQDGNIMHIKGEGIKEESHTKDTVWHVAERGSGKAEFSREIELPENVKIEQIKAQVENGVLTIVAPKDSTPKPSKVRNVNITSKL</v>
      </c>
    </row>
    <row r="496" spans="1:31" x14ac:dyDescent="0.25">
      <c r="A496" s="2" t="s">
        <v>2801</v>
      </c>
      <c r="B496" t="str">
        <f>VLOOKUP($A:$A,[0]!aq,2,FALSE)</f>
        <v>MSMs-VS-MMs</v>
      </c>
      <c r="C496">
        <f>VLOOKUP($A:$A,[0]!aq,3,FALSE)</f>
        <v>-2.0669724030941099</v>
      </c>
      <c r="D496">
        <f>VLOOKUP($A:$A,[0]!aq,4,FALSE)</f>
        <v>0.31571295039309299</v>
      </c>
      <c r="E496">
        <f>VLOOKUP($A:$A,[0]!aq,5,FALSE)</f>
        <v>2.74138731499729E-5</v>
      </c>
      <c r="F496">
        <f>VLOOKUP($A:$A,[0]!aq,6,FALSE)</f>
        <v>4.1330993676611303E-4</v>
      </c>
      <c r="G496" t="str">
        <f>VLOOKUP($A:$A,[0]!aq,7,FALSE)</f>
        <v>Down</v>
      </c>
      <c r="H496" t="str">
        <f>VLOOKUP($A:$A,[0]!aq,8,FALSE)</f>
        <v>Ghir_A04G002810.1</v>
      </c>
      <c r="I496">
        <f>VLOOKUP($A:$A,[0]!aq,9,FALSE)</f>
        <v>0</v>
      </c>
      <c r="J496">
        <f>VLOOKUP($A:$A,[0]!aq,10,FALSE)</f>
        <v>0</v>
      </c>
      <c r="K496">
        <f>VLOOKUP($A:$A,[0]!aq,11,FALSE)</f>
        <v>0</v>
      </c>
      <c r="L496">
        <f>VLOOKUP($A:$A,[0]!aq,12,FALSE)</f>
        <v>99.789000000000001</v>
      </c>
      <c r="M496">
        <f>VLOOKUP($A:$A,[0]!aq,13,FALSE)</f>
        <v>0</v>
      </c>
      <c r="N496" t="str">
        <f>VLOOKUP($A:$A,[0]!aq,14,FALSE)</f>
        <v>XP_016742927.1</v>
      </c>
      <c r="O496" t="str">
        <f>VLOOKUP($A:$A,[0]!aq,15,FALSE)</f>
        <v>PREDICTED: uridine 5'-monophosphate synthase-like [Gossypium hirsutum]</v>
      </c>
      <c r="P496">
        <f>VLOOKUP($A:$A,[0]!aq,16,FALSE)</f>
        <v>77.47</v>
      </c>
      <c r="Q496">
        <f>VLOOKUP($A:$A,[0]!aq,17,FALSE)</f>
        <v>0</v>
      </c>
      <c r="R496" t="str">
        <f>VLOOKUP($A:$A,[0]!aq,18,FALSE)</f>
        <v>sp|Q42586|UMPS_ARATH</v>
      </c>
      <c r="S496" t="str">
        <f>VLOOKUP($A:$A,[0]!aq,19,FALSE)</f>
        <v>Uridine 5'-monophosphate synthase OS=Arabidopsis thaliana GN=PYRE-F PE=2 SV=2</v>
      </c>
      <c r="T496" t="str">
        <f>VLOOKUP($A:$A,[0]!aq,20,FALSE)</f>
        <v>Hs4507835</v>
      </c>
      <c r="U496">
        <f>VLOOKUP($A:$A,[0]!aq,21,FALSE)</f>
        <v>499</v>
      </c>
      <c r="V496">
        <f>VLOOKUP($A:$A,[0]!aq,22,FALSE)</f>
        <v>1E-174</v>
      </c>
      <c r="W496" t="str">
        <f>VLOOKUP($A:$A,[0]!aq,23,FALSE)</f>
        <v>KOG1377</v>
      </c>
      <c r="X496" t="str">
        <f>VLOOKUP($A:$A,[0]!aq,24,FALSE)</f>
        <v>Uridine 5'- monophosphate synthase/orotate phosphoribosyltransferase</v>
      </c>
      <c r="Y496" t="str">
        <f>VLOOKUP($A:$A,[0]!aq,25,FALSE)</f>
        <v>F</v>
      </c>
      <c r="Z496" t="str">
        <f>VLOOKUP($A:$A,[0]!aq,26,FALSE)</f>
        <v>Nucleotide transport and metabolism</v>
      </c>
      <c r="AA496" t="str">
        <f>VLOOKUP($A:$A,[0]!aq,27,FALSE)</f>
        <v>K13421|1|0.0|968|ghi:107952158|uridine monophosphate synthetase [EC:2.4.2.10 4.1.1.23]</v>
      </c>
      <c r="AB496" t="str">
        <f>VLOOKUP($A:$A,[0]!aq,28,FALSE)</f>
        <v>GO:0006207//'de novo' pyrimidine nucleobase biosynthetic process;GO:0044205//'de novo' UMP biosynthetic process</v>
      </c>
      <c r="AC496" t="str">
        <f>VLOOKUP($A:$A,[0]!aq,29,FALSE)</f>
        <v>GO:0004590//orotidine-5'-phosphate decarboxylase activity;GO:0004588//orotate phosphoribosyltransferase activity</v>
      </c>
      <c r="AD496" t="str">
        <f>VLOOKUP($A:$A,[0]!aq,30,FALSE)</f>
        <v>-</v>
      </c>
      <c r="AE496" t="str">
        <f>VLOOKUP($A:$A,[0]!aq,31,FALSE)</f>
        <v>MSSTESLILQLHEISAVKFGNFKLKSGIFSPIYIDLRLIVSYPSLLRQISHSLLSSLPPQTPFNLICGVPYTALPIATSISLDTSIPMLMRRKEVKDYGTAKSIEGVYEKGQVCLVVEDLVTSGASVLETAAPLRSLGINVTDAIVVIDREQGGRETLEENGIKLHALFTLTEMVKVLRAKGKLEEEMESLVMKFLEENKKVPVPKVEKVRIKCLGYQERAKISKNPTGKKLFEIMVKKESNLCLAADVATAAELLDIAEKVGPEICLLKTHVDIFPDFTPEFGSKLRAIAEKHNFMIFEDRKFADIGNTVTMQYEGGIFHILDWADIVNAHIISGPGIVDGLKLKGLPRGRGLLLLAEMSSAGNLATGDYTAAAVKIAEQHSDFVIGFISVNPASWPGAPVNPAFIQATPGVQMVKGGDALGQQYNTPYSVIFDRGSDIIIVGRGIIKAANPAEAAREYRLQGWEAYMAKCT</v>
      </c>
    </row>
    <row r="497" spans="1:31" x14ac:dyDescent="0.25">
      <c r="A497" s="2" t="s">
        <v>3258</v>
      </c>
      <c r="B497" t="str">
        <f>VLOOKUP($A:$A,[0]!aq,2,FALSE)</f>
        <v>MSMs-VS-MMs</v>
      </c>
      <c r="C497">
        <f>VLOOKUP($A:$A,[0]!aq,3,FALSE)</f>
        <v>2.49719310667246</v>
      </c>
      <c r="D497">
        <f>VLOOKUP($A:$A,[0]!aq,4,FALSE)</f>
        <v>0.40246353175872102</v>
      </c>
      <c r="E497">
        <f>VLOOKUP($A:$A,[0]!aq,5,FALSE)</f>
        <v>2.58084010223536E-4</v>
      </c>
      <c r="F497">
        <f>VLOOKUP($A:$A,[0]!aq,6,FALSE)</f>
        <v>2.01259426885424E-3</v>
      </c>
      <c r="G497" t="str">
        <f>VLOOKUP($A:$A,[0]!aq,7,FALSE)</f>
        <v>Up</v>
      </c>
      <c r="H497" t="str">
        <f>VLOOKUP($A:$A,[0]!aq,8,FALSE)</f>
        <v>Ghir_A09G022210.1;Ghir_A09G022220.1;Ghir_D09G021480.1</v>
      </c>
      <c r="I497">
        <f>VLOOKUP($A:$A,[0]!aq,9,FALSE)</f>
        <v>0</v>
      </c>
      <c r="J497">
        <f>VLOOKUP($A:$A,[0]!aq,10,FALSE)</f>
        <v>0</v>
      </c>
      <c r="K497">
        <f>VLOOKUP($A:$A,[0]!aq,11,FALSE)</f>
        <v>0</v>
      </c>
      <c r="L497">
        <f>VLOOKUP($A:$A,[0]!aq,12,FALSE)</f>
        <v>99.626999999999995</v>
      </c>
      <c r="M497">
        <f>VLOOKUP($A:$A,[0]!aq,13,FALSE)</f>
        <v>0</v>
      </c>
      <c r="N497" t="str">
        <f>VLOOKUP($A:$A,[0]!aq,14,FALSE)</f>
        <v>XP_016748128.1</v>
      </c>
      <c r="O497" t="str">
        <f>VLOOKUP($A:$A,[0]!aq,15,FALSE)</f>
        <v>PREDICTED: endochitinase EP3-like isoform X1 [Gossypium hirsutum]</v>
      </c>
      <c r="P497">
        <f>VLOOKUP($A:$A,[0]!aq,16,FALSE)</f>
        <v>72.39</v>
      </c>
      <c r="Q497">
        <f>VLOOKUP($A:$A,[0]!aq,17,FALSE)</f>
        <v>2E-149</v>
      </c>
      <c r="R497" t="str">
        <f>VLOOKUP($A:$A,[0]!aq,18,FALSE)</f>
        <v>sp|Q9M2U5|CHI5_ARATH</v>
      </c>
      <c r="S497" t="str">
        <f>VLOOKUP($A:$A,[0]!aq,19,FALSE)</f>
        <v>Endochitinase EP3 OS=Arabidopsis thaliana GN=EP3 PE=1 SV=1</v>
      </c>
      <c r="T497" t="str">
        <f>VLOOKUP($A:$A,[0]!aq,20,FALSE)</f>
        <v>At3g54420</v>
      </c>
      <c r="U497">
        <f>VLOOKUP($A:$A,[0]!aq,21,FALSE)</f>
        <v>418</v>
      </c>
      <c r="V497">
        <f>VLOOKUP($A:$A,[0]!aq,22,FALSE)</f>
        <v>3.0000000000000002E-149</v>
      </c>
      <c r="W497" t="str">
        <f>VLOOKUP($A:$A,[0]!aq,23,FALSE)</f>
        <v>KOG4742</v>
      </c>
      <c r="X497" t="str">
        <f>VLOOKUP($A:$A,[0]!aq,24,FALSE)</f>
        <v>Predicted chitinase</v>
      </c>
      <c r="Y497" t="str">
        <f>VLOOKUP($A:$A,[0]!aq,25,FALSE)</f>
        <v>R</v>
      </c>
      <c r="Z497" t="str">
        <f>VLOOKUP($A:$A,[0]!aq,26,FALSE)</f>
        <v>General function prediction only</v>
      </c>
      <c r="AA497" t="str">
        <f>VLOOKUP($A:$A,[0]!aq,27,FALSE)</f>
        <v>K01183|1|0.0|549|ghi:107957190|chitinase [EC:3.2.1.14]</v>
      </c>
      <c r="AB497" t="str">
        <f>VLOOKUP($A:$A,[0]!aq,28,FALSE)</f>
        <v>GO:0006032//chitin catabolic process;GO:0005975//carbohydrate metabolic process;GO:0016998//cell wall macromolecule catabolic process</v>
      </c>
      <c r="AC497" t="str">
        <f>VLOOKUP($A:$A,[0]!aq,29,FALSE)</f>
        <v>GO:0004568//chitinase activity;GO:0008061//chitin binding</v>
      </c>
      <c r="AD497" t="str">
        <f>VLOOKUP($A:$A,[0]!aq,30,FALSE)</f>
        <v>-</v>
      </c>
      <c r="AE497" t="str">
        <f>VLOOKUP($A:$A,[0]!aq,31,FALSE)</f>
        <v>MRKGLLIILLAAIISAGATAVRAQNCGCAEGLCCSRWGYCGTGDDYCGTGCQQGPCNPPPALNNVSVADIVTPEFFNGILDVAEDSCEGKNFYTRSAFLEALGPYPQFGRIGTVDDSNREIAAFFAHVTHETGHFCYIEEINGASRDYCDETNTQYPCNPNKGYYGRGPIQLSWNFNYGPAGESIGFDGLNSPETVATDPVISFKTAVWYWVNSVQPVISQGFGATIRAINGALECDGGNPATVERRVEYYIDYCNQLGVDPGPNLRC</v>
      </c>
    </row>
    <row r="498" spans="1:31" x14ac:dyDescent="0.25">
      <c r="A498" s="2" t="s">
        <v>4330</v>
      </c>
      <c r="B498" t="str">
        <f>VLOOKUP($A:$A,[0]!aq,2,FALSE)</f>
        <v>MSMs-VS-MMs</v>
      </c>
      <c r="C498">
        <f>VLOOKUP($A:$A,[0]!aq,3,FALSE)</f>
        <v>2.7959839590575601</v>
      </c>
      <c r="D498">
        <f>VLOOKUP($A:$A,[0]!aq,4,FALSE)</f>
        <v>0.65495215946221097</v>
      </c>
      <c r="E498">
        <f>VLOOKUP($A:$A,[0]!aq,5,FALSE)</f>
        <v>1.0900336162138499E-3</v>
      </c>
      <c r="F498">
        <f>VLOOKUP($A:$A,[0]!aq,6,FALSE)</f>
        <v>5.7273155628413501E-3</v>
      </c>
      <c r="G498" t="str">
        <f>VLOOKUP($A:$A,[0]!aq,7,FALSE)</f>
        <v>Up</v>
      </c>
      <c r="H498" t="str">
        <f>VLOOKUP($A:$A,[0]!aq,8,FALSE)</f>
        <v>Ghir_D11G005820.1</v>
      </c>
      <c r="I498">
        <f>VLOOKUP($A:$A,[0]!aq,9,FALSE)</f>
        <v>0</v>
      </c>
      <c r="J498">
        <f>VLOOKUP($A:$A,[0]!aq,10,FALSE)</f>
        <v>0</v>
      </c>
      <c r="K498">
        <f>VLOOKUP($A:$A,[0]!aq,11,FALSE)</f>
        <v>0</v>
      </c>
      <c r="L498">
        <f>VLOOKUP($A:$A,[0]!aq,12,FALSE)</f>
        <v>100</v>
      </c>
      <c r="M498">
        <f>VLOOKUP($A:$A,[0]!aq,13,FALSE)</f>
        <v>0</v>
      </c>
      <c r="N498" t="str">
        <f>VLOOKUP($A:$A,[0]!aq,14,FALSE)</f>
        <v>NP_001313977.1</v>
      </c>
      <c r="O498" t="str">
        <f>VLOOKUP($A:$A,[0]!aq,15,FALSE)</f>
        <v xml:space="preserve">annexin D2-like [Gossypium hirsutum] </v>
      </c>
      <c r="P498">
        <f>VLOOKUP($A:$A,[0]!aq,16,FALSE)</f>
        <v>70.98</v>
      </c>
      <c r="Q498">
        <f>VLOOKUP($A:$A,[0]!aq,17,FALSE)</f>
        <v>3.9999999999999999E-171</v>
      </c>
      <c r="R498" t="str">
        <f>VLOOKUP($A:$A,[0]!aq,18,FALSE)</f>
        <v>sp|Q9XEE2|ANXD2_ARATH</v>
      </c>
      <c r="S498" t="str">
        <f>VLOOKUP($A:$A,[0]!aq,19,FALSE)</f>
        <v>Annexin D2 OS=Arabidopsis thaliana GN=ANN2 PE=1 SV=1</v>
      </c>
      <c r="T498" t="str">
        <f>VLOOKUP($A:$A,[0]!aq,20,FALSE)</f>
        <v>At5g65020</v>
      </c>
      <c r="U498">
        <f>VLOOKUP($A:$A,[0]!aq,21,FALSE)</f>
        <v>477</v>
      </c>
      <c r="V498">
        <f>VLOOKUP($A:$A,[0]!aq,22,FALSE)</f>
        <v>6.9999999999999999E-171</v>
      </c>
      <c r="W498" t="str">
        <f>VLOOKUP($A:$A,[0]!aq,23,FALSE)</f>
        <v>KOG0819</v>
      </c>
      <c r="X498" t="str">
        <f>VLOOKUP($A:$A,[0]!aq,24,FALSE)</f>
        <v>Annexin</v>
      </c>
      <c r="Y498" t="str">
        <f>VLOOKUP($A:$A,[0]!aq,25,FALSE)</f>
        <v>U</v>
      </c>
      <c r="Z498" t="str">
        <f>VLOOKUP($A:$A,[0]!aq,26,FALSE)</f>
        <v>Intracellular trafficking, secretion, and vesicular transport</v>
      </c>
      <c r="AA498" t="str">
        <f>VLOOKUP($A:$A,[0]!aq,27,FALSE)</f>
        <v>K17098|1|0.0|651|gra:105802278|annexin D</v>
      </c>
      <c r="AB498">
        <f>VLOOKUP($A:$A,[0]!aq,28,FALSE)</f>
        <v>0</v>
      </c>
      <c r="AC498" t="str">
        <f>VLOOKUP($A:$A,[0]!aq,29,FALSE)</f>
        <v>GO:0005544//calcium-dependent phospholipid binding;GO:0005509//calcium ion binding</v>
      </c>
      <c r="AD498" t="str">
        <f>VLOOKUP($A:$A,[0]!aq,30,FALSE)</f>
        <v>-</v>
      </c>
      <c r="AE498" t="str">
        <f>VLOOKUP($A:$A,[0]!aq,31,FALSE)</f>
        <v>MATLKVPVHVPSPSEDAEQLRKAFEGWGTNEQLIIDILAHRNAAQRNSIRKVYGEAYGEDLLKCLEKELTSDFERAVLLFTLDPAERDAHLANEATKKFTSSNWILMEIACSRSSHELLNVKKAYHARYKKSLEEDVAHHTTGEYRKLLVPLVSAFRYEGEEVNMTLAKSEAKILHDKISDKHYTDEEVIRIVSTRSKAQLNATLNHYNTSFGNAINKDLKADPSDEFLKLLRAVIKCLTTPEQYFEKVLRQAINKLGSDEWALTRVVTTRAEVDMVRIKEAYQRRNSIPLEQAIAKDTSGDYEKFLLALIGAGDA</v>
      </c>
    </row>
    <row r="499" spans="1:31" x14ac:dyDescent="0.25">
      <c r="A499" s="2" t="s">
        <v>3406</v>
      </c>
      <c r="B499" t="str">
        <f>VLOOKUP($A:$A,[0]!aq,2,FALSE)</f>
        <v>MSMs-VS-MMs</v>
      </c>
      <c r="C499">
        <f>VLOOKUP($A:$A,[0]!aq,3,FALSE)</f>
        <v>-2.2279456856239301</v>
      </c>
      <c r="D499">
        <f>VLOOKUP($A:$A,[0]!aq,4,FALSE)</f>
        <v>0.203064253337599</v>
      </c>
      <c r="E499">
        <f>VLOOKUP($A:$A,[0]!aq,5,FALSE)</f>
        <v>1.30352392879729E-7</v>
      </c>
      <c r="F499">
        <f>VLOOKUP($A:$A,[0]!aq,6,FALSE)</f>
        <v>1.5590146188415599E-5</v>
      </c>
      <c r="G499" t="str">
        <f>VLOOKUP($A:$A,[0]!aq,7,FALSE)</f>
        <v>Down</v>
      </c>
      <c r="H499" t="str">
        <f>VLOOKUP($A:$A,[0]!aq,8,FALSE)</f>
        <v>Ghir_A11G015790.1</v>
      </c>
      <c r="I499">
        <f>VLOOKUP($A:$A,[0]!aq,9,FALSE)</f>
        <v>0</v>
      </c>
      <c r="J499">
        <f>VLOOKUP($A:$A,[0]!aq,10,FALSE)</f>
        <v>0</v>
      </c>
      <c r="K499">
        <f>VLOOKUP($A:$A,[0]!aq,11,FALSE)</f>
        <v>0</v>
      </c>
      <c r="L499">
        <f>VLOOKUP($A:$A,[0]!aq,12,FALSE)</f>
        <v>100</v>
      </c>
      <c r="M499">
        <f>VLOOKUP($A:$A,[0]!aq,13,FALSE)</f>
        <v>0</v>
      </c>
      <c r="N499" t="str">
        <f>VLOOKUP($A:$A,[0]!aq,14,FALSE)</f>
        <v>XP_016709942.1</v>
      </c>
      <c r="O499" t="str">
        <f>VLOOKUP($A:$A,[0]!aq,15,FALSE)</f>
        <v xml:space="preserve">PREDICTED: acetyl-CoA acetyltransferase, cytosolic 1 [Gossypium hirsutum] </v>
      </c>
      <c r="P499">
        <f>VLOOKUP($A:$A,[0]!aq,16,FALSE)</f>
        <v>88.06</v>
      </c>
      <c r="Q499">
        <f>VLOOKUP($A:$A,[0]!aq,17,FALSE)</f>
        <v>0</v>
      </c>
      <c r="R499" t="str">
        <f>VLOOKUP($A:$A,[0]!aq,18,FALSE)</f>
        <v>sp|Q8S4Y1|THIC1_ARATH</v>
      </c>
      <c r="S499" t="str">
        <f>VLOOKUP($A:$A,[0]!aq,19,FALSE)</f>
        <v>Acetyl-CoA acetyltransferase, cytosolic 1 OS=Arabidopsis thaliana GN=AAT1 PE=2 SV=1</v>
      </c>
      <c r="T499" t="str">
        <f>VLOOKUP($A:$A,[0]!aq,20,FALSE)</f>
        <v>At5g48230</v>
      </c>
      <c r="U499">
        <f>VLOOKUP($A:$A,[0]!aq,21,FALSE)</f>
        <v>700</v>
      </c>
      <c r="V499">
        <f>VLOOKUP($A:$A,[0]!aq,22,FALSE)</f>
        <v>0</v>
      </c>
      <c r="W499" t="str">
        <f>VLOOKUP($A:$A,[0]!aq,23,FALSE)</f>
        <v>KOG1390</v>
      </c>
      <c r="X499" t="str">
        <f>VLOOKUP($A:$A,[0]!aq,24,FALSE)</f>
        <v>Acetyl-CoA acetyltransferase</v>
      </c>
      <c r="Y499" t="str">
        <f>VLOOKUP($A:$A,[0]!aq,25,FALSE)</f>
        <v>I</v>
      </c>
      <c r="Z499" t="str">
        <f>VLOOKUP($A:$A,[0]!aq,26,FALSE)</f>
        <v>Lipid transport and metabolism</v>
      </c>
      <c r="AA499" t="str">
        <f>VLOOKUP($A:$A,[0]!aq,27,FALSE)</f>
        <v>K00626|1|0.0|814|gab:108474110|acetyl-CoA C-acetyltransferase [EC:2.3.1.9]</v>
      </c>
      <c r="AB499" t="str">
        <f>VLOOKUP($A:$A,[0]!aq,28,FALSE)</f>
        <v>GO:0008152//metabolic process</v>
      </c>
      <c r="AC499" t="str">
        <f>VLOOKUP($A:$A,[0]!aq,29,FALSE)</f>
        <v>GO:0016747//transferase activity, transferring acyl groups other than amino-acyl groups</v>
      </c>
      <c r="AD499" t="str">
        <f>VLOOKUP($A:$A,[0]!aq,30,FALSE)</f>
        <v>-</v>
      </c>
      <c r="AE499" t="str">
        <f>VLOOKUP($A:$A,[0]!aq,31,FALSE)</f>
        <v>MAPVAATSSDSIKPRDVCVVGVARTPMGGFLGSLSSLSATKLGSIAIEAALKRANVDPSLVQEVFFGNVLSANLGQAPARQAALGAGIPNSVICTTVNKVCASGMKATMLAAQSIQLGINDVVVAGGMESMSNVPKYLGEARKGSRLGHDTLVDGMLKDGLWDVYGDCGMGSCAELCAEKHVITREEQDNFAVQSFERGIAAQQGGAFAWEIVPVEVPGGRGKPSIIVDKDEGLGKFDAAKLRKLRPSFKDNGGTVTAGNASSISDGAAALILVSGEKALELGLQVIAKIAGYADAAQAPEFFTTAPALAIPKAISNAGLDASQVDYYEINEAFAVVALANQKLLGLNPEKVNVNGGAVSLGHPLGCSGARILVTLLGVLKQKNGKYGVGGVCNGGGGASALVVELL</v>
      </c>
    </row>
    <row r="500" spans="1:31" x14ac:dyDescent="0.25">
      <c r="A500" s="2" t="s">
        <v>3886</v>
      </c>
      <c r="B500" t="str">
        <f>VLOOKUP($A:$A,[0]!aq,2,FALSE)</f>
        <v>MSMs-VS-MMs</v>
      </c>
      <c r="C500">
        <f>VLOOKUP($A:$A,[0]!aq,3,FALSE)</f>
        <v>2.1202180549339502</v>
      </c>
      <c r="D500">
        <f>VLOOKUP($A:$A,[0]!aq,4,FALSE)</f>
        <v>0.35460161854897898</v>
      </c>
      <c r="E500">
        <f>VLOOKUP($A:$A,[0]!aq,5,FALSE)</f>
        <v>6.4189915313761503E-5</v>
      </c>
      <c r="F500">
        <f>VLOOKUP($A:$A,[0]!aq,6,FALSE)</f>
        <v>7.4175013251457701E-4</v>
      </c>
      <c r="G500" t="str">
        <f>VLOOKUP($A:$A,[0]!aq,7,FALSE)</f>
        <v>Up</v>
      </c>
      <c r="H500" t="str">
        <f>VLOOKUP($A:$A,[0]!aq,8,FALSE)</f>
        <v>Ghir_D05G003780.1</v>
      </c>
      <c r="I500">
        <f>VLOOKUP($A:$A,[0]!aq,9,FALSE)</f>
        <v>0</v>
      </c>
      <c r="J500">
        <f>VLOOKUP($A:$A,[0]!aq,10,FALSE)</f>
        <v>0</v>
      </c>
      <c r="K500">
        <f>VLOOKUP($A:$A,[0]!aq,11,FALSE)</f>
        <v>0</v>
      </c>
      <c r="L500">
        <f>VLOOKUP($A:$A,[0]!aq,12,FALSE)</f>
        <v>100</v>
      </c>
      <c r="M500">
        <f>VLOOKUP($A:$A,[0]!aq,13,FALSE)</f>
        <v>5.9999999999999998E-139</v>
      </c>
      <c r="N500" t="str">
        <f>VLOOKUP($A:$A,[0]!aq,14,FALSE)</f>
        <v>XP_016689782.1</v>
      </c>
      <c r="O500" t="str">
        <f>VLOOKUP($A:$A,[0]!aq,15,FALSE)</f>
        <v>PREDICTED: 21 kDa protein-like [Gossypium hirsutum]</v>
      </c>
      <c r="P500">
        <f>VLOOKUP($A:$A,[0]!aq,16,FALSE)</f>
        <v>54.59</v>
      </c>
      <c r="Q500">
        <f>VLOOKUP($A:$A,[0]!aq,17,FALSE)</f>
        <v>9.9999999999999998E-67</v>
      </c>
      <c r="R500" t="str">
        <f>VLOOKUP($A:$A,[0]!aq,18,FALSE)</f>
        <v>sp|Q84WE4|PMEI3_ARATH</v>
      </c>
      <c r="S500" t="str">
        <f>VLOOKUP($A:$A,[0]!aq,19,FALSE)</f>
        <v>Pectinesterase inhibitor 3 OS=Arabidopsis thaliana GN=PMEI3 PE=2 SV=1</v>
      </c>
      <c r="T500" t="str">
        <f>VLOOKUP($A:$A,[0]!aq,20,FALSE)</f>
        <v>-</v>
      </c>
      <c r="U500" t="str">
        <f>VLOOKUP($A:$A,[0]!aq,21,FALSE)</f>
        <v>-</v>
      </c>
      <c r="V500" t="str">
        <f>VLOOKUP($A:$A,[0]!aq,22,FALSE)</f>
        <v>-</v>
      </c>
      <c r="W500" t="str">
        <f>VLOOKUP($A:$A,[0]!aq,23,FALSE)</f>
        <v>-</v>
      </c>
      <c r="X500" t="str">
        <f>VLOOKUP($A:$A,[0]!aq,24,FALSE)</f>
        <v>-</v>
      </c>
      <c r="Y500" t="str">
        <f>VLOOKUP($A:$A,[0]!aq,25,FALSE)</f>
        <v>-</v>
      </c>
      <c r="Z500" t="str">
        <f>VLOOKUP($A:$A,[0]!aq,26,FALSE)</f>
        <v>-</v>
      </c>
      <c r="AA500" t="str">
        <f>VLOOKUP($A:$A,[0]!aq,27,FALSE)</f>
        <v>K01051|1|2e-21|95.5|aof:109847085|pectinesterase [EC:3.1.1.11]</v>
      </c>
      <c r="AB500">
        <f>VLOOKUP($A:$A,[0]!aq,28,FALSE)</f>
        <v>0</v>
      </c>
      <c r="AC500" t="str">
        <f>VLOOKUP($A:$A,[0]!aq,29,FALSE)</f>
        <v>GO:0004857//enzyme inhibitor activity</v>
      </c>
      <c r="AD500" t="str">
        <f>VLOOKUP($A:$A,[0]!aq,30,FALSE)</f>
        <v>-</v>
      </c>
      <c r="AE500" t="str">
        <f>VLOOKUP($A:$A,[0]!aq,31,FALSE)</f>
        <v>MVTIPFFVLNILLFLSSSAATPKSGADHDLVRSSCVHASYPSLCFRTLSSYSGPANTPRELAQAAVKVSLSRARKVSNYLSTSVTGYNKRERVALSDCVEQIDESMEELSKTLGELKHLRGETFEFQMSNARTWVSAALTNEDTCLDGFEGVDGKVKSNVKRKITNVAKVTSNALYMINRLNESRGRHR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/>
  </sheetViews>
  <sheetFormatPr defaultRowHeight="13.8" x14ac:dyDescent="0.25"/>
  <cols>
    <col min="1" max="1" width="18.33203125" customWidth="1"/>
    <col min="2" max="2" width="11.109375" customWidth="1"/>
    <col min="3" max="3" width="46.33203125" customWidth="1"/>
    <col min="4" max="4" width="14.77734375" customWidth="1"/>
    <col min="5" max="5" width="17" customWidth="1"/>
  </cols>
  <sheetData>
    <row r="1" spans="1:6" x14ac:dyDescent="0.25">
      <c r="A1" t="s">
        <v>4583</v>
      </c>
    </row>
    <row r="2" spans="1:6" x14ac:dyDescent="0.25">
      <c r="A2" t="s">
        <v>4509</v>
      </c>
      <c r="B2" t="s">
        <v>4510</v>
      </c>
      <c r="C2" t="s">
        <v>4511</v>
      </c>
      <c r="D2" t="s">
        <v>4512</v>
      </c>
      <c r="E2" t="s">
        <v>4513</v>
      </c>
    </row>
    <row r="3" spans="1:6" x14ac:dyDescent="0.25">
      <c r="A3" t="s">
        <v>927</v>
      </c>
      <c r="B3" t="s">
        <v>31</v>
      </c>
      <c r="C3" t="s">
        <v>4455</v>
      </c>
      <c r="D3" t="s">
        <v>258</v>
      </c>
      <c r="E3" t="s">
        <v>40</v>
      </c>
      <c r="F3" t="s">
        <v>262</v>
      </c>
    </row>
    <row r="4" spans="1:6" x14ac:dyDescent="0.25">
      <c r="A4" t="s">
        <v>1299</v>
      </c>
      <c r="B4" t="s">
        <v>31</v>
      </c>
      <c r="C4" t="s">
        <v>4456</v>
      </c>
      <c r="D4" t="s">
        <v>406</v>
      </c>
      <c r="E4" t="s">
        <v>410</v>
      </c>
      <c r="F4">
        <v>0</v>
      </c>
    </row>
    <row r="5" spans="1:6" x14ac:dyDescent="0.25">
      <c r="A5" t="s">
        <v>1048</v>
      </c>
      <c r="B5" t="s">
        <v>31</v>
      </c>
      <c r="C5" t="s">
        <v>44</v>
      </c>
      <c r="D5" t="s">
        <v>194</v>
      </c>
      <c r="E5" t="s">
        <v>198</v>
      </c>
      <c r="F5">
        <v>0</v>
      </c>
    </row>
    <row r="6" spans="1:6" x14ac:dyDescent="0.25">
      <c r="A6" t="s">
        <v>757</v>
      </c>
      <c r="B6" t="s">
        <v>31</v>
      </c>
      <c r="C6" t="s">
        <v>4454</v>
      </c>
      <c r="D6" t="s">
        <v>762</v>
      </c>
      <c r="E6" t="s">
        <v>410</v>
      </c>
      <c r="F6">
        <v>0</v>
      </c>
    </row>
    <row r="7" spans="1:6" x14ac:dyDescent="0.25">
      <c r="A7" t="s">
        <v>1409</v>
      </c>
      <c r="B7" t="s">
        <v>31</v>
      </c>
      <c r="C7" t="s">
        <v>4457</v>
      </c>
      <c r="D7" t="s">
        <v>1414</v>
      </c>
      <c r="E7" t="s">
        <v>40</v>
      </c>
      <c r="F7" t="s">
        <v>1418</v>
      </c>
    </row>
    <row r="8" spans="1:6" x14ac:dyDescent="0.25">
      <c r="A8" t="s">
        <v>939</v>
      </c>
      <c r="B8" t="s">
        <v>31</v>
      </c>
      <c r="C8" t="s">
        <v>4458</v>
      </c>
      <c r="D8" t="s">
        <v>44</v>
      </c>
      <c r="E8" t="s">
        <v>44</v>
      </c>
      <c r="F8" t="s">
        <v>111</v>
      </c>
    </row>
    <row r="9" spans="1:6" x14ac:dyDescent="0.25">
      <c r="A9" t="s">
        <v>956</v>
      </c>
      <c r="B9" t="s">
        <v>31</v>
      </c>
      <c r="C9" t="s">
        <v>4459</v>
      </c>
      <c r="D9" t="s">
        <v>142</v>
      </c>
      <c r="E9" t="s">
        <v>146</v>
      </c>
      <c r="F9">
        <v>0</v>
      </c>
    </row>
    <row r="10" spans="1:6" x14ac:dyDescent="0.25">
      <c r="A10" t="s">
        <v>510</v>
      </c>
      <c r="B10" t="s">
        <v>85</v>
      </c>
      <c r="C10" t="s">
        <v>4453</v>
      </c>
      <c r="D10" t="s">
        <v>515</v>
      </c>
      <c r="E10" t="s">
        <v>519</v>
      </c>
      <c r="F10">
        <v>0</v>
      </c>
    </row>
    <row r="11" spans="1:6" x14ac:dyDescent="0.25">
      <c r="A11" t="s">
        <v>1317</v>
      </c>
      <c r="B11" t="s">
        <v>31</v>
      </c>
      <c r="C11" t="s">
        <v>4460</v>
      </c>
      <c r="D11" t="s">
        <v>1322</v>
      </c>
      <c r="E11" t="s">
        <v>40</v>
      </c>
      <c r="F11">
        <v>0</v>
      </c>
    </row>
    <row r="12" spans="1:6" x14ac:dyDescent="0.25">
      <c r="A12" t="s">
        <v>490</v>
      </c>
      <c r="B12" t="s">
        <v>31</v>
      </c>
      <c r="C12" t="s">
        <v>4452</v>
      </c>
      <c r="D12" t="s">
        <v>495</v>
      </c>
      <c r="E12" t="s">
        <v>499</v>
      </c>
      <c r="F12">
        <v>0</v>
      </c>
    </row>
    <row r="13" spans="1:6" x14ac:dyDescent="0.25">
      <c r="A13" t="s">
        <v>541</v>
      </c>
      <c r="B13" t="s">
        <v>31</v>
      </c>
      <c r="C13" t="s">
        <v>4451</v>
      </c>
      <c r="D13" t="s">
        <v>546</v>
      </c>
      <c r="E13" t="s">
        <v>519</v>
      </c>
      <c r="F13" t="s">
        <v>550</v>
      </c>
    </row>
    <row r="14" spans="1:6" x14ac:dyDescent="0.25">
      <c r="A14" t="s">
        <v>356</v>
      </c>
      <c r="B14" t="s">
        <v>31</v>
      </c>
      <c r="C14" t="s">
        <v>4461</v>
      </c>
      <c r="D14" t="s">
        <v>361</v>
      </c>
      <c r="E14" t="s">
        <v>40</v>
      </c>
      <c r="F14">
        <v>0</v>
      </c>
    </row>
    <row r="15" spans="1:6" x14ac:dyDescent="0.25">
      <c r="A15" t="s">
        <v>767</v>
      </c>
      <c r="B15" t="s">
        <v>31</v>
      </c>
      <c r="C15" t="s">
        <v>4450</v>
      </c>
      <c r="D15" t="s">
        <v>772</v>
      </c>
      <c r="E15" t="s">
        <v>40</v>
      </c>
      <c r="F15" t="s">
        <v>774</v>
      </c>
    </row>
    <row r="16" spans="1:6" x14ac:dyDescent="0.25">
      <c r="A16" t="s">
        <v>522</v>
      </c>
      <c r="B16" t="s">
        <v>31</v>
      </c>
      <c r="C16" t="s">
        <v>4449</v>
      </c>
      <c r="D16" t="s">
        <v>527</v>
      </c>
      <c r="E16" t="s">
        <v>55</v>
      </c>
      <c r="F16">
        <v>0</v>
      </c>
    </row>
    <row r="17" spans="1:6" x14ac:dyDescent="0.25">
      <c r="A17" t="s">
        <v>1186</v>
      </c>
      <c r="B17" t="s">
        <v>31</v>
      </c>
      <c r="C17" t="s">
        <v>4447</v>
      </c>
      <c r="D17" t="s">
        <v>1191</v>
      </c>
      <c r="E17" t="s">
        <v>519</v>
      </c>
      <c r="F17" t="s">
        <v>44</v>
      </c>
    </row>
    <row r="18" spans="1:6" x14ac:dyDescent="0.25">
      <c r="A18" t="s">
        <v>160</v>
      </c>
      <c r="B18" t="s">
        <v>85</v>
      </c>
      <c r="C18" t="s">
        <v>4448</v>
      </c>
      <c r="D18" t="s">
        <v>166</v>
      </c>
      <c r="E18" t="s">
        <v>124</v>
      </c>
      <c r="F18">
        <v>0</v>
      </c>
    </row>
    <row r="19" spans="1:6" x14ac:dyDescent="0.25">
      <c r="A19" t="s">
        <v>1341</v>
      </c>
      <c r="B19" t="s">
        <v>31</v>
      </c>
      <c r="C19" t="s">
        <v>4462</v>
      </c>
      <c r="D19" t="s">
        <v>1346</v>
      </c>
      <c r="E19" t="s">
        <v>1350</v>
      </c>
      <c r="F19" t="s">
        <v>663</v>
      </c>
    </row>
    <row r="20" spans="1:6" x14ac:dyDescent="0.25">
      <c r="A20" t="s">
        <v>483</v>
      </c>
      <c r="B20" t="s">
        <v>31</v>
      </c>
      <c r="C20" t="s">
        <v>4463</v>
      </c>
      <c r="D20" t="s">
        <v>44</v>
      </c>
      <c r="E20" t="s">
        <v>44</v>
      </c>
      <c r="F20" t="s">
        <v>44</v>
      </c>
    </row>
    <row r="21" spans="1:6" x14ac:dyDescent="0.25">
      <c r="A21" t="s">
        <v>977</v>
      </c>
      <c r="B21" t="s">
        <v>31</v>
      </c>
      <c r="C21" t="s">
        <v>4464</v>
      </c>
      <c r="D21" t="s">
        <v>982</v>
      </c>
      <c r="E21" t="s">
        <v>410</v>
      </c>
      <c r="F21">
        <v>0</v>
      </c>
    </row>
    <row r="22" spans="1:6" x14ac:dyDescent="0.25">
      <c r="A22" t="s">
        <v>1098</v>
      </c>
      <c r="B22" t="s">
        <v>31</v>
      </c>
      <c r="C22" t="s">
        <v>4465</v>
      </c>
      <c r="D22" t="s">
        <v>1104</v>
      </c>
      <c r="E22" t="s">
        <v>55</v>
      </c>
      <c r="F22" t="s">
        <v>1108</v>
      </c>
    </row>
    <row r="23" spans="1:6" x14ac:dyDescent="0.25">
      <c r="A23" t="s">
        <v>1201</v>
      </c>
      <c r="B23" t="s">
        <v>31</v>
      </c>
      <c r="C23" t="s">
        <v>4466</v>
      </c>
      <c r="D23" t="s">
        <v>44</v>
      </c>
      <c r="E23" t="s">
        <v>44</v>
      </c>
      <c r="F23">
        <v>0</v>
      </c>
    </row>
    <row r="24" spans="1:6" x14ac:dyDescent="0.25">
      <c r="A24" t="s">
        <v>1225</v>
      </c>
      <c r="B24" t="s">
        <v>31</v>
      </c>
      <c r="C24" t="s">
        <v>4452</v>
      </c>
      <c r="D24" t="s">
        <v>495</v>
      </c>
      <c r="E24" t="s">
        <v>499</v>
      </c>
      <c r="F24">
        <v>0</v>
      </c>
    </row>
    <row r="25" spans="1:6" x14ac:dyDescent="0.25">
      <c r="A25" t="s">
        <v>291</v>
      </c>
      <c r="B25" t="s">
        <v>31</v>
      </c>
      <c r="C25" t="s">
        <v>4467</v>
      </c>
      <c r="D25" t="s">
        <v>44</v>
      </c>
      <c r="E25" t="s">
        <v>44</v>
      </c>
      <c r="F25" t="s">
        <v>81</v>
      </c>
    </row>
    <row r="26" spans="1:6" x14ac:dyDescent="0.25">
      <c r="A26" t="s">
        <v>1084</v>
      </c>
      <c r="B26" t="s">
        <v>31</v>
      </c>
      <c r="C26" t="s">
        <v>4468</v>
      </c>
      <c r="D26" t="s">
        <v>272</v>
      </c>
      <c r="E26" t="s">
        <v>69</v>
      </c>
      <c r="F26">
        <v>0</v>
      </c>
    </row>
    <row r="27" spans="1:6" x14ac:dyDescent="0.25">
      <c r="A27" t="s">
        <v>1160</v>
      </c>
      <c r="B27" t="s">
        <v>31</v>
      </c>
      <c r="C27" t="s">
        <v>4469</v>
      </c>
      <c r="D27" t="s">
        <v>1166</v>
      </c>
      <c r="E27" t="s">
        <v>1170</v>
      </c>
      <c r="F27">
        <v>0</v>
      </c>
    </row>
    <row r="28" spans="1:6" x14ac:dyDescent="0.25">
      <c r="A28" t="s">
        <v>400</v>
      </c>
      <c r="B28" t="s">
        <v>31</v>
      </c>
      <c r="C28" t="s">
        <v>4470</v>
      </c>
      <c r="D28" t="s">
        <v>406</v>
      </c>
      <c r="E28" t="s">
        <v>410</v>
      </c>
      <c r="F28">
        <v>0</v>
      </c>
    </row>
    <row r="29" spans="1:6" x14ac:dyDescent="0.25">
      <c r="A29" t="s">
        <v>4506</v>
      </c>
      <c r="B29" t="s">
        <v>31</v>
      </c>
      <c r="C29" t="s">
        <v>53</v>
      </c>
      <c r="D29" t="s">
        <v>51</v>
      </c>
      <c r="E29" t="s">
        <v>55</v>
      </c>
      <c r="F29" t="s">
        <v>57</v>
      </c>
    </row>
    <row r="30" spans="1:6" x14ac:dyDescent="0.25">
      <c r="A30" t="s">
        <v>191</v>
      </c>
      <c r="B30" t="s">
        <v>31</v>
      </c>
      <c r="C30" t="s">
        <v>196</v>
      </c>
      <c r="D30" t="s">
        <v>194</v>
      </c>
      <c r="E30" t="s">
        <v>198</v>
      </c>
      <c r="F30">
        <v>0</v>
      </c>
    </row>
    <row r="31" spans="1:6" x14ac:dyDescent="0.25">
      <c r="A31" t="s">
        <v>893</v>
      </c>
      <c r="B31" t="s">
        <v>31</v>
      </c>
      <c r="C31" t="s">
        <v>899</v>
      </c>
      <c r="D31" t="s">
        <v>897</v>
      </c>
      <c r="E31" t="s">
        <v>901</v>
      </c>
      <c r="F31" t="s">
        <v>903</v>
      </c>
    </row>
    <row r="32" spans="1:6" x14ac:dyDescent="0.25">
      <c r="A32" t="s">
        <v>911</v>
      </c>
      <c r="B32" t="s">
        <v>85</v>
      </c>
      <c r="C32" t="s">
        <v>4471</v>
      </c>
      <c r="D32" t="s">
        <v>44</v>
      </c>
      <c r="E32" t="s">
        <v>44</v>
      </c>
      <c r="F32" t="s">
        <v>81</v>
      </c>
    </row>
    <row r="33" spans="1:6" x14ac:dyDescent="0.25">
      <c r="A33" t="s">
        <v>1403</v>
      </c>
      <c r="B33" t="s">
        <v>31</v>
      </c>
      <c r="C33" t="s">
        <v>4472</v>
      </c>
      <c r="D33" t="s">
        <v>44</v>
      </c>
      <c r="E33" t="s">
        <v>44</v>
      </c>
      <c r="F33" t="s">
        <v>44</v>
      </c>
    </row>
    <row r="34" spans="1:6" x14ac:dyDescent="0.25">
      <c r="A34" t="s">
        <v>1127</v>
      </c>
      <c r="B34" t="s">
        <v>31</v>
      </c>
      <c r="C34" t="s">
        <v>4473</v>
      </c>
      <c r="D34" t="s">
        <v>1132</v>
      </c>
      <c r="E34" t="s">
        <v>1136</v>
      </c>
      <c r="F34" t="s">
        <v>44</v>
      </c>
    </row>
    <row r="35" spans="1:6" x14ac:dyDescent="0.25">
      <c r="A35" t="s">
        <v>105</v>
      </c>
      <c r="B35" t="s">
        <v>31</v>
      </c>
      <c r="C35" t="s">
        <v>4458</v>
      </c>
      <c r="D35" t="s">
        <v>44</v>
      </c>
      <c r="E35" t="s">
        <v>44</v>
      </c>
      <c r="F35" t="s">
        <v>111</v>
      </c>
    </row>
    <row r="36" spans="1:6" x14ac:dyDescent="0.25">
      <c r="A36" t="s">
        <v>905</v>
      </c>
      <c r="B36" t="s">
        <v>31</v>
      </c>
      <c r="C36" t="s">
        <v>4474</v>
      </c>
      <c r="D36" t="s">
        <v>65</v>
      </c>
      <c r="E36" t="s">
        <v>69</v>
      </c>
      <c r="F36" t="s">
        <v>44</v>
      </c>
    </row>
    <row r="37" spans="1:6" x14ac:dyDescent="0.25">
      <c r="A37" t="s">
        <v>1283</v>
      </c>
      <c r="B37" t="s">
        <v>31</v>
      </c>
      <c r="C37" t="s">
        <v>4475</v>
      </c>
      <c r="D37" t="s">
        <v>546</v>
      </c>
      <c r="E37" t="s">
        <v>519</v>
      </c>
      <c r="F37" t="s">
        <v>550</v>
      </c>
    </row>
    <row r="38" spans="1:6" x14ac:dyDescent="0.25">
      <c r="A38" t="s">
        <v>414</v>
      </c>
      <c r="B38" t="s">
        <v>31</v>
      </c>
      <c r="C38" t="s">
        <v>4476</v>
      </c>
      <c r="D38" t="s">
        <v>420</v>
      </c>
      <c r="E38" t="s">
        <v>55</v>
      </c>
      <c r="F38" t="s">
        <v>424</v>
      </c>
    </row>
    <row r="39" spans="1:6" x14ac:dyDescent="0.25">
      <c r="A39" t="s">
        <v>641</v>
      </c>
      <c r="B39" t="s">
        <v>31</v>
      </c>
      <c r="C39" t="s">
        <v>4505</v>
      </c>
      <c r="D39" t="s">
        <v>647</v>
      </c>
      <c r="E39" t="s">
        <v>519</v>
      </c>
      <c r="F39" t="s">
        <v>44</v>
      </c>
    </row>
    <row r="40" spans="1:6" x14ac:dyDescent="0.25">
      <c r="A40" t="s">
        <v>1359</v>
      </c>
      <c r="B40" t="s">
        <v>31</v>
      </c>
      <c r="C40" t="s">
        <v>4504</v>
      </c>
      <c r="D40" t="s">
        <v>1364</v>
      </c>
      <c r="E40" t="s">
        <v>701</v>
      </c>
      <c r="F40">
        <v>0</v>
      </c>
    </row>
    <row r="41" spans="1:6" x14ac:dyDescent="0.25">
      <c r="A41" t="s">
        <v>998</v>
      </c>
      <c r="B41" t="s">
        <v>31</v>
      </c>
      <c r="C41" t="s">
        <v>4503</v>
      </c>
      <c r="D41" t="s">
        <v>1004</v>
      </c>
      <c r="E41" t="s">
        <v>55</v>
      </c>
      <c r="F41" t="s">
        <v>81</v>
      </c>
    </row>
    <row r="42" spans="1:6" x14ac:dyDescent="0.25">
      <c r="A42" t="s">
        <v>1123</v>
      </c>
      <c r="B42" t="s">
        <v>31</v>
      </c>
      <c r="C42" t="s">
        <v>4461</v>
      </c>
      <c r="D42" t="s">
        <v>361</v>
      </c>
      <c r="E42" t="s">
        <v>40</v>
      </c>
      <c r="F42">
        <v>0</v>
      </c>
    </row>
    <row r="43" spans="1:6" x14ac:dyDescent="0.25">
      <c r="A43" t="s">
        <v>871</v>
      </c>
      <c r="B43" t="s">
        <v>31</v>
      </c>
      <c r="C43" t="s">
        <v>4502</v>
      </c>
      <c r="D43" t="s">
        <v>877</v>
      </c>
      <c r="E43" t="s">
        <v>519</v>
      </c>
      <c r="F43">
        <v>0</v>
      </c>
    </row>
    <row r="44" spans="1:6" x14ac:dyDescent="0.25">
      <c r="A44" t="s">
        <v>1072</v>
      </c>
      <c r="B44" t="s">
        <v>31</v>
      </c>
      <c r="C44" t="s">
        <v>4501</v>
      </c>
      <c r="D44" t="s">
        <v>44</v>
      </c>
      <c r="E44" t="s">
        <v>44</v>
      </c>
      <c r="F44">
        <v>0</v>
      </c>
    </row>
    <row r="45" spans="1:6" x14ac:dyDescent="0.25">
      <c r="A45" t="s">
        <v>457</v>
      </c>
      <c r="B45" t="s">
        <v>31</v>
      </c>
      <c r="C45" t="s">
        <v>4500</v>
      </c>
      <c r="D45" t="s">
        <v>463</v>
      </c>
      <c r="E45" t="s">
        <v>467</v>
      </c>
      <c r="F45" t="s">
        <v>468</v>
      </c>
    </row>
    <row r="46" spans="1:6" x14ac:dyDescent="0.25">
      <c r="A46" t="s">
        <v>834</v>
      </c>
      <c r="B46" t="s">
        <v>31</v>
      </c>
      <c r="C46" t="s">
        <v>4499</v>
      </c>
      <c r="D46" t="s">
        <v>840</v>
      </c>
      <c r="E46" t="s">
        <v>410</v>
      </c>
      <c r="F46">
        <v>0</v>
      </c>
    </row>
    <row r="47" spans="1:6" x14ac:dyDescent="0.25">
      <c r="A47" t="s">
        <v>448</v>
      </c>
      <c r="B47" t="s">
        <v>31</v>
      </c>
      <c r="C47" t="s">
        <v>4498</v>
      </c>
      <c r="D47" t="s">
        <v>44</v>
      </c>
      <c r="E47" t="s">
        <v>44</v>
      </c>
      <c r="F47">
        <v>0</v>
      </c>
    </row>
    <row r="48" spans="1:6" x14ac:dyDescent="0.25">
      <c r="A48" t="s">
        <v>1438</v>
      </c>
      <c r="B48" t="s">
        <v>31</v>
      </c>
      <c r="C48" t="s">
        <v>4454</v>
      </c>
      <c r="D48" t="s">
        <v>762</v>
      </c>
      <c r="E48" t="s">
        <v>410</v>
      </c>
      <c r="F48">
        <v>0</v>
      </c>
    </row>
    <row r="49" spans="1:6" x14ac:dyDescent="0.25">
      <c r="A49" t="s">
        <v>616</v>
      </c>
      <c r="B49" t="s">
        <v>85</v>
      </c>
      <c r="C49" t="s">
        <v>4497</v>
      </c>
      <c r="D49" t="s">
        <v>44</v>
      </c>
      <c r="E49" t="s">
        <v>44</v>
      </c>
      <c r="F49" t="s">
        <v>225</v>
      </c>
    </row>
    <row r="50" spans="1:6" x14ac:dyDescent="0.25">
      <c r="A50" t="s">
        <v>380</v>
      </c>
      <c r="B50" t="s">
        <v>85</v>
      </c>
      <c r="C50" t="s">
        <v>4496</v>
      </c>
      <c r="D50" t="s">
        <v>44</v>
      </c>
      <c r="E50" t="s">
        <v>44</v>
      </c>
      <c r="F50">
        <v>0</v>
      </c>
    </row>
    <row r="51" spans="1:6" x14ac:dyDescent="0.25">
      <c r="A51" t="s">
        <v>1288</v>
      </c>
      <c r="B51" t="s">
        <v>31</v>
      </c>
      <c r="C51" t="s">
        <v>4495</v>
      </c>
      <c r="D51" t="s">
        <v>1293</v>
      </c>
      <c r="E51" t="s">
        <v>55</v>
      </c>
      <c r="F51">
        <v>0</v>
      </c>
    </row>
    <row r="52" spans="1:6" x14ac:dyDescent="0.25">
      <c r="A52" t="s">
        <v>1010</v>
      </c>
      <c r="B52" t="s">
        <v>31</v>
      </c>
      <c r="C52" t="s">
        <v>4494</v>
      </c>
      <c r="D52" t="s">
        <v>44</v>
      </c>
      <c r="E52" t="s">
        <v>44</v>
      </c>
      <c r="F52" t="s">
        <v>44</v>
      </c>
    </row>
    <row r="53" spans="1:6" x14ac:dyDescent="0.25">
      <c r="A53" t="s">
        <v>1026</v>
      </c>
      <c r="B53" t="s">
        <v>31</v>
      </c>
      <c r="C53" t="s">
        <v>4493</v>
      </c>
      <c r="D53" t="s">
        <v>44</v>
      </c>
      <c r="E53" t="s">
        <v>44</v>
      </c>
      <c r="F53" t="s">
        <v>1032</v>
      </c>
    </row>
    <row r="54" spans="1:6" x14ac:dyDescent="0.25">
      <c r="A54" t="s">
        <v>1079</v>
      </c>
      <c r="B54" t="s">
        <v>31</v>
      </c>
      <c r="C54" t="s">
        <v>4455</v>
      </c>
      <c r="D54" t="s">
        <v>258</v>
      </c>
      <c r="E54" t="s">
        <v>40</v>
      </c>
      <c r="F54" t="s">
        <v>262</v>
      </c>
    </row>
    <row r="55" spans="1:6" x14ac:dyDescent="0.25">
      <c r="A55" t="s">
        <v>150</v>
      </c>
      <c r="B55" t="s">
        <v>31</v>
      </c>
      <c r="C55" t="s">
        <v>4507</v>
      </c>
      <c r="D55" t="s">
        <v>4508</v>
      </c>
      <c r="E55" t="s">
        <v>44</v>
      </c>
      <c r="F55" t="s">
        <v>156</v>
      </c>
    </row>
    <row r="56" spans="1:6" x14ac:dyDescent="0.25">
      <c r="A56" t="s">
        <v>202</v>
      </c>
      <c r="B56" t="s">
        <v>31</v>
      </c>
      <c r="C56" t="s">
        <v>44</v>
      </c>
      <c r="D56" t="s">
        <v>44</v>
      </c>
      <c r="E56" t="s">
        <v>44</v>
      </c>
      <c r="F56" t="s">
        <v>44</v>
      </c>
    </row>
    <row r="57" spans="1:6" x14ac:dyDescent="0.25">
      <c r="A57" t="s">
        <v>749</v>
      </c>
      <c r="B57" t="s">
        <v>31</v>
      </c>
      <c r="C57" t="s">
        <v>4492</v>
      </c>
      <c r="D57" t="s">
        <v>44</v>
      </c>
      <c r="E57" t="s">
        <v>44</v>
      </c>
      <c r="F57">
        <v>0</v>
      </c>
    </row>
    <row r="58" spans="1:6" x14ac:dyDescent="0.25">
      <c r="A58" t="s">
        <v>692</v>
      </c>
      <c r="B58" t="s">
        <v>31</v>
      </c>
      <c r="C58" t="s">
        <v>4491</v>
      </c>
      <c r="D58" t="s">
        <v>697</v>
      </c>
      <c r="E58" t="s">
        <v>701</v>
      </c>
      <c r="F58" t="s">
        <v>703</v>
      </c>
    </row>
    <row r="59" spans="1:6" x14ac:dyDescent="0.25">
      <c r="A59" t="s">
        <v>1022</v>
      </c>
      <c r="B59" t="s">
        <v>31</v>
      </c>
      <c r="C59" t="s">
        <v>4481</v>
      </c>
      <c r="D59" t="s">
        <v>283</v>
      </c>
      <c r="E59" t="s">
        <v>287</v>
      </c>
      <c r="F59">
        <v>0</v>
      </c>
    </row>
    <row r="60" spans="1:6" x14ac:dyDescent="0.25">
      <c r="A60" t="s">
        <v>970</v>
      </c>
      <c r="B60" t="s">
        <v>31</v>
      </c>
      <c r="C60" t="s">
        <v>4490</v>
      </c>
      <c r="D60" t="s">
        <v>44</v>
      </c>
      <c r="E60" t="s">
        <v>44</v>
      </c>
      <c r="F60" t="s">
        <v>44</v>
      </c>
    </row>
    <row r="61" spans="1:6" x14ac:dyDescent="0.25">
      <c r="A61" t="s">
        <v>137</v>
      </c>
      <c r="B61" t="s">
        <v>31</v>
      </c>
      <c r="C61" t="s">
        <v>4459</v>
      </c>
      <c r="D61" t="s">
        <v>142</v>
      </c>
      <c r="E61" t="s">
        <v>146</v>
      </c>
      <c r="F61">
        <v>0</v>
      </c>
    </row>
    <row r="62" spans="1:6" x14ac:dyDescent="0.25">
      <c r="A62" t="s">
        <v>666</v>
      </c>
      <c r="B62" t="s">
        <v>31</v>
      </c>
      <c r="C62" t="s">
        <v>44</v>
      </c>
      <c r="D62" t="s">
        <v>44</v>
      </c>
      <c r="E62" t="s">
        <v>44</v>
      </c>
      <c r="F62" t="s">
        <v>44</v>
      </c>
    </row>
    <row r="63" spans="1:6" x14ac:dyDescent="0.25">
      <c r="A63" t="s">
        <v>706</v>
      </c>
      <c r="B63" t="s">
        <v>85</v>
      </c>
      <c r="C63" t="s">
        <v>4489</v>
      </c>
      <c r="D63" t="s">
        <v>712</v>
      </c>
      <c r="E63" t="s">
        <v>182</v>
      </c>
      <c r="F63" t="s">
        <v>716</v>
      </c>
    </row>
    <row r="64" spans="1:6" x14ac:dyDescent="0.25">
      <c r="A64" t="s">
        <v>1235</v>
      </c>
      <c r="B64" t="s">
        <v>31</v>
      </c>
      <c r="C64" t="s">
        <v>4488</v>
      </c>
      <c r="D64" t="s">
        <v>1240</v>
      </c>
      <c r="E64" t="s">
        <v>55</v>
      </c>
      <c r="F64" t="s">
        <v>1244</v>
      </c>
    </row>
    <row r="65" spans="1:6" x14ac:dyDescent="0.25">
      <c r="A65" t="s">
        <v>1272</v>
      </c>
      <c r="B65" t="s">
        <v>31</v>
      </c>
      <c r="C65" t="s">
        <v>4487</v>
      </c>
      <c r="D65" t="s">
        <v>538</v>
      </c>
      <c r="E65" t="s">
        <v>55</v>
      </c>
      <c r="F65" t="s">
        <v>339</v>
      </c>
    </row>
    <row r="66" spans="1:6" x14ac:dyDescent="0.25">
      <c r="A66" t="s">
        <v>991</v>
      </c>
      <c r="B66" t="s">
        <v>31</v>
      </c>
      <c r="C66" t="s">
        <v>4486</v>
      </c>
      <c r="D66" t="s">
        <v>44</v>
      </c>
      <c r="E66" t="s">
        <v>44</v>
      </c>
      <c r="F66" t="s">
        <v>44</v>
      </c>
    </row>
    <row r="67" spans="1:6" x14ac:dyDescent="0.25">
      <c r="A67" t="s">
        <v>611</v>
      </c>
      <c r="B67" t="s">
        <v>31</v>
      </c>
      <c r="C67" t="s">
        <v>4485</v>
      </c>
      <c r="D67" t="s">
        <v>606</v>
      </c>
      <c r="E67" t="s">
        <v>124</v>
      </c>
      <c r="F67">
        <v>0</v>
      </c>
    </row>
    <row r="68" spans="1:6" x14ac:dyDescent="0.25">
      <c r="A68" t="s">
        <v>888</v>
      </c>
      <c r="B68" t="s">
        <v>31</v>
      </c>
      <c r="C68" t="s">
        <v>53</v>
      </c>
      <c r="D68" t="s">
        <v>51</v>
      </c>
      <c r="E68" t="s">
        <v>55</v>
      </c>
      <c r="F68" t="s">
        <v>57</v>
      </c>
    </row>
    <row r="69" spans="1:6" x14ac:dyDescent="0.25">
      <c r="A69" t="s">
        <v>1276</v>
      </c>
      <c r="B69" t="s">
        <v>31</v>
      </c>
      <c r="C69" t="s">
        <v>4484</v>
      </c>
      <c r="D69" t="s">
        <v>44</v>
      </c>
      <c r="E69" t="s">
        <v>44</v>
      </c>
      <c r="F69" t="s">
        <v>44</v>
      </c>
    </row>
    <row r="70" spans="1:6" x14ac:dyDescent="0.25">
      <c r="A70" t="s">
        <v>587</v>
      </c>
      <c r="B70" t="s">
        <v>31</v>
      </c>
      <c r="C70" t="s">
        <v>4483</v>
      </c>
      <c r="D70" t="s">
        <v>593</v>
      </c>
      <c r="E70" t="s">
        <v>519</v>
      </c>
      <c r="F70" t="s">
        <v>597</v>
      </c>
    </row>
    <row r="71" spans="1:6" x14ac:dyDescent="0.25">
      <c r="A71" t="s">
        <v>29</v>
      </c>
      <c r="B71" t="s">
        <v>31</v>
      </c>
      <c r="C71" t="s">
        <v>4482</v>
      </c>
      <c r="D71" t="s">
        <v>36</v>
      </c>
      <c r="E71" t="s">
        <v>40</v>
      </c>
      <c r="F71" t="s">
        <v>42</v>
      </c>
    </row>
    <row r="72" spans="1:6" x14ac:dyDescent="0.25">
      <c r="A72" t="s">
        <v>670</v>
      </c>
      <c r="B72" t="s">
        <v>31</v>
      </c>
      <c r="C72" t="s">
        <v>44</v>
      </c>
      <c r="D72" t="s">
        <v>44</v>
      </c>
      <c r="E72" t="s">
        <v>44</v>
      </c>
      <c r="F72" t="s">
        <v>44</v>
      </c>
    </row>
    <row r="73" spans="1:6" x14ac:dyDescent="0.25">
      <c r="A73" t="s">
        <v>883</v>
      </c>
      <c r="B73" t="s">
        <v>31</v>
      </c>
      <c r="C73" t="s">
        <v>4482</v>
      </c>
      <c r="D73" t="s">
        <v>36</v>
      </c>
      <c r="E73" t="s">
        <v>40</v>
      </c>
      <c r="F73" t="s">
        <v>42</v>
      </c>
    </row>
    <row r="74" spans="1:6" x14ac:dyDescent="0.25">
      <c r="A74" t="s">
        <v>278</v>
      </c>
      <c r="B74" t="s">
        <v>31</v>
      </c>
      <c r="C74" t="s">
        <v>4481</v>
      </c>
      <c r="D74" t="s">
        <v>283</v>
      </c>
      <c r="E74" t="s">
        <v>287</v>
      </c>
      <c r="F74">
        <v>0</v>
      </c>
    </row>
    <row r="75" spans="1:6" x14ac:dyDescent="0.25">
      <c r="A75" t="s">
        <v>1205</v>
      </c>
      <c r="B75" t="s">
        <v>31</v>
      </c>
      <c r="C75" t="s">
        <v>4480</v>
      </c>
      <c r="D75" t="s">
        <v>44</v>
      </c>
      <c r="E75" t="s">
        <v>44</v>
      </c>
      <c r="F75" t="s">
        <v>44</v>
      </c>
    </row>
    <row r="76" spans="1:6" x14ac:dyDescent="0.25">
      <c r="A76" t="s">
        <v>186</v>
      </c>
      <c r="B76" t="s">
        <v>31</v>
      </c>
      <c r="C76" t="s">
        <v>53</v>
      </c>
      <c r="D76" t="s">
        <v>51</v>
      </c>
      <c r="E76" t="s">
        <v>55</v>
      </c>
      <c r="F76" t="s">
        <v>57</v>
      </c>
    </row>
    <row r="77" spans="1:6" x14ac:dyDescent="0.25">
      <c r="A77" t="s">
        <v>685</v>
      </c>
      <c r="B77" t="s">
        <v>31</v>
      </c>
      <c r="C77" t="s">
        <v>4479</v>
      </c>
      <c r="D77" t="s">
        <v>44</v>
      </c>
      <c r="E77" t="s">
        <v>44</v>
      </c>
      <c r="F77" t="s">
        <v>44</v>
      </c>
    </row>
    <row r="78" spans="1:6" x14ac:dyDescent="0.25">
      <c r="A78" t="s">
        <v>367</v>
      </c>
      <c r="B78" t="s">
        <v>31</v>
      </c>
      <c r="C78" t="s">
        <v>4478</v>
      </c>
      <c r="D78" t="s">
        <v>372</v>
      </c>
      <c r="E78" t="s">
        <v>376</v>
      </c>
      <c r="F78">
        <v>0</v>
      </c>
    </row>
    <row r="79" spans="1:6" x14ac:dyDescent="0.25">
      <c r="A79" t="s">
        <v>503</v>
      </c>
      <c r="B79" t="s">
        <v>85</v>
      </c>
      <c r="C79" t="s">
        <v>4477</v>
      </c>
      <c r="D79" t="s">
        <v>44</v>
      </c>
      <c r="E79" t="s">
        <v>44</v>
      </c>
      <c r="F79" t="s">
        <v>225</v>
      </c>
    </row>
    <row r="80" spans="1:6" x14ac:dyDescent="0.25">
      <c r="A80" t="s">
        <v>1151</v>
      </c>
      <c r="B80" t="s">
        <v>85</v>
      </c>
      <c r="C80" t="s">
        <v>1157</v>
      </c>
      <c r="D80" t="s">
        <v>1155</v>
      </c>
      <c r="E80" t="s">
        <v>519</v>
      </c>
      <c r="F80">
        <v>0</v>
      </c>
    </row>
    <row r="81" spans="1:6" x14ac:dyDescent="0.25">
      <c r="A81" t="s">
        <v>1248</v>
      </c>
      <c r="B81" t="s">
        <v>31</v>
      </c>
      <c r="C81" t="s">
        <v>4514</v>
      </c>
      <c r="D81" t="s">
        <v>1253</v>
      </c>
      <c r="E81" t="s">
        <v>1257</v>
      </c>
      <c r="F81" t="s">
        <v>1259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selection activeCell="A3" sqref="A3"/>
    </sheetView>
  </sheetViews>
  <sheetFormatPr defaultRowHeight="13.8" x14ac:dyDescent="0.25"/>
  <cols>
    <col min="1" max="1" width="15" customWidth="1"/>
  </cols>
  <sheetData>
    <row r="1" spans="1:5" x14ac:dyDescent="0.25">
      <c r="A1" t="s">
        <v>4582</v>
      </c>
    </row>
    <row r="2" spans="1:5" x14ac:dyDescent="0.25">
      <c r="A2" t="s">
        <v>4577</v>
      </c>
      <c r="B2" t="s">
        <v>4578</v>
      </c>
      <c r="C2" t="s">
        <v>4579</v>
      </c>
      <c r="D2" t="s">
        <v>4580</v>
      </c>
      <c r="E2" t="s">
        <v>4581</v>
      </c>
    </row>
    <row r="3" spans="1:5" x14ac:dyDescent="0.25">
      <c r="A3" t="s">
        <v>927</v>
      </c>
      <c r="B3" t="s">
        <v>31</v>
      </c>
      <c r="C3" t="s">
        <v>4517</v>
      </c>
      <c r="D3" t="s">
        <v>258</v>
      </c>
      <c r="E3" t="s">
        <v>40</v>
      </c>
    </row>
    <row r="4" spans="1:5" x14ac:dyDescent="0.25">
      <c r="A4" t="s">
        <v>1299</v>
      </c>
      <c r="B4" t="s">
        <v>31</v>
      </c>
      <c r="C4" t="s">
        <v>4518</v>
      </c>
      <c r="D4" t="s">
        <v>406</v>
      </c>
      <c r="E4" t="s">
        <v>410</v>
      </c>
    </row>
    <row r="5" spans="1:5" x14ac:dyDescent="0.25">
      <c r="A5" t="s">
        <v>1048</v>
      </c>
      <c r="B5" t="s">
        <v>31</v>
      </c>
      <c r="C5" t="s">
        <v>44</v>
      </c>
      <c r="D5" t="s">
        <v>194</v>
      </c>
      <c r="E5" t="s">
        <v>198</v>
      </c>
    </row>
    <row r="6" spans="1:5" x14ac:dyDescent="0.25">
      <c r="A6" t="s">
        <v>757</v>
      </c>
      <c r="B6" t="s">
        <v>31</v>
      </c>
      <c r="C6" t="s">
        <v>4519</v>
      </c>
      <c r="D6" t="s">
        <v>762</v>
      </c>
      <c r="E6" t="s">
        <v>410</v>
      </c>
    </row>
    <row r="7" spans="1:5" x14ac:dyDescent="0.25">
      <c r="A7" t="s">
        <v>1409</v>
      </c>
      <c r="B7" t="s">
        <v>31</v>
      </c>
      <c r="C7" t="s">
        <v>4520</v>
      </c>
      <c r="D7" t="s">
        <v>1414</v>
      </c>
      <c r="E7" t="s">
        <v>40</v>
      </c>
    </row>
    <row r="8" spans="1:5" x14ac:dyDescent="0.25">
      <c r="A8" t="s">
        <v>939</v>
      </c>
      <c r="B8" t="s">
        <v>31</v>
      </c>
      <c r="C8" t="s">
        <v>4521</v>
      </c>
      <c r="D8" t="s">
        <v>44</v>
      </c>
      <c r="E8" t="s">
        <v>44</v>
      </c>
    </row>
    <row r="9" spans="1:5" x14ac:dyDescent="0.25">
      <c r="A9" t="s">
        <v>956</v>
      </c>
      <c r="B9" t="s">
        <v>31</v>
      </c>
      <c r="C9" t="s">
        <v>4522</v>
      </c>
      <c r="D9" t="s">
        <v>142</v>
      </c>
      <c r="E9" t="s">
        <v>146</v>
      </c>
    </row>
    <row r="10" spans="1:5" x14ac:dyDescent="0.25">
      <c r="A10" t="s">
        <v>510</v>
      </c>
      <c r="B10" t="s">
        <v>85</v>
      </c>
      <c r="C10" t="s">
        <v>4453</v>
      </c>
      <c r="D10" t="s">
        <v>515</v>
      </c>
      <c r="E10" t="s">
        <v>519</v>
      </c>
    </row>
    <row r="11" spans="1:5" x14ac:dyDescent="0.25">
      <c r="A11" t="s">
        <v>1317</v>
      </c>
      <c r="B11" t="s">
        <v>31</v>
      </c>
      <c r="C11" t="s">
        <v>4523</v>
      </c>
      <c r="D11" t="s">
        <v>1322</v>
      </c>
      <c r="E11" t="s">
        <v>40</v>
      </c>
    </row>
    <row r="12" spans="1:5" x14ac:dyDescent="0.25">
      <c r="A12" t="s">
        <v>490</v>
      </c>
      <c r="B12" t="s">
        <v>31</v>
      </c>
      <c r="C12" t="s">
        <v>4524</v>
      </c>
      <c r="D12" t="s">
        <v>495</v>
      </c>
      <c r="E12" t="s">
        <v>499</v>
      </c>
    </row>
    <row r="13" spans="1:5" x14ac:dyDescent="0.25">
      <c r="A13" t="s">
        <v>541</v>
      </c>
      <c r="B13" t="s">
        <v>31</v>
      </c>
      <c r="C13" t="s">
        <v>4525</v>
      </c>
      <c r="D13" t="s">
        <v>546</v>
      </c>
      <c r="E13" t="s">
        <v>519</v>
      </c>
    </row>
    <row r="14" spans="1:5" x14ac:dyDescent="0.25">
      <c r="A14" t="s">
        <v>356</v>
      </c>
      <c r="B14" t="s">
        <v>31</v>
      </c>
      <c r="C14" t="s">
        <v>4526</v>
      </c>
      <c r="D14" t="s">
        <v>361</v>
      </c>
      <c r="E14" t="s">
        <v>40</v>
      </c>
    </row>
    <row r="15" spans="1:5" x14ac:dyDescent="0.25">
      <c r="A15" t="s">
        <v>767</v>
      </c>
      <c r="B15" t="s">
        <v>31</v>
      </c>
      <c r="C15" t="s">
        <v>4527</v>
      </c>
      <c r="D15" t="s">
        <v>772</v>
      </c>
      <c r="E15" t="s">
        <v>40</v>
      </c>
    </row>
    <row r="16" spans="1:5" x14ac:dyDescent="0.25">
      <c r="A16" t="s">
        <v>522</v>
      </c>
      <c r="B16" t="s">
        <v>31</v>
      </c>
      <c r="C16" t="s">
        <v>4528</v>
      </c>
      <c r="D16" t="s">
        <v>527</v>
      </c>
      <c r="E16" t="s">
        <v>55</v>
      </c>
    </row>
    <row r="17" spans="1:5" x14ac:dyDescent="0.25">
      <c r="A17" t="s">
        <v>1186</v>
      </c>
      <c r="B17" t="s">
        <v>31</v>
      </c>
      <c r="C17" t="s">
        <v>4529</v>
      </c>
      <c r="D17" t="s">
        <v>1191</v>
      </c>
      <c r="E17" t="s">
        <v>519</v>
      </c>
    </row>
    <row r="18" spans="1:5" x14ac:dyDescent="0.25">
      <c r="A18" t="s">
        <v>160</v>
      </c>
      <c r="B18" t="s">
        <v>85</v>
      </c>
      <c r="C18" t="s">
        <v>4530</v>
      </c>
      <c r="D18" t="s">
        <v>166</v>
      </c>
      <c r="E18" t="s">
        <v>124</v>
      </c>
    </row>
    <row r="19" spans="1:5" x14ac:dyDescent="0.25">
      <c r="A19" t="s">
        <v>1341</v>
      </c>
      <c r="B19" t="s">
        <v>31</v>
      </c>
      <c r="C19" t="s">
        <v>4531</v>
      </c>
      <c r="D19" t="s">
        <v>1346</v>
      </c>
      <c r="E19" t="s">
        <v>1350</v>
      </c>
    </row>
    <row r="20" spans="1:5" x14ac:dyDescent="0.25">
      <c r="A20" t="s">
        <v>483</v>
      </c>
      <c r="B20" t="s">
        <v>31</v>
      </c>
      <c r="C20" t="s">
        <v>4532</v>
      </c>
      <c r="D20" t="s">
        <v>44</v>
      </c>
      <c r="E20" t="s">
        <v>44</v>
      </c>
    </row>
    <row r="21" spans="1:5" x14ac:dyDescent="0.25">
      <c r="A21" t="s">
        <v>977</v>
      </c>
      <c r="B21" t="s">
        <v>31</v>
      </c>
      <c r="C21" t="s">
        <v>4533</v>
      </c>
      <c r="D21" t="s">
        <v>982</v>
      </c>
      <c r="E21" t="s">
        <v>410</v>
      </c>
    </row>
    <row r="23" spans="1:5" x14ac:dyDescent="0.25">
      <c r="A23" t="s">
        <v>1098</v>
      </c>
      <c r="B23" t="s">
        <v>31</v>
      </c>
      <c r="C23" t="s">
        <v>4534</v>
      </c>
      <c r="D23" t="s">
        <v>1104</v>
      </c>
      <c r="E23" t="s">
        <v>55</v>
      </c>
    </row>
    <row r="24" spans="1:5" x14ac:dyDescent="0.25">
      <c r="A24" t="s">
        <v>1201</v>
      </c>
      <c r="B24" t="s">
        <v>31</v>
      </c>
      <c r="C24" t="s">
        <v>4535</v>
      </c>
      <c r="D24" t="s">
        <v>44</v>
      </c>
      <c r="E24" t="s">
        <v>44</v>
      </c>
    </row>
    <row r="25" spans="1:5" x14ac:dyDescent="0.25">
      <c r="A25" t="s">
        <v>1225</v>
      </c>
      <c r="B25" t="s">
        <v>31</v>
      </c>
      <c r="C25" t="s">
        <v>4524</v>
      </c>
      <c r="D25" t="s">
        <v>495</v>
      </c>
      <c r="E25" t="s">
        <v>499</v>
      </c>
    </row>
    <row r="26" spans="1:5" x14ac:dyDescent="0.25">
      <c r="A26" t="s">
        <v>291</v>
      </c>
      <c r="B26" t="s">
        <v>31</v>
      </c>
      <c r="C26" t="s">
        <v>4536</v>
      </c>
      <c r="D26" t="s">
        <v>44</v>
      </c>
      <c r="E26" t="s">
        <v>44</v>
      </c>
    </row>
    <row r="27" spans="1:5" x14ac:dyDescent="0.25">
      <c r="A27" t="s">
        <v>1084</v>
      </c>
      <c r="B27" t="s">
        <v>31</v>
      </c>
      <c r="C27" t="s">
        <v>4537</v>
      </c>
      <c r="D27" t="s">
        <v>272</v>
      </c>
      <c r="E27" t="s">
        <v>69</v>
      </c>
    </row>
    <row r="28" spans="1:5" x14ac:dyDescent="0.25">
      <c r="A28" t="s">
        <v>1160</v>
      </c>
      <c r="B28" t="s">
        <v>31</v>
      </c>
      <c r="C28" t="s">
        <v>4538</v>
      </c>
      <c r="D28" t="s">
        <v>1166</v>
      </c>
      <c r="E28" t="s">
        <v>1170</v>
      </c>
    </row>
    <row r="29" spans="1:5" x14ac:dyDescent="0.25">
      <c r="A29" t="s">
        <v>400</v>
      </c>
      <c r="B29" t="s">
        <v>31</v>
      </c>
      <c r="C29" t="s">
        <v>4539</v>
      </c>
      <c r="D29" t="s">
        <v>406</v>
      </c>
      <c r="E29" t="s">
        <v>410</v>
      </c>
    </row>
    <row r="30" spans="1:5" x14ac:dyDescent="0.25">
      <c r="A30" t="s">
        <v>46</v>
      </c>
      <c r="B30" t="s">
        <v>31</v>
      </c>
      <c r="C30" t="s">
        <v>53</v>
      </c>
      <c r="D30" t="s">
        <v>51</v>
      </c>
      <c r="E30" t="s">
        <v>55</v>
      </c>
    </row>
    <row r="31" spans="1:5" x14ac:dyDescent="0.25">
      <c r="A31" t="s">
        <v>191</v>
      </c>
      <c r="B31" t="s">
        <v>31</v>
      </c>
      <c r="C31" t="s">
        <v>196</v>
      </c>
      <c r="D31" t="s">
        <v>194</v>
      </c>
      <c r="E31" t="s">
        <v>198</v>
      </c>
    </row>
    <row r="32" spans="1:5" x14ac:dyDescent="0.25">
      <c r="A32" t="s">
        <v>893</v>
      </c>
      <c r="B32" t="s">
        <v>31</v>
      </c>
      <c r="C32" t="s">
        <v>899</v>
      </c>
      <c r="D32" t="s">
        <v>897</v>
      </c>
      <c r="E32" t="s">
        <v>901</v>
      </c>
    </row>
    <row r="33" spans="1:5" x14ac:dyDescent="0.25">
      <c r="A33" t="s">
        <v>911</v>
      </c>
      <c r="B33" t="s">
        <v>85</v>
      </c>
      <c r="C33" t="s">
        <v>4540</v>
      </c>
      <c r="D33" t="s">
        <v>44</v>
      </c>
      <c r="E33" t="s">
        <v>44</v>
      </c>
    </row>
    <row r="34" spans="1:5" x14ac:dyDescent="0.25">
      <c r="A34" t="s">
        <v>1403</v>
      </c>
      <c r="B34" t="s">
        <v>31</v>
      </c>
      <c r="C34" t="s">
        <v>4541</v>
      </c>
      <c r="D34" t="s">
        <v>44</v>
      </c>
      <c r="E34" t="s">
        <v>44</v>
      </c>
    </row>
    <row r="35" spans="1:5" x14ac:dyDescent="0.25">
      <c r="A35" t="s">
        <v>1127</v>
      </c>
      <c r="B35" t="s">
        <v>31</v>
      </c>
      <c r="C35" t="s">
        <v>4542</v>
      </c>
      <c r="D35" t="s">
        <v>1132</v>
      </c>
      <c r="E35" t="s">
        <v>1136</v>
      </c>
    </row>
    <row r="36" spans="1:5" x14ac:dyDescent="0.25">
      <c r="A36" t="s">
        <v>105</v>
      </c>
      <c r="B36" t="s">
        <v>31</v>
      </c>
      <c r="C36" t="s">
        <v>4521</v>
      </c>
      <c r="D36" t="s">
        <v>44</v>
      </c>
      <c r="E36" t="s">
        <v>44</v>
      </c>
    </row>
    <row r="37" spans="1:5" x14ac:dyDescent="0.25">
      <c r="A37" t="s">
        <v>905</v>
      </c>
      <c r="B37" t="s">
        <v>31</v>
      </c>
      <c r="C37" t="s">
        <v>4543</v>
      </c>
      <c r="D37" t="s">
        <v>65</v>
      </c>
      <c r="E37" t="s">
        <v>69</v>
      </c>
    </row>
    <row r="38" spans="1:5" x14ac:dyDescent="0.25">
      <c r="A38" t="s">
        <v>1283</v>
      </c>
      <c r="B38" t="s">
        <v>31</v>
      </c>
      <c r="C38" t="s">
        <v>4544</v>
      </c>
      <c r="D38" t="s">
        <v>546</v>
      </c>
      <c r="E38" t="s">
        <v>519</v>
      </c>
    </row>
    <row r="39" spans="1:5" x14ac:dyDescent="0.25">
      <c r="A39" t="s">
        <v>414</v>
      </c>
      <c r="B39" t="s">
        <v>31</v>
      </c>
      <c r="C39" t="s">
        <v>4545</v>
      </c>
      <c r="D39" t="s">
        <v>420</v>
      </c>
      <c r="E39" t="s">
        <v>55</v>
      </c>
    </row>
    <row r="40" spans="1:5" x14ac:dyDescent="0.25">
      <c r="A40" t="s">
        <v>641</v>
      </c>
      <c r="B40" t="s">
        <v>31</v>
      </c>
      <c r="C40" t="s">
        <v>4546</v>
      </c>
      <c r="D40" t="s">
        <v>647</v>
      </c>
      <c r="E40" t="s">
        <v>519</v>
      </c>
    </row>
    <row r="41" spans="1:5" x14ac:dyDescent="0.25">
      <c r="A41" t="s">
        <v>1359</v>
      </c>
      <c r="B41" t="s">
        <v>31</v>
      </c>
      <c r="C41" t="s">
        <v>4547</v>
      </c>
      <c r="D41" t="s">
        <v>1364</v>
      </c>
      <c r="E41" t="s">
        <v>701</v>
      </c>
    </row>
    <row r="42" spans="1:5" x14ac:dyDescent="0.25">
      <c r="A42" t="s">
        <v>998</v>
      </c>
      <c r="B42" t="s">
        <v>31</v>
      </c>
      <c r="C42" t="s">
        <v>4548</v>
      </c>
      <c r="D42" t="s">
        <v>1004</v>
      </c>
      <c r="E42" t="s">
        <v>55</v>
      </c>
    </row>
    <row r="43" spans="1:5" x14ac:dyDescent="0.25">
      <c r="A43" t="s">
        <v>1123</v>
      </c>
      <c r="B43" t="s">
        <v>31</v>
      </c>
      <c r="C43" t="s">
        <v>4526</v>
      </c>
      <c r="D43" t="s">
        <v>361</v>
      </c>
      <c r="E43" t="s">
        <v>40</v>
      </c>
    </row>
    <row r="44" spans="1:5" x14ac:dyDescent="0.25">
      <c r="A44" t="s">
        <v>871</v>
      </c>
      <c r="B44" t="s">
        <v>31</v>
      </c>
      <c r="C44" t="s">
        <v>4549</v>
      </c>
      <c r="D44" t="s">
        <v>877</v>
      </c>
      <c r="E44" t="s">
        <v>519</v>
      </c>
    </row>
    <row r="45" spans="1:5" x14ac:dyDescent="0.25">
      <c r="A45" t="s">
        <v>1072</v>
      </c>
      <c r="B45" t="s">
        <v>31</v>
      </c>
      <c r="C45" t="s">
        <v>4550</v>
      </c>
      <c r="D45" t="s">
        <v>44</v>
      </c>
      <c r="E45" t="s">
        <v>44</v>
      </c>
    </row>
    <row r="46" spans="1:5" x14ac:dyDescent="0.25">
      <c r="A46" t="s">
        <v>457</v>
      </c>
      <c r="B46" t="s">
        <v>31</v>
      </c>
      <c r="C46" t="s">
        <v>4551</v>
      </c>
      <c r="D46" t="s">
        <v>463</v>
      </c>
      <c r="E46" t="s">
        <v>467</v>
      </c>
    </row>
    <row r="47" spans="1:5" x14ac:dyDescent="0.25">
      <c r="A47" t="s">
        <v>834</v>
      </c>
      <c r="B47" t="s">
        <v>31</v>
      </c>
      <c r="C47" t="s">
        <v>4552</v>
      </c>
      <c r="D47" t="s">
        <v>840</v>
      </c>
      <c r="E47" t="s">
        <v>410</v>
      </c>
    </row>
    <row r="48" spans="1:5" x14ac:dyDescent="0.25">
      <c r="A48" t="s">
        <v>448</v>
      </c>
      <c r="B48" t="s">
        <v>31</v>
      </c>
      <c r="C48" t="s">
        <v>4553</v>
      </c>
      <c r="D48" t="s">
        <v>44</v>
      </c>
      <c r="E48" t="s">
        <v>44</v>
      </c>
    </row>
    <row r="49" spans="1:5" x14ac:dyDescent="0.25">
      <c r="A49" t="s">
        <v>1438</v>
      </c>
      <c r="B49" t="s">
        <v>31</v>
      </c>
      <c r="C49" t="s">
        <v>4519</v>
      </c>
      <c r="D49" t="s">
        <v>762</v>
      </c>
      <c r="E49" t="s">
        <v>410</v>
      </c>
    </row>
    <row r="50" spans="1:5" x14ac:dyDescent="0.25">
      <c r="A50" t="s">
        <v>616</v>
      </c>
      <c r="B50" t="s">
        <v>85</v>
      </c>
      <c r="C50" t="s">
        <v>4554</v>
      </c>
      <c r="D50" t="s">
        <v>44</v>
      </c>
      <c r="E50" t="s">
        <v>44</v>
      </c>
    </row>
    <row r="51" spans="1:5" x14ac:dyDescent="0.25">
      <c r="A51" t="s">
        <v>380</v>
      </c>
      <c r="B51" t="s">
        <v>85</v>
      </c>
      <c r="C51" t="s">
        <v>4555</v>
      </c>
      <c r="D51" t="s">
        <v>44</v>
      </c>
      <c r="E51" t="s">
        <v>44</v>
      </c>
    </row>
    <row r="52" spans="1:5" x14ac:dyDescent="0.25">
      <c r="A52" t="s">
        <v>1288</v>
      </c>
      <c r="B52" t="s">
        <v>31</v>
      </c>
      <c r="C52" t="s">
        <v>4556</v>
      </c>
      <c r="D52" t="s">
        <v>1293</v>
      </c>
      <c r="E52" t="s">
        <v>55</v>
      </c>
    </row>
    <row r="53" spans="1:5" x14ac:dyDescent="0.25">
      <c r="A53" t="s">
        <v>1010</v>
      </c>
      <c r="B53" t="s">
        <v>31</v>
      </c>
      <c r="C53" t="s">
        <v>4557</v>
      </c>
      <c r="D53" t="s">
        <v>44</v>
      </c>
      <c r="E53" t="s">
        <v>44</v>
      </c>
    </row>
    <row r="55" spans="1:5" x14ac:dyDescent="0.25">
      <c r="A55" t="s">
        <v>1026</v>
      </c>
      <c r="B55" t="s">
        <v>31</v>
      </c>
      <c r="C55" t="s">
        <v>4558</v>
      </c>
      <c r="D55" t="s">
        <v>44</v>
      </c>
      <c r="E55" t="s">
        <v>44</v>
      </c>
    </row>
    <row r="56" spans="1:5" x14ac:dyDescent="0.25">
      <c r="A56" t="s">
        <v>1079</v>
      </c>
      <c r="B56" t="s">
        <v>31</v>
      </c>
      <c r="C56" t="s">
        <v>4517</v>
      </c>
      <c r="D56" t="s">
        <v>258</v>
      </c>
      <c r="E56" t="s">
        <v>40</v>
      </c>
    </row>
    <row r="57" spans="1:5" x14ac:dyDescent="0.25">
      <c r="A57" t="s">
        <v>150</v>
      </c>
      <c r="B57" t="s">
        <v>31</v>
      </c>
      <c r="C57" t="s">
        <v>4559</v>
      </c>
      <c r="D57" t="s">
        <v>4508</v>
      </c>
      <c r="E57" t="s">
        <v>44</v>
      </c>
    </row>
    <row r="58" spans="1:5" x14ac:dyDescent="0.25">
      <c r="A58" t="s">
        <v>202</v>
      </c>
      <c r="B58" t="s">
        <v>31</v>
      </c>
      <c r="C58" t="s">
        <v>44</v>
      </c>
      <c r="D58" t="s">
        <v>44</v>
      </c>
      <c r="E58" t="s">
        <v>44</v>
      </c>
    </row>
    <row r="59" spans="1:5" x14ac:dyDescent="0.25">
      <c r="A59" t="s">
        <v>749</v>
      </c>
      <c r="B59" t="s">
        <v>31</v>
      </c>
      <c r="C59" t="s">
        <v>4560</v>
      </c>
      <c r="D59" t="s">
        <v>44</v>
      </c>
      <c r="E59" t="s">
        <v>44</v>
      </c>
    </row>
    <row r="60" spans="1:5" x14ac:dyDescent="0.25">
      <c r="A60" t="s">
        <v>692</v>
      </c>
      <c r="B60" t="s">
        <v>31</v>
      </c>
      <c r="C60" t="s">
        <v>4561</v>
      </c>
      <c r="D60" t="s">
        <v>697</v>
      </c>
      <c r="E60" t="s">
        <v>701</v>
      </c>
    </row>
    <row r="61" spans="1:5" x14ac:dyDescent="0.25">
      <c r="A61" t="s">
        <v>1022</v>
      </c>
      <c r="B61" t="s">
        <v>31</v>
      </c>
      <c r="C61" t="s">
        <v>4562</v>
      </c>
      <c r="D61" t="s">
        <v>283</v>
      </c>
      <c r="E61" t="s">
        <v>287</v>
      </c>
    </row>
    <row r="62" spans="1:5" x14ac:dyDescent="0.25">
      <c r="A62" t="s">
        <v>970</v>
      </c>
      <c r="B62" t="s">
        <v>31</v>
      </c>
      <c r="C62" t="s">
        <v>4563</v>
      </c>
      <c r="D62" t="s">
        <v>44</v>
      </c>
      <c r="E62" t="s">
        <v>44</v>
      </c>
    </row>
    <row r="63" spans="1:5" x14ac:dyDescent="0.25">
      <c r="A63" t="s">
        <v>137</v>
      </c>
      <c r="B63" t="s">
        <v>31</v>
      </c>
      <c r="C63" t="s">
        <v>4522</v>
      </c>
      <c r="D63" t="s">
        <v>142</v>
      </c>
      <c r="E63" t="s">
        <v>146</v>
      </c>
    </row>
    <row r="64" spans="1:5" x14ac:dyDescent="0.25">
      <c r="A64" t="s">
        <v>666</v>
      </c>
      <c r="B64" t="s">
        <v>31</v>
      </c>
      <c r="C64" t="s">
        <v>44</v>
      </c>
      <c r="D64" t="s">
        <v>44</v>
      </c>
      <c r="E64" t="s">
        <v>44</v>
      </c>
    </row>
    <row r="65" spans="1:5" x14ac:dyDescent="0.25">
      <c r="A65" t="s">
        <v>706</v>
      </c>
      <c r="B65" t="s">
        <v>85</v>
      </c>
      <c r="C65" t="s">
        <v>4564</v>
      </c>
      <c r="D65" t="s">
        <v>712</v>
      </c>
      <c r="E65" t="s">
        <v>182</v>
      </c>
    </row>
    <row r="66" spans="1:5" x14ac:dyDescent="0.25">
      <c r="A66" t="s">
        <v>1235</v>
      </c>
      <c r="B66" t="s">
        <v>31</v>
      </c>
      <c r="C66" t="s">
        <v>4565</v>
      </c>
      <c r="D66" t="s">
        <v>1240</v>
      </c>
      <c r="E66" t="s">
        <v>55</v>
      </c>
    </row>
    <row r="67" spans="1:5" x14ac:dyDescent="0.25">
      <c r="A67" t="s">
        <v>1272</v>
      </c>
      <c r="B67" t="s">
        <v>31</v>
      </c>
      <c r="C67" t="s">
        <v>4566</v>
      </c>
      <c r="D67" t="s">
        <v>538</v>
      </c>
      <c r="E67" t="s">
        <v>55</v>
      </c>
    </row>
    <row r="68" spans="1:5" x14ac:dyDescent="0.25">
      <c r="A68" t="s">
        <v>991</v>
      </c>
      <c r="B68" t="s">
        <v>31</v>
      </c>
      <c r="C68" t="s">
        <v>4567</v>
      </c>
      <c r="D68" t="s">
        <v>44</v>
      </c>
      <c r="E68" t="s">
        <v>44</v>
      </c>
    </row>
    <row r="69" spans="1:5" x14ac:dyDescent="0.25">
      <c r="A69" t="s">
        <v>611</v>
      </c>
      <c r="B69" t="s">
        <v>31</v>
      </c>
      <c r="C69" t="s">
        <v>4568</v>
      </c>
      <c r="D69" t="s">
        <v>606</v>
      </c>
      <c r="E69" t="s">
        <v>124</v>
      </c>
    </row>
    <row r="70" spans="1:5" x14ac:dyDescent="0.25">
      <c r="A70" t="s">
        <v>888</v>
      </c>
      <c r="B70" t="s">
        <v>31</v>
      </c>
      <c r="C70" t="s">
        <v>53</v>
      </c>
      <c r="D70" t="s">
        <v>51</v>
      </c>
      <c r="E70" t="s">
        <v>55</v>
      </c>
    </row>
    <row r="71" spans="1:5" x14ac:dyDescent="0.25">
      <c r="A71" t="s">
        <v>1276</v>
      </c>
      <c r="B71" t="s">
        <v>31</v>
      </c>
      <c r="C71" t="s">
        <v>4569</v>
      </c>
      <c r="D71" t="s">
        <v>44</v>
      </c>
      <c r="E71" t="s">
        <v>44</v>
      </c>
    </row>
    <row r="72" spans="1:5" x14ac:dyDescent="0.25">
      <c r="A72" t="s">
        <v>587</v>
      </c>
      <c r="B72" t="s">
        <v>31</v>
      </c>
      <c r="C72" t="s">
        <v>4570</v>
      </c>
      <c r="D72" t="s">
        <v>593</v>
      </c>
      <c r="E72" t="s">
        <v>519</v>
      </c>
    </row>
    <row r="73" spans="1:5" x14ac:dyDescent="0.25">
      <c r="A73" t="s">
        <v>29</v>
      </c>
      <c r="B73" t="s">
        <v>31</v>
      </c>
      <c r="C73" t="s">
        <v>4571</v>
      </c>
      <c r="D73" t="s">
        <v>36</v>
      </c>
      <c r="E73" t="s">
        <v>40</v>
      </c>
    </row>
    <row r="74" spans="1:5" x14ac:dyDescent="0.25">
      <c r="A74" t="s">
        <v>670</v>
      </c>
      <c r="B74" t="s">
        <v>31</v>
      </c>
      <c r="C74" t="s">
        <v>44</v>
      </c>
      <c r="D74" t="s">
        <v>44</v>
      </c>
      <c r="E74" t="s">
        <v>44</v>
      </c>
    </row>
    <row r="75" spans="1:5" x14ac:dyDescent="0.25">
      <c r="A75" t="s">
        <v>883</v>
      </c>
      <c r="B75" t="s">
        <v>31</v>
      </c>
      <c r="C75" t="s">
        <v>4571</v>
      </c>
      <c r="D75" t="s">
        <v>36</v>
      </c>
      <c r="E75" t="s">
        <v>40</v>
      </c>
    </row>
    <row r="76" spans="1:5" x14ac:dyDescent="0.25">
      <c r="A76" t="s">
        <v>278</v>
      </c>
      <c r="B76" t="s">
        <v>31</v>
      </c>
      <c r="C76" t="s">
        <v>4562</v>
      </c>
      <c r="D76" t="s">
        <v>283</v>
      </c>
      <c r="E76" t="s">
        <v>287</v>
      </c>
    </row>
    <row r="77" spans="1:5" x14ac:dyDescent="0.25">
      <c r="A77" t="s">
        <v>1205</v>
      </c>
      <c r="B77" t="s">
        <v>31</v>
      </c>
      <c r="C77" t="s">
        <v>4572</v>
      </c>
      <c r="D77" t="s">
        <v>44</v>
      </c>
      <c r="E77" t="s">
        <v>44</v>
      </c>
    </row>
    <row r="78" spans="1:5" x14ac:dyDescent="0.25">
      <c r="A78" t="s">
        <v>186</v>
      </c>
      <c r="B78" t="s">
        <v>31</v>
      </c>
      <c r="C78" t="s">
        <v>53</v>
      </c>
      <c r="D78" t="s">
        <v>51</v>
      </c>
      <c r="E78" t="s">
        <v>55</v>
      </c>
    </row>
    <row r="79" spans="1:5" x14ac:dyDescent="0.25">
      <c r="A79" t="s">
        <v>685</v>
      </c>
      <c r="B79" t="s">
        <v>31</v>
      </c>
      <c r="C79" t="s">
        <v>4573</v>
      </c>
      <c r="D79" t="s">
        <v>44</v>
      </c>
      <c r="E79" t="s">
        <v>44</v>
      </c>
    </row>
    <row r="80" spans="1:5" x14ac:dyDescent="0.25">
      <c r="A80" t="s">
        <v>367</v>
      </c>
      <c r="B80" t="s">
        <v>31</v>
      </c>
      <c r="C80" t="s">
        <v>4574</v>
      </c>
      <c r="D80" t="s">
        <v>372</v>
      </c>
      <c r="E80" t="s">
        <v>376</v>
      </c>
    </row>
    <row r="81" spans="1:5" x14ac:dyDescent="0.25">
      <c r="A81" t="s">
        <v>503</v>
      </c>
      <c r="B81" t="s">
        <v>85</v>
      </c>
      <c r="C81" t="s">
        <v>4575</v>
      </c>
      <c r="D81" t="s">
        <v>44</v>
      </c>
      <c r="E81" t="s">
        <v>44</v>
      </c>
    </row>
    <row r="82" spans="1:5" x14ac:dyDescent="0.25">
      <c r="A82" t="s">
        <v>1151</v>
      </c>
      <c r="B82" t="s">
        <v>85</v>
      </c>
      <c r="C82" t="s">
        <v>1157</v>
      </c>
      <c r="D82" t="s">
        <v>1155</v>
      </c>
      <c r="E82" t="s">
        <v>519</v>
      </c>
    </row>
    <row r="83" spans="1:5" x14ac:dyDescent="0.25">
      <c r="A83" t="s">
        <v>1248</v>
      </c>
      <c r="B83" t="s">
        <v>31</v>
      </c>
      <c r="C83" t="s">
        <v>4576</v>
      </c>
      <c r="D83" t="s">
        <v>1253</v>
      </c>
      <c r="E83" t="s">
        <v>1257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7</vt:i4>
      </vt:variant>
    </vt:vector>
  </HeadingPairs>
  <TitlesOfParts>
    <vt:vector size="13" baseType="lpstr">
      <vt:lpstr>Table S1a_DEPs in MSPms-VS-MPms</vt:lpstr>
      <vt:lpstr>Table S1b_DEPs in MSTds-VS-MTds</vt:lpstr>
      <vt:lpstr>Table S1c_DEPs in MSMs-VS-MMs</vt:lpstr>
      <vt:lpstr>Table S1d.tolal of 498 DEPs</vt:lpstr>
      <vt:lpstr>Table S1e_79 shared DEPs</vt:lpstr>
      <vt:lpstr>Table S1f_79  DEPs Homologous </vt:lpstr>
      <vt:lpstr>a</vt:lpstr>
      <vt:lpstr>aa</vt:lpstr>
      <vt:lpstr>aq</vt:lpstr>
      <vt:lpstr>as</vt:lpstr>
      <vt:lpstr>az</vt:lpstr>
      <vt:lpstr>b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Zhining Yang</cp:lastModifiedBy>
  <dcterms:created xsi:type="dcterms:W3CDTF">2015-06-05T18:19:34Z</dcterms:created>
  <dcterms:modified xsi:type="dcterms:W3CDTF">2025-10-14T13:08:09Z</dcterms:modified>
</cp:coreProperties>
</file>