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5105" windowHeight="5985" tabRatio="866"/>
  </bookViews>
  <sheets>
    <sheet name="raw" sheetId="2" r:id="rId1"/>
    <sheet name="BL-normality" sheetId="3" state="hidden" r:id="rId2"/>
    <sheet name="BL-t test" sheetId="4" state="hidden" r:id="rId3"/>
    <sheet name="BL-MW test" sheetId="5" state="hidden" r:id="rId4"/>
  </sheets>
  <externalReferences>
    <externalReference r:id="rId5"/>
  </externalReferences>
  <definedNames>
    <definedName name="solver_eng" localSheetId="0" hidden="1">1</definedName>
    <definedName name="solver_neg" localSheetId="0" hidden="1">1</definedName>
    <definedName name="solver_num" localSheetId="0" hidden="1">0</definedName>
    <definedName name="solver_opt" localSheetId="0" hidden="1">#REF!</definedName>
    <definedName name="solver_typ" localSheetId="0" hidden="1">1</definedName>
    <definedName name="solver_val" localSheetId="0" hidden="1">0</definedName>
    <definedName name="solver_ver" localSheetId="0" hidden="1">3</definedName>
  </definedNames>
  <calcPr calcId="145621"/>
</workbook>
</file>

<file path=xl/calcChain.xml><?xml version="1.0" encoding="utf-8"?>
<calcChain xmlns="http://schemas.openxmlformats.org/spreadsheetml/2006/main">
  <c r="U6" i="5" l="1"/>
  <c r="T6" i="5"/>
  <c r="O6" i="5"/>
  <c r="N6" i="5"/>
  <c r="U5" i="5"/>
  <c r="T5" i="5"/>
  <c r="O5" i="5"/>
  <c r="N5" i="5"/>
  <c r="V34" i="3"/>
  <c r="W34" i="3" s="1"/>
  <c r="P34" i="3"/>
  <c r="Q34" i="3" s="1"/>
  <c r="V33" i="3"/>
  <c r="W33" i="3" s="1"/>
  <c r="P33" i="3"/>
  <c r="Q33" i="3" s="1"/>
  <c r="V32" i="3"/>
  <c r="W32" i="3" s="1"/>
  <c r="P32" i="3"/>
  <c r="Q32" i="3" s="1"/>
  <c r="V31" i="3"/>
  <c r="W31" i="3" s="1"/>
  <c r="P31" i="3"/>
  <c r="Q31" i="3" s="1"/>
  <c r="V8" i="3"/>
  <c r="W8" i="3" s="1"/>
  <c r="P8" i="3"/>
  <c r="Q8" i="3" s="1"/>
  <c r="V7" i="3"/>
  <c r="W7" i="3" s="1"/>
  <c r="P7" i="3"/>
  <c r="Q7" i="3" s="1"/>
  <c r="V6" i="3"/>
  <c r="W6" i="3" s="1"/>
  <c r="P6" i="3"/>
  <c r="Q6" i="3" s="1"/>
  <c r="V5" i="3"/>
  <c r="W5" i="3" s="1"/>
  <c r="P5" i="3"/>
  <c r="Q5" i="3" s="1"/>
  <c r="V4" i="3"/>
  <c r="W4" i="3" s="1"/>
  <c r="P4" i="3"/>
  <c r="Q4" i="3" s="1"/>
  <c r="V3" i="3"/>
  <c r="W3" i="3" s="1"/>
  <c r="P3" i="3"/>
  <c r="Q3" i="3" s="1"/>
  <c r="U7" i="5"/>
  <c r="T7" i="5"/>
  <c r="U21" i="5"/>
  <c r="N21" i="5"/>
  <c r="T24" i="5"/>
  <c r="O21" i="5"/>
  <c r="N24" i="5"/>
  <c r="N7" i="5"/>
  <c r="H24" i="5"/>
  <c r="O7" i="5"/>
  <c r="T21" i="5"/>
  <c r="T13" i="5" l="1"/>
  <c r="T14" i="5" s="1"/>
  <c r="U17" i="5" s="1"/>
  <c r="U24" i="5"/>
  <c r="U25" i="5" s="1"/>
  <c r="T25" i="5"/>
  <c r="N25" i="5"/>
  <c r="O24" i="5"/>
  <c r="O25" i="5" s="1"/>
  <c r="O8" i="5"/>
  <c r="T8" i="5"/>
  <c r="N13" i="5"/>
  <c r="U8" i="5"/>
  <c r="N8" i="5"/>
  <c r="H25" i="5"/>
  <c r="I24" i="5"/>
  <c r="I25" i="5" s="1"/>
  <c r="I6" i="5"/>
  <c r="H6" i="5"/>
  <c r="I5" i="5"/>
  <c r="H5" i="5"/>
  <c r="I21" i="5"/>
  <c r="H7" i="5"/>
  <c r="H21" i="5"/>
  <c r="B24" i="5"/>
  <c r="I7" i="5"/>
  <c r="T12" i="5" l="1"/>
  <c r="T15" i="5" s="1"/>
  <c r="T18" i="5" s="1"/>
  <c r="N12" i="5"/>
  <c r="O22" i="5" s="1"/>
  <c r="T17" i="5"/>
  <c r="N14" i="5"/>
  <c r="I8" i="5"/>
  <c r="H8" i="5"/>
  <c r="H13" i="5"/>
  <c r="C24" i="5"/>
  <c r="C25" i="5" s="1"/>
  <c r="B25" i="5"/>
  <c r="C6" i="5"/>
  <c r="B6" i="5"/>
  <c r="C5" i="5"/>
  <c r="B5" i="5"/>
  <c r="C21" i="5"/>
  <c r="B7" i="5"/>
  <c r="B21" i="5"/>
  <c r="C7" i="5"/>
  <c r="U22" i="5" l="1"/>
  <c r="T22" i="5"/>
  <c r="T16" i="5"/>
  <c r="N15" i="5"/>
  <c r="N18" i="5" s="1"/>
  <c r="N22" i="5"/>
  <c r="U18" i="5"/>
  <c r="U19" i="5" s="1"/>
  <c r="T19" i="5"/>
  <c r="N17" i="5"/>
  <c r="H12" i="5"/>
  <c r="I22" i="5" s="1"/>
  <c r="O17" i="5"/>
  <c r="H14" i="5"/>
  <c r="H17" i="5" s="1"/>
  <c r="B8" i="5"/>
  <c r="B13" i="5"/>
  <c r="C8" i="5"/>
  <c r="N16" i="5" l="1"/>
  <c r="H22" i="5"/>
  <c r="O18" i="5"/>
  <c r="O19" i="5" s="1"/>
  <c r="N19" i="5"/>
  <c r="I17" i="5"/>
  <c r="H15" i="5"/>
  <c r="B14" i="5"/>
  <c r="B17" i="5" s="1"/>
  <c r="B12" i="5"/>
  <c r="D3" i="3"/>
  <c r="E3" i="3" s="1"/>
  <c r="J3" i="3"/>
  <c r="K3" i="3" s="1"/>
  <c r="D4" i="3"/>
  <c r="E4" i="3" s="1"/>
  <c r="J4" i="3"/>
  <c r="K4" i="3" s="1"/>
  <c r="D5" i="3"/>
  <c r="E5" i="3" s="1"/>
  <c r="J5" i="3"/>
  <c r="K5" i="3"/>
  <c r="D6" i="3"/>
  <c r="E6" i="3" s="1"/>
  <c r="J6" i="3"/>
  <c r="K6" i="3" s="1"/>
  <c r="D7" i="3"/>
  <c r="E7" i="3" s="1"/>
  <c r="J7" i="3"/>
  <c r="K7" i="3" s="1"/>
  <c r="D8" i="3"/>
  <c r="E8" i="3" s="1"/>
  <c r="J8" i="3"/>
  <c r="K8" i="3" s="1"/>
  <c r="D28" i="3"/>
  <c r="E28" i="3" s="1"/>
  <c r="J28" i="3"/>
  <c r="K28" i="3" s="1"/>
  <c r="D29" i="3"/>
  <c r="E29" i="3" s="1"/>
  <c r="J29" i="3"/>
  <c r="K29" i="3" s="1"/>
  <c r="D30" i="3"/>
  <c r="E30" i="3" s="1"/>
  <c r="J30" i="3"/>
  <c r="K30" i="3" s="1"/>
  <c r="D31" i="3"/>
  <c r="E31" i="3" s="1"/>
  <c r="J31" i="3"/>
  <c r="K31" i="3" s="1"/>
  <c r="H18" i="5" l="1"/>
  <c r="H16" i="5"/>
  <c r="B15" i="5"/>
  <c r="C22" i="5"/>
  <c r="B22" i="5"/>
  <c r="C17" i="5"/>
  <c r="DE20" i="2"/>
  <c r="DD20" i="2"/>
  <c r="DC20" i="2"/>
  <c r="DB20" i="2"/>
  <c r="DA20" i="2"/>
  <c r="CW20" i="2"/>
  <c r="CV20" i="2"/>
  <c r="CU20" i="2"/>
  <c r="CT20" i="2"/>
  <c r="CS20" i="2"/>
  <c r="CO20" i="2"/>
  <c r="CN20" i="2"/>
  <c r="CM20" i="2"/>
  <c r="CL20" i="2"/>
  <c r="CK20" i="2"/>
  <c r="CI20" i="2"/>
  <c r="CH20" i="2"/>
  <c r="CD20" i="2"/>
  <c r="CC20" i="2"/>
  <c r="CB20" i="2"/>
  <c r="CA20" i="2"/>
  <c r="BZ20" i="2"/>
  <c r="BV20" i="2"/>
  <c r="BU20" i="2"/>
  <c r="BT20" i="2"/>
  <c r="BS20" i="2"/>
  <c r="BR20" i="2"/>
  <c r="BN20" i="2"/>
  <c r="BM20" i="2"/>
  <c r="BL20" i="2"/>
  <c r="BK20" i="2"/>
  <c r="BJ20" i="2"/>
  <c r="BH20" i="2"/>
  <c r="BG20" i="2"/>
  <c r="BC20" i="2"/>
  <c r="BB20" i="2"/>
  <c r="BA20" i="2"/>
  <c r="AZ20" i="2"/>
  <c r="AY20" i="2"/>
  <c r="AU20" i="2"/>
  <c r="AT20" i="2"/>
  <c r="AS20" i="2"/>
  <c r="AR20" i="2"/>
  <c r="AQ20" i="2"/>
  <c r="AM20" i="2"/>
  <c r="AL20" i="2"/>
  <c r="AK20" i="2"/>
  <c r="AJ20" i="2"/>
  <c r="AI20" i="2"/>
  <c r="AG20" i="2"/>
  <c r="AF20" i="2"/>
  <c r="AB20" i="2"/>
  <c r="AA20" i="2"/>
  <c r="Z20" i="2"/>
  <c r="Y20" i="2"/>
  <c r="X20" i="2"/>
  <c r="T20" i="2"/>
  <c r="S20" i="2"/>
  <c r="R20" i="2"/>
  <c r="Q20" i="2"/>
  <c r="P20" i="2"/>
  <c r="L20" i="2"/>
  <c r="K20" i="2"/>
  <c r="J20" i="2"/>
  <c r="I20" i="2"/>
  <c r="H20" i="2"/>
  <c r="F20" i="2"/>
  <c r="E20" i="2"/>
  <c r="V20" i="2"/>
  <c r="U20" i="2"/>
  <c r="N20" i="2"/>
  <c r="M20" i="2"/>
  <c r="CZ18" i="2"/>
  <c r="CR18" i="2"/>
  <c r="CJ18" i="2"/>
  <c r="CG18" i="2"/>
  <c r="BY18" i="2"/>
  <c r="BQ18" i="2"/>
  <c r="BI18" i="2"/>
  <c r="BF18" i="2"/>
  <c r="AX18" i="2"/>
  <c r="AP18" i="2"/>
  <c r="AH18" i="2"/>
  <c r="AE18" i="2"/>
  <c r="W18" i="2"/>
  <c r="O18" i="2"/>
  <c r="G18" i="2"/>
  <c r="D18" i="2"/>
  <c r="CZ17" i="2"/>
  <c r="CR17" i="2"/>
  <c r="CJ17" i="2"/>
  <c r="CG17" i="2"/>
  <c r="BY17" i="2"/>
  <c r="BQ17" i="2"/>
  <c r="BI17" i="2"/>
  <c r="BF17" i="2"/>
  <c r="AX17" i="2"/>
  <c r="AP17" i="2"/>
  <c r="AH17" i="2"/>
  <c r="AE17" i="2"/>
  <c r="W17" i="2"/>
  <c r="O17" i="2"/>
  <c r="G17" i="2"/>
  <c r="D17" i="2"/>
  <c r="CZ16" i="2"/>
  <c r="CR16" i="2"/>
  <c r="CJ16" i="2"/>
  <c r="CG16" i="2"/>
  <c r="BY16" i="2"/>
  <c r="BQ16" i="2"/>
  <c r="BI16" i="2"/>
  <c r="BF16" i="2"/>
  <c r="AX16" i="2"/>
  <c r="AP16" i="2"/>
  <c r="AH16" i="2"/>
  <c r="AE16" i="2"/>
  <c r="W16" i="2"/>
  <c r="O16" i="2"/>
  <c r="G16" i="2"/>
  <c r="D16" i="2"/>
  <c r="CZ15" i="2"/>
  <c r="CR15" i="2"/>
  <c r="CJ15" i="2"/>
  <c r="CG15" i="2"/>
  <c r="CG20" i="2" s="1"/>
  <c r="BY15" i="2"/>
  <c r="BQ15" i="2"/>
  <c r="BI15" i="2"/>
  <c r="BF15" i="2"/>
  <c r="BF20" i="2" s="1"/>
  <c r="AX15" i="2"/>
  <c r="AP15" i="2"/>
  <c r="AH15" i="2"/>
  <c r="AE15" i="2"/>
  <c r="AE20" i="2" s="1"/>
  <c r="W15" i="2"/>
  <c r="O15" i="2"/>
  <c r="G15" i="2"/>
  <c r="D15" i="2"/>
  <c r="D20" i="2" s="1"/>
  <c r="DE12" i="2"/>
  <c r="DD12" i="2"/>
  <c r="DC12" i="2"/>
  <c r="DB12" i="2"/>
  <c r="DA12" i="2"/>
  <c r="CW12" i="2"/>
  <c r="CV12" i="2"/>
  <c r="CU12" i="2"/>
  <c r="CT12" i="2"/>
  <c r="CS12" i="2"/>
  <c r="CO12" i="2"/>
  <c r="CN12" i="2"/>
  <c r="CM12" i="2"/>
  <c r="CL12" i="2"/>
  <c r="CK12" i="2"/>
  <c r="CI12" i="2"/>
  <c r="CH12" i="2"/>
  <c r="CD12" i="2"/>
  <c r="CC12" i="2"/>
  <c r="CB12" i="2"/>
  <c r="CA12" i="2"/>
  <c r="BZ12" i="2"/>
  <c r="BV12" i="2"/>
  <c r="BU12" i="2"/>
  <c r="BT12" i="2"/>
  <c r="BS12" i="2"/>
  <c r="BR12" i="2"/>
  <c r="BN12" i="2"/>
  <c r="BM12" i="2"/>
  <c r="BL12" i="2"/>
  <c r="BK12" i="2"/>
  <c r="BJ12" i="2"/>
  <c r="BH12" i="2"/>
  <c r="BG12" i="2"/>
  <c r="BC12" i="2"/>
  <c r="BB12" i="2"/>
  <c r="BA12" i="2"/>
  <c r="AZ12" i="2"/>
  <c r="AY12" i="2"/>
  <c r="AU12" i="2"/>
  <c r="AT12" i="2"/>
  <c r="AS12" i="2"/>
  <c r="AR12" i="2"/>
  <c r="AQ12" i="2"/>
  <c r="AM12" i="2"/>
  <c r="AL12" i="2"/>
  <c r="AK12" i="2"/>
  <c r="AJ12" i="2"/>
  <c r="AI12" i="2"/>
  <c r="AB12" i="2"/>
  <c r="AA12" i="2"/>
  <c r="Z12" i="2"/>
  <c r="Y12" i="2"/>
  <c r="X12" i="2"/>
  <c r="T12" i="2"/>
  <c r="S12" i="2"/>
  <c r="R12" i="2"/>
  <c r="Q12" i="2"/>
  <c r="P12" i="2"/>
  <c r="L12" i="2"/>
  <c r="K12" i="2"/>
  <c r="J12" i="2"/>
  <c r="I12" i="2"/>
  <c r="H12" i="2"/>
  <c r="F12" i="2"/>
  <c r="E12" i="2"/>
  <c r="V12" i="2"/>
  <c r="U12" i="2"/>
  <c r="N12" i="2"/>
  <c r="M12" i="2"/>
  <c r="CZ10" i="2"/>
  <c r="CR10" i="2"/>
  <c r="CJ10" i="2"/>
  <c r="CG10" i="2"/>
  <c r="BY10" i="2"/>
  <c r="BQ10" i="2"/>
  <c r="BI10" i="2"/>
  <c r="BF10" i="2"/>
  <c r="AX10" i="2"/>
  <c r="AP10" i="2"/>
  <c r="AH10" i="2"/>
  <c r="AE10" i="2"/>
  <c r="W10" i="2"/>
  <c r="O10" i="2"/>
  <c r="G10" i="2"/>
  <c r="D10" i="2"/>
  <c r="CZ9" i="2"/>
  <c r="CR9" i="2"/>
  <c r="CJ9" i="2"/>
  <c r="CG9" i="2"/>
  <c r="BY9" i="2"/>
  <c r="BQ9" i="2"/>
  <c r="BI9" i="2"/>
  <c r="BF9" i="2"/>
  <c r="AX9" i="2"/>
  <c r="AP9" i="2"/>
  <c r="AH9" i="2"/>
  <c r="AE9" i="2"/>
  <c r="W9" i="2"/>
  <c r="O9" i="2"/>
  <c r="G9" i="2"/>
  <c r="D9" i="2"/>
  <c r="CZ8" i="2"/>
  <c r="CR8" i="2"/>
  <c r="CJ8" i="2"/>
  <c r="CG8" i="2"/>
  <c r="CG12" i="2" s="1"/>
  <c r="BY8" i="2"/>
  <c r="BQ8" i="2"/>
  <c r="BI8" i="2"/>
  <c r="BF8" i="2"/>
  <c r="AX8" i="2"/>
  <c r="AP8" i="2"/>
  <c r="AH8" i="2"/>
  <c r="AE8" i="2"/>
  <c r="W8" i="2"/>
  <c r="O8" i="2"/>
  <c r="G8" i="2"/>
  <c r="D8" i="2"/>
  <c r="BY7" i="2"/>
  <c r="BQ7" i="2"/>
  <c r="BI7" i="2"/>
  <c r="BF7" i="2"/>
  <c r="AX7" i="2"/>
  <c r="AP7" i="2"/>
  <c r="AH7" i="2"/>
  <c r="AE7" i="2"/>
  <c r="W7" i="2"/>
  <c r="O7" i="2"/>
  <c r="G7" i="2"/>
  <c r="D7" i="2"/>
  <c r="CZ6" i="2"/>
  <c r="CR6" i="2"/>
  <c r="CJ6" i="2"/>
  <c r="CG6" i="2"/>
  <c r="BY6" i="2"/>
  <c r="BQ6" i="2"/>
  <c r="BI6" i="2"/>
  <c r="BF6" i="2"/>
  <c r="AX6" i="2"/>
  <c r="AP6" i="2"/>
  <c r="AH6" i="2"/>
  <c r="AE6" i="2"/>
  <c r="W6" i="2"/>
  <c r="O6" i="2"/>
  <c r="G6" i="2"/>
  <c r="D6" i="2"/>
  <c r="CZ5" i="2"/>
  <c r="CR5" i="2"/>
  <c r="CJ5" i="2"/>
  <c r="CG5" i="2"/>
  <c r="BY5" i="2"/>
  <c r="BQ5" i="2"/>
  <c r="BI5" i="2"/>
  <c r="BF5" i="2"/>
  <c r="BF12" i="2" s="1"/>
  <c r="AX5" i="2"/>
  <c r="AP5" i="2"/>
  <c r="AH5" i="2"/>
  <c r="AH12" i="2" s="1"/>
  <c r="AE5" i="2"/>
  <c r="AE12" i="2" s="1"/>
  <c r="W5" i="2"/>
  <c r="O5" i="2"/>
  <c r="G5" i="2"/>
  <c r="D5" i="2"/>
  <c r="D12" i="2" s="1"/>
  <c r="CJ20" i="2" l="1"/>
  <c r="CJ12" i="2"/>
  <c r="AH20" i="2"/>
  <c r="O20" i="2"/>
  <c r="AP20" i="2"/>
  <c r="BQ20" i="2"/>
  <c r="CR20" i="2"/>
  <c r="O12" i="2"/>
  <c r="AP12" i="2"/>
  <c r="BQ12" i="2"/>
  <c r="CR12" i="2"/>
  <c r="W20" i="2"/>
  <c r="AX20" i="2"/>
  <c r="BY20" i="2"/>
  <c r="CZ20" i="2"/>
  <c r="G12" i="2"/>
  <c r="BI12" i="2"/>
  <c r="W12" i="2"/>
  <c r="AX12" i="2"/>
  <c r="BY12" i="2"/>
  <c r="CZ12" i="2"/>
  <c r="G20" i="2"/>
  <c r="BI20" i="2"/>
  <c r="H19" i="5"/>
  <c r="I18" i="5"/>
  <c r="I19" i="5" s="1"/>
  <c r="B16" i="5"/>
  <c r="B18" i="5"/>
  <c r="C18" i="5" l="1"/>
  <c r="C19" i="5" s="1"/>
  <c r="B19" i="5"/>
</calcChain>
</file>

<file path=xl/sharedStrings.xml><?xml version="1.0" encoding="utf-8"?>
<sst xmlns="http://schemas.openxmlformats.org/spreadsheetml/2006/main" count="432" uniqueCount="102">
  <si>
    <t>S-1791</t>
  </si>
  <si>
    <t>S-2142</t>
  </si>
  <si>
    <t>S-2174</t>
  </si>
  <si>
    <t>S-2234</t>
  </si>
  <si>
    <t>S-1806</t>
  </si>
  <si>
    <t>S-1824</t>
  </si>
  <si>
    <t>S-1667</t>
  </si>
  <si>
    <t>S-1657</t>
  </si>
  <si>
    <t>S-1228</t>
  </si>
  <si>
    <t>S-1654</t>
  </si>
  <si>
    <t>70% to 100%</t>
  </si>
  <si>
    <t>100% to 70%</t>
  </si>
  <si>
    <t>xx</t>
  </si>
  <si>
    <t>SpO2</t>
  </si>
  <si>
    <t>Equanox</t>
  </si>
  <si>
    <t>foresight</t>
  </si>
  <si>
    <t>INVOS</t>
  </si>
  <si>
    <t>Foresight</t>
  </si>
  <si>
    <t>spO2</t>
  </si>
  <si>
    <t>BL</t>
  </si>
  <si>
    <t>Delta</t>
  </si>
  <si>
    <t>delta</t>
  </si>
  <si>
    <t>x</t>
  </si>
  <si>
    <t>99..5</t>
  </si>
  <si>
    <t>average</t>
  </si>
  <si>
    <t>Mean</t>
  </si>
  <si>
    <t>Variance</t>
  </si>
  <si>
    <t>df</t>
  </si>
  <si>
    <t>F</t>
  </si>
  <si>
    <t>RA - 70%</t>
  </si>
  <si>
    <t>Time (s)</t>
  </si>
  <si>
    <t>SpO2 at target SpO2 values</t>
  </si>
  <si>
    <t>rSO2 at target SpO2 values</t>
  </si>
  <si>
    <t>F test (INVOS vs Equanox)</t>
  </si>
  <si>
    <t>F-Test Two-Sample for Variances</t>
  </si>
  <si>
    <t>Observations</t>
  </si>
  <si>
    <t>P(F&lt;=f) one-tail</t>
  </si>
  <si>
    <t>F Critical one-tail</t>
  </si>
  <si>
    <t>Variance of two are equal</t>
  </si>
  <si>
    <t>t-Test: Two-Sample Assuming Equal Variances</t>
  </si>
  <si>
    <t>Pooled Variance</t>
  </si>
  <si>
    <t>Hypothesized Mean Difference</t>
  </si>
  <si>
    <t>t Stat</t>
  </si>
  <si>
    <t>P(T&lt;=t) one-tail</t>
  </si>
  <si>
    <t>t Critical one-tail</t>
  </si>
  <si>
    <t>P(T&lt;=t) two-tail</t>
  </si>
  <si>
    <t>t Critical two-tail</t>
  </si>
  <si>
    <t>INVOS-Equanox (RA-70%)</t>
  </si>
  <si>
    <t>no significant difference</t>
  </si>
  <si>
    <t>INVOS-Foresight (RA-70%)</t>
  </si>
  <si>
    <t>null hypothesis: no difference</t>
  </si>
  <si>
    <t>F test (INVOS vs Foresight)</t>
  </si>
  <si>
    <t>INVOS-Equanox (100-70%)</t>
  </si>
  <si>
    <t>INVOS-Foresight (100-70%)</t>
  </si>
  <si>
    <t>F is not &gt; Fcrit one tail</t>
  </si>
  <si>
    <t>Data</t>
  </si>
  <si>
    <t>Sorted</t>
  </si>
  <si>
    <t>Number</t>
  </si>
  <si>
    <t>Cumulative</t>
  </si>
  <si>
    <t>Z value</t>
  </si>
  <si>
    <t>INVOS-Equanox normality (RA - 70%)</t>
  </si>
  <si>
    <t>Equanox normality (RA - 70%)</t>
  </si>
  <si>
    <t>INVOS- Foresight normality (RA - 70%)</t>
  </si>
  <si>
    <t>Foresight normality (RA - 70%)</t>
  </si>
  <si>
    <t>not normal</t>
  </si>
  <si>
    <t>normal</t>
  </si>
  <si>
    <t>INVOS-Equanox RA - 70%</t>
  </si>
  <si>
    <t>p-value</t>
  </si>
  <si>
    <t>effect r</t>
  </si>
  <si>
    <t>Mann-Whitney Test for Two Independent Samples</t>
  </si>
  <si>
    <t>Sample 1</t>
  </si>
  <si>
    <t>Sample 2</t>
  </si>
  <si>
    <t>count</t>
  </si>
  <si>
    <t>median</t>
  </si>
  <si>
    <t>rank sum</t>
  </si>
  <si>
    <t>U</t>
  </si>
  <si>
    <t>one tail</t>
  </si>
  <si>
    <t>two tail</t>
  </si>
  <si>
    <t>alpha</t>
  </si>
  <si>
    <t>mean</t>
  </si>
  <si>
    <t>std dev</t>
  </si>
  <si>
    <t>z-score</t>
  </si>
  <si>
    <t>U-crit</t>
  </si>
  <si>
    <t>sig (norm)</t>
  </si>
  <si>
    <t>sig (table)</t>
  </si>
  <si>
    <t>sig (exact)</t>
  </si>
  <si>
    <t>INVOS-Foresight RA - 70%</t>
  </si>
  <si>
    <t>INVOS-Equanox normality (100 - 70%)</t>
  </si>
  <si>
    <t>Equanox normality (100 - 70%)</t>
  </si>
  <si>
    <t>INVOS- Foresight normality (100 - 70%)</t>
  </si>
  <si>
    <t>Foresight normality (100 - 70%)</t>
  </si>
  <si>
    <t>Normal data, okay to use</t>
  </si>
  <si>
    <t>Not normal data- see MW test</t>
  </si>
  <si>
    <t>Not normal data, okay to use</t>
  </si>
  <si>
    <t>INVOS-Equanox 100 - 70%</t>
  </si>
  <si>
    <t>INVOS-Foresight 100 - 70%</t>
  </si>
  <si>
    <t>Normal data, see t-test</t>
  </si>
  <si>
    <t>Conclusions: INVOS/Foresight data tend to be not normally distributed, so Mann-Whitney test is used</t>
  </si>
  <si>
    <t>70-100% [2]</t>
  </si>
  <si>
    <t>BL- OK</t>
  </si>
  <si>
    <t>Delta- OK</t>
  </si>
  <si>
    <t>delta- 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</si>
</sst>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4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0">
    <xf numFmtId="0" fontId="0" fillId="0" borderId="0" xfId="0"/>
    <xf numFmtId="0" fontId="0" fillId="0" borderId="0" xfId="0"/>
    <xf numFmtId="0" fontId="0" fillId="0" borderId="10" xfId="0" applyBorder="1"/>
    <xf numFmtId="0" fontId="0" fillId="0" borderId="0" xfId="0" applyFill="1" applyBorder="1"/>
    <xf numFmtId="0" fontId="16" fillId="0" borderId="0" xfId="0" applyFont="1"/>
    <xf numFmtId="0" fontId="0" fillId="0" borderId="0" xfId="0" applyFill="1"/>
    <xf numFmtId="0" fontId="0" fillId="0" borderId="10" xfId="0" applyFill="1" applyBorder="1"/>
    <xf numFmtId="0" fontId="0" fillId="0" borderId="0" xfId="0" applyBorder="1"/>
    <xf numFmtId="2" fontId="0" fillId="0" borderId="0" xfId="0" applyNumberFormat="1"/>
    <xf numFmtId="0" fontId="16" fillId="33" borderId="12" xfId="0" applyFont="1" applyFill="1" applyBorder="1"/>
    <xf numFmtId="0" fontId="16" fillId="0" borderId="12" xfId="0" applyFont="1" applyBorder="1"/>
    <xf numFmtId="0" fontId="16" fillId="34" borderId="12" xfId="0" applyFont="1" applyFill="1" applyBorder="1"/>
    <xf numFmtId="0" fontId="0" fillId="0" borderId="11" xfId="0" applyBorder="1"/>
    <xf numFmtId="0" fontId="0" fillId="0" borderId="18" xfId="0" applyBorder="1"/>
    <xf numFmtId="0" fontId="0" fillId="0" borderId="18" xfId="0" applyFill="1" applyBorder="1"/>
    <xf numFmtId="1" fontId="0" fillId="0" borderId="0" xfId="0" applyNumberFormat="1"/>
    <xf numFmtId="0" fontId="0" fillId="0" borderId="0" xfId="0" applyFill="1" applyBorder="1" applyAlignment="1"/>
    <xf numFmtId="0" fontId="0" fillId="0" borderId="19" xfId="0" applyFill="1" applyBorder="1" applyAlignment="1"/>
    <xf numFmtId="0" fontId="18" fillId="0" borderId="20" xfId="0" applyFont="1" applyFill="1" applyBorder="1" applyAlignment="1">
      <alignment horizontal="center"/>
    </xf>
    <xf numFmtId="0" fontId="0" fillId="36" borderId="0" xfId="0" applyFill="1" applyBorder="1" applyAlignment="1"/>
    <xf numFmtId="164" fontId="0" fillId="36" borderId="0" xfId="0" applyNumberFormat="1" applyFill="1"/>
    <xf numFmtId="9" fontId="16" fillId="41" borderId="21" xfId="0" applyNumberFormat="1" applyFont="1" applyFill="1" applyBorder="1" applyAlignment="1">
      <alignment horizontal="right"/>
    </xf>
    <xf numFmtId="9" fontId="16" fillId="41" borderId="21" xfId="0" applyNumberFormat="1" applyFont="1" applyFill="1" applyBorder="1" applyAlignment="1"/>
    <xf numFmtId="0" fontId="16" fillId="41" borderId="21" xfId="0" applyFont="1" applyFill="1" applyBorder="1" applyAlignment="1"/>
    <xf numFmtId="0" fontId="16" fillId="41" borderId="21" xfId="0" applyFont="1" applyFill="1" applyBorder="1"/>
    <xf numFmtId="0" fontId="16" fillId="41" borderId="21" xfId="0" applyFont="1" applyFill="1" applyBorder="1" applyAlignment="1">
      <alignment horizontal="right"/>
    </xf>
    <xf numFmtId="0" fontId="16" fillId="41" borderId="17" xfId="0" applyFont="1" applyFill="1" applyBorder="1" applyAlignment="1">
      <alignment horizontal="right"/>
    </xf>
    <xf numFmtId="9" fontId="16" fillId="41" borderId="15" xfId="0" applyNumberFormat="1" applyFont="1" applyFill="1" applyBorder="1" applyAlignment="1"/>
    <xf numFmtId="0" fontId="16" fillId="41" borderId="16" xfId="0" applyFont="1" applyFill="1" applyBorder="1" applyAlignment="1"/>
    <xf numFmtId="0" fontId="16" fillId="41" borderId="21" xfId="0" applyFont="1" applyFill="1" applyBorder="1" applyAlignment="1">
      <alignment horizontal="right" wrapText="1"/>
    </xf>
    <xf numFmtId="9" fontId="16" fillId="41" borderId="21" xfId="0" applyNumberFormat="1" applyFont="1" applyFill="1" applyBorder="1" applyAlignment="1">
      <alignment wrapText="1"/>
    </xf>
    <xf numFmtId="0" fontId="16" fillId="41" borderId="21" xfId="0" applyFont="1" applyFill="1" applyBorder="1" applyAlignment="1">
      <alignment wrapText="1"/>
    </xf>
    <xf numFmtId="164" fontId="0" fillId="0" borderId="0" xfId="0" applyNumberFormat="1" applyFill="1"/>
    <xf numFmtId="164" fontId="0" fillId="0" borderId="10" xfId="0" applyNumberFormat="1" applyFill="1" applyBorder="1"/>
    <xf numFmtId="164" fontId="0" fillId="0" borderId="0" xfId="0" applyNumberFormat="1" applyFill="1" applyBorder="1"/>
    <xf numFmtId="1" fontId="0" fillId="36" borderId="21" xfId="0" applyNumberFormat="1" applyFill="1" applyBorder="1"/>
    <xf numFmtId="0" fontId="0" fillId="40" borderId="0" xfId="0" applyFill="1"/>
    <xf numFmtId="164" fontId="0" fillId="36" borderId="21" xfId="0" applyNumberFormat="1" applyFill="1" applyBorder="1"/>
    <xf numFmtId="0" fontId="0" fillId="0" borderId="21" xfId="0" applyBorder="1"/>
    <xf numFmtId="0" fontId="18" fillId="0" borderId="0" xfId="0" applyFont="1" applyFill="1" applyBorder="1" applyAlignment="1">
      <alignment horizontal="centerContinuous"/>
    </xf>
    <xf numFmtId="0" fontId="18" fillId="0" borderId="0" xfId="0" applyFont="1" applyFill="1" applyBorder="1" applyAlignment="1">
      <alignment horizontal="center"/>
    </xf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0" fillId="0" borderId="0" xfId="0" applyAlignment="1">
      <alignment horizontal="right"/>
    </xf>
    <xf numFmtId="0" fontId="0" fillId="0" borderId="29" xfId="0" applyBorder="1"/>
    <xf numFmtId="0" fontId="0" fillId="0" borderId="30" xfId="0" applyBorder="1"/>
    <xf numFmtId="0" fontId="0" fillId="0" borderId="31" xfId="0" applyBorder="1" applyAlignment="1">
      <alignment horizontal="right"/>
    </xf>
    <xf numFmtId="0" fontId="0" fillId="36" borderId="28" xfId="0" applyFill="1" applyBorder="1" applyAlignment="1">
      <alignment horizontal="right"/>
    </xf>
    <xf numFmtId="0" fontId="0" fillId="36" borderId="31" xfId="0" applyFill="1" applyBorder="1" applyAlignment="1">
      <alignment horizontal="right"/>
    </xf>
    <xf numFmtId="0" fontId="0" fillId="36" borderId="26" xfId="0" applyFill="1" applyBorder="1"/>
    <xf numFmtId="0" fontId="0" fillId="36" borderId="29" xfId="0" applyFill="1" applyBorder="1"/>
    <xf numFmtId="0" fontId="0" fillId="33" borderId="0" xfId="0" applyFill="1"/>
    <xf numFmtId="0" fontId="0" fillId="37" borderId="0" xfId="0" applyFill="1"/>
    <xf numFmtId="0" fontId="0" fillId="33" borderId="0" xfId="0" applyFill="1" applyBorder="1" applyAlignment="1"/>
    <xf numFmtId="0" fontId="16" fillId="0" borderId="0" xfId="0" applyFont="1" applyFill="1" applyBorder="1" applyAlignment="1"/>
    <xf numFmtId="0" fontId="0" fillId="41" borderId="0" xfId="0" applyFill="1"/>
    <xf numFmtId="0" fontId="16" fillId="42" borderId="0" xfId="0" applyFont="1" applyFill="1"/>
    <xf numFmtId="0" fontId="0" fillId="42" borderId="0" xfId="0" applyFill="1"/>
    <xf numFmtId="0" fontId="18" fillId="42" borderId="20" xfId="0" applyFont="1" applyFill="1" applyBorder="1" applyAlignment="1">
      <alignment horizontal="center"/>
    </xf>
    <xf numFmtId="0" fontId="0" fillId="42" borderId="0" xfId="0" applyFill="1" applyBorder="1" applyAlignment="1"/>
    <xf numFmtId="0" fontId="0" fillId="42" borderId="19" xfId="0" applyFill="1" applyBorder="1" applyAlignment="1"/>
    <xf numFmtId="0" fontId="16" fillId="42" borderId="0" xfId="0" applyFont="1" applyFill="1" applyBorder="1" applyAlignment="1"/>
    <xf numFmtId="0" fontId="0" fillId="41" borderId="23" xfId="0" applyFill="1" applyBorder="1"/>
    <xf numFmtId="0" fontId="0" fillId="41" borderId="24" xfId="0" applyFill="1" applyBorder="1"/>
    <xf numFmtId="0" fontId="0" fillId="41" borderId="25" xfId="0" applyFill="1" applyBorder="1"/>
    <xf numFmtId="0" fontId="0" fillId="41" borderId="26" xfId="0" applyFill="1" applyBorder="1"/>
    <xf numFmtId="0" fontId="0" fillId="41" borderId="27" xfId="0" applyFill="1" applyBorder="1"/>
    <xf numFmtId="0" fontId="0" fillId="41" borderId="28" xfId="0" applyFill="1" applyBorder="1"/>
    <xf numFmtId="0" fontId="0" fillId="41" borderId="0" xfId="0" applyFill="1" applyAlignment="1">
      <alignment horizontal="right"/>
    </xf>
    <xf numFmtId="0" fontId="0" fillId="41" borderId="29" xfId="0" applyFill="1" applyBorder="1"/>
    <xf numFmtId="0" fontId="0" fillId="41" borderId="30" xfId="0" applyFill="1" applyBorder="1"/>
    <xf numFmtId="0" fontId="0" fillId="41" borderId="31" xfId="0" applyFill="1" applyBorder="1" applyAlignment="1">
      <alignment horizontal="right"/>
    </xf>
    <xf numFmtId="0" fontId="0" fillId="41" borderId="28" xfId="0" applyFill="1" applyBorder="1" applyAlignment="1">
      <alignment horizontal="right"/>
    </xf>
    <xf numFmtId="0" fontId="0" fillId="0" borderId="26" xfId="0" applyFill="1" applyBorder="1"/>
    <xf numFmtId="0" fontId="0" fillId="0" borderId="28" xfId="0" applyFill="1" applyBorder="1" applyAlignment="1">
      <alignment horizontal="right"/>
    </xf>
    <xf numFmtId="0" fontId="0" fillId="0" borderId="29" xfId="0" applyFill="1" applyBorder="1"/>
    <xf numFmtId="0" fontId="0" fillId="0" borderId="31" xfId="0" applyFill="1" applyBorder="1" applyAlignment="1">
      <alignment horizontal="right"/>
    </xf>
    <xf numFmtId="0" fontId="0" fillId="36" borderId="30" xfId="0" applyFill="1" applyBorder="1"/>
    <xf numFmtId="0" fontId="0" fillId="0" borderId="0" xfId="0" applyBorder="1" applyAlignment="1">
      <alignment horizontal="right"/>
    </xf>
    <xf numFmtId="0" fontId="18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18" fillId="0" borderId="0" xfId="0" applyNumberFormat="1" applyFont="1" applyBorder="1" applyAlignment="1">
      <alignment horizontal="center"/>
    </xf>
    <xf numFmtId="0" fontId="0" fillId="0" borderId="0" xfId="0" applyNumberFormat="1" applyBorder="1"/>
    <xf numFmtId="0" fontId="0" fillId="0" borderId="0" xfId="0" applyFont="1" applyBorder="1" applyAlignment="1">
      <alignment horizontal="right"/>
    </xf>
    <xf numFmtId="0" fontId="0" fillId="0" borderId="0" xfId="0" applyFill="1" applyBorder="1" applyAlignment="1">
      <alignment horizontal="center"/>
    </xf>
    <xf numFmtId="1" fontId="0" fillId="36" borderId="32" xfId="0" applyNumberFormat="1" applyFill="1" applyBorder="1"/>
    <xf numFmtId="164" fontId="0" fillId="36" borderId="32" xfId="0" applyNumberFormat="1" applyFill="1" applyBorder="1"/>
    <xf numFmtId="0" fontId="19" fillId="0" borderId="0" xfId="0" applyFont="1"/>
    <xf numFmtId="1" fontId="0" fillId="0" borderId="10" xfId="0" applyNumberFormat="1" applyBorder="1"/>
    <xf numFmtId="9" fontId="18" fillId="0" borderId="0" xfId="0" applyNumberFormat="1" applyFont="1" applyBorder="1" applyAlignment="1">
      <alignment horizontal="center"/>
    </xf>
    <xf numFmtId="1" fontId="0" fillId="0" borderId="0" xfId="0" applyNumberFormat="1" applyBorder="1"/>
    <xf numFmtId="0" fontId="16" fillId="41" borderId="21" xfId="0" applyFont="1" applyFill="1" applyBorder="1" applyAlignment="1">
      <alignment horizontal="center"/>
    </xf>
    <xf numFmtId="0" fontId="16" fillId="41" borderId="17" xfId="0" applyFont="1" applyFill="1" applyBorder="1" applyAlignment="1">
      <alignment horizontal="center"/>
    </xf>
    <xf numFmtId="0" fontId="16" fillId="41" borderId="15" xfId="0" applyFont="1" applyFill="1" applyBorder="1" applyAlignment="1">
      <alignment horizontal="center"/>
    </xf>
    <xf numFmtId="0" fontId="16" fillId="41" borderId="16" xfId="0" applyFont="1" applyFill="1" applyBorder="1" applyAlignment="1">
      <alignment horizontal="center"/>
    </xf>
    <xf numFmtId="0" fontId="16" fillId="41" borderId="22" xfId="0" applyFont="1" applyFill="1" applyBorder="1" applyAlignment="1">
      <alignment horizontal="center"/>
    </xf>
    <xf numFmtId="0" fontId="16" fillId="41" borderId="22" xfId="0" applyFont="1" applyFill="1" applyBorder="1" applyAlignment="1">
      <alignment horizontal="center" wrapText="1"/>
    </xf>
    <xf numFmtId="0" fontId="16" fillId="41" borderId="12" xfId="0" applyFont="1" applyFill="1" applyBorder="1" applyAlignment="1">
      <alignment horizontal="center"/>
    </xf>
    <xf numFmtId="0" fontId="16" fillId="41" borderId="13" xfId="0" applyFont="1" applyFill="1" applyBorder="1" applyAlignment="1">
      <alignment horizontal="center"/>
    </xf>
    <xf numFmtId="0" fontId="16" fillId="41" borderId="14" xfId="0" applyFont="1" applyFill="1" applyBorder="1" applyAlignment="1">
      <alignment horizontal="center"/>
    </xf>
    <xf numFmtId="2" fontId="16" fillId="41" borderId="22" xfId="0" applyNumberFormat="1" applyFont="1" applyFill="1" applyBorder="1" applyAlignment="1">
      <alignment horizontal="center"/>
    </xf>
    <xf numFmtId="0" fontId="16" fillId="35" borderId="0" xfId="0" applyFont="1" applyFill="1" applyAlignment="1">
      <alignment horizontal="center"/>
    </xf>
    <xf numFmtId="0" fontId="13" fillId="37" borderId="0" xfId="0" applyFont="1" applyFill="1" applyAlignment="1">
      <alignment horizontal="center"/>
    </xf>
    <xf numFmtId="0" fontId="13" fillId="38" borderId="0" xfId="0" applyFont="1" applyFill="1" applyAlignment="1">
      <alignment horizontal="center"/>
    </xf>
    <xf numFmtId="0" fontId="13" fillId="39" borderId="0" xfId="0" applyFont="1" applyFill="1" applyAlignment="1">
      <alignment horizontal="center"/>
    </xf>
    <xf numFmtId="0" fontId="16" fillId="41" borderId="0" xfId="0" applyFont="1" applyFill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INVOS</c:v>
          </c:tx>
          <c:spPr>
            <a:ln w="28575">
              <a:noFill/>
            </a:ln>
          </c:spPr>
          <c:trendline>
            <c:trendlineType val="linear"/>
            <c:dispRSqr val="0"/>
            <c:dispEq val="0"/>
          </c:trendline>
          <c:xVal>
            <c:numRef>
              <c:f>'BL-normality'!$B$3:$B$8</c:f>
              <c:numCache>
                <c:formatCode>General</c:formatCode>
                <c:ptCount val="6"/>
                <c:pt idx="0">
                  <c:v>54</c:v>
                </c:pt>
                <c:pt idx="1">
                  <c:v>67</c:v>
                </c:pt>
                <c:pt idx="2">
                  <c:v>67</c:v>
                </c:pt>
                <c:pt idx="3">
                  <c:v>69</c:v>
                </c:pt>
                <c:pt idx="4">
                  <c:v>73</c:v>
                </c:pt>
                <c:pt idx="5">
                  <c:v>85</c:v>
                </c:pt>
              </c:numCache>
            </c:numRef>
          </c:xVal>
          <c:yVal>
            <c:numRef>
              <c:f>'BL-normality'!$E$3:$E$8</c:f>
              <c:numCache>
                <c:formatCode>General</c:formatCode>
                <c:ptCount val="6"/>
                <c:pt idx="0">
                  <c:v>-1.3829941271006392</c:v>
                </c:pt>
                <c:pt idx="1">
                  <c:v>-0.67448975019608193</c:v>
                </c:pt>
                <c:pt idx="2">
                  <c:v>-0.21042839424792467</c:v>
                </c:pt>
                <c:pt idx="3">
                  <c:v>0.21042839424792484</c:v>
                </c:pt>
                <c:pt idx="4">
                  <c:v>0.67448975019608193</c:v>
                </c:pt>
                <c:pt idx="5">
                  <c:v>1.3829941271006372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1389568"/>
        <c:axId val="201391104"/>
      </c:scatterChart>
      <c:valAx>
        <c:axId val="201389568"/>
        <c:scaling>
          <c:orientation val="minMax"/>
          <c:min val="50"/>
        </c:scaling>
        <c:delete val="0"/>
        <c:axPos val="b"/>
        <c:numFmt formatCode="General" sourceLinked="1"/>
        <c:majorTickMark val="out"/>
        <c:minorTickMark val="none"/>
        <c:tickLblPos val="nextTo"/>
        <c:crossAx val="201391104"/>
        <c:crosses val="autoZero"/>
        <c:crossBetween val="midCat"/>
      </c:valAx>
      <c:valAx>
        <c:axId val="20139110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01389568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Foresight</c:v>
          </c:tx>
          <c:spPr>
            <a:ln w="28575">
              <a:noFill/>
            </a:ln>
          </c:spPr>
          <c:trendline>
            <c:trendlineType val="linear"/>
            <c:dispRSqr val="0"/>
            <c:dispEq val="0"/>
          </c:trendline>
          <c:xVal>
            <c:numRef>
              <c:f>'BL-normality'!$H$3:$H$8</c:f>
              <c:numCache>
                <c:formatCode>General</c:formatCode>
                <c:ptCount val="6"/>
                <c:pt idx="0">
                  <c:v>58</c:v>
                </c:pt>
                <c:pt idx="1">
                  <c:v>67</c:v>
                </c:pt>
                <c:pt idx="2">
                  <c:v>69</c:v>
                </c:pt>
                <c:pt idx="3">
                  <c:v>70</c:v>
                </c:pt>
                <c:pt idx="4">
                  <c:v>73</c:v>
                </c:pt>
                <c:pt idx="5">
                  <c:v>78</c:v>
                </c:pt>
              </c:numCache>
            </c:numRef>
          </c:xVal>
          <c:yVal>
            <c:numRef>
              <c:f>'BL-normality'!$K$3:$K$8</c:f>
              <c:numCache>
                <c:formatCode>General</c:formatCode>
                <c:ptCount val="6"/>
                <c:pt idx="0">
                  <c:v>-1.3829941271006392</c:v>
                </c:pt>
                <c:pt idx="1">
                  <c:v>-0.67448975019608193</c:v>
                </c:pt>
                <c:pt idx="2">
                  <c:v>-0.21042839424792467</c:v>
                </c:pt>
                <c:pt idx="3">
                  <c:v>0.21042839424792484</c:v>
                </c:pt>
                <c:pt idx="4">
                  <c:v>0.67448975019608193</c:v>
                </c:pt>
                <c:pt idx="5">
                  <c:v>1.3829941271006372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1486336"/>
        <c:axId val="201487872"/>
      </c:scatterChart>
      <c:valAx>
        <c:axId val="201486336"/>
        <c:scaling>
          <c:orientation val="minMax"/>
          <c:min val="50"/>
        </c:scaling>
        <c:delete val="0"/>
        <c:axPos val="b"/>
        <c:numFmt formatCode="General" sourceLinked="1"/>
        <c:majorTickMark val="out"/>
        <c:minorTickMark val="none"/>
        <c:tickLblPos val="nextTo"/>
        <c:crossAx val="201487872"/>
        <c:crosses val="autoZero"/>
        <c:crossBetween val="midCat"/>
      </c:valAx>
      <c:valAx>
        <c:axId val="20148787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01486336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INVOS</c:v>
          </c:tx>
          <c:spPr>
            <a:ln w="28575">
              <a:noFill/>
            </a:ln>
          </c:spPr>
          <c:trendline>
            <c:trendlineType val="linear"/>
            <c:dispRSqr val="0"/>
            <c:dispEq val="0"/>
          </c:trendline>
          <c:xVal>
            <c:numRef>
              <c:f>'BL-normality'!$B$28:$B$31</c:f>
              <c:numCache>
                <c:formatCode>General</c:formatCode>
                <c:ptCount val="4"/>
                <c:pt idx="0">
                  <c:v>60</c:v>
                </c:pt>
                <c:pt idx="1">
                  <c:v>61</c:v>
                </c:pt>
                <c:pt idx="2">
                  <c:v>63</c:v>
                </c:pt>
                <c:pt idx="3">
                  <c:v>75</c:v>
                </c:pt>
              </c:numCache>
            </c:numRef>
          </c:xVal>
          <c:yVal>
            <c:numRef>
              <c:f>'BL-normality'!$E$28:$E$31</c:f>
              <c:numCache>
                <c:formatCode>General</c:formatCode>
                <c:ptCount val="4"/>
                <c:pt idx="0">
                  <c:v>-1.1503493803760083</c:v>
                </c:pt>
                <c:pt idx="1">
                  <c:v>-0.3186393639643752</c:v>
                </c:pt>
                <c:pt idx="2">
                  <c:v>0.3186393639643752</c:v>
                </c:pt>
                <c:pt idx="3">
                  <c:v>1.1503493803760083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1513216"/>
        <c:axId val="201662464"/>
      </c:scatterChart>
      <c:valAx>
        <c:axId val="201513216"/>
        <c:scaling>
          <c:orientation val="minMax"/>
          <c:min val="50"/>
        </c:scaling>
        <c:delete val="0"/>
        <c:axPos val="b"/>
        <c:numFmt formatCode="General" sourceLinked="1"/>
        <c:majorTickMark val="out"/>
        <c:minorTickMark val="none"/>
        <c:tickLblPos val="nextTo"/>
        <c:crossAx val="201662464"/>
        <c:crosses val="autoZero"/>
        <c:crossBetween val="midCat"/>
      </c:valAx>
      <c:valAx>
        <c:axId val="20166246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01513216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Foresight</c:v>
          </c:tx>
          <c:spPr>
            <a:ln w="28575">
              <a:noFill/>
            </a:ln>
          </c:spPr>
          <c:trendline>
            <c:trendlineType val="linear"/>
            <c:dispRSqr val="0"/>
            <c:dispEq val="0"/>
          </c:trendline>
          <c:xVal>
            <c:numRef>
              <c:f>'BL-normality'!$H$28:$H$31</c:f>
              <c:numCache>
                <c:formatCode>General</c:formatCode>
                <c:ptCount val="4"/>
                <c:pt idx="0">
                  <c:v>69</c:v>
                </c:pt>
                <c:pt idx="1">
                  <c:v>72</c:v>
                </c:pt>
                <c:pt idx="2">
                  <c:v>75</c:v>
                </c:pt>
                <c:pt idx="3">
                  <c:v>76</c:v>
                </c:pt>
              </c:numCache>
            </c:numRef>
          </c:xVal>
          <c:yVal>
            <c:numRef>
              <c:f>'BL-normality'!$K$28:$K$31</c:f>
              <c:numCache>
                <c:formatCode>General</c:formatCode>
                <c:ptCount val="4"/>
                <c:pt idx="0">
                  <c:v>-1.1503493803760083</c:v>
                </c:pt>
                <c:pt idx="1">
                  <c:v>-0.3186393639643752</c:v>
                </c:pt>
                <c:pt idx="2">
                  <c:v>0.3186393639643752</c:v>
                </c:pt>
                <c:pt idx="3">
                  <c:v>1.1503493803760083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1673728"/>
        <c:axId val="201687808"/>
      </c:scatterChart>
      <c:valAx>
        <c:axId val="201673728"/>
        <c:scaling>
          <c:orientation val="minMax"/>
          <c:min val="60"/>
        </c:scaling>
        <c:delete val="0"/>
        <c:axPos val="b"/>
        <c:numFmt formatCode="General" sourceLinked="1"/>
        <c:majorTickMark val="out"/>
        <c:minorTickMark val="none"/>
        <c:tickLblPos val="nextTo"/>
        <c:crossAx val="201687808"/>
        <c:crosses val="autoZero"/>
        <c:crossBetween val="midCat"/>
      </c:valAx>
      <c:valAx>
        <c:axId val="20168780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01673728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INVOS</c:v>
          </c:tx>
          <c:spPr>
            <a:ln w="28575">
              <a:noFill/>
            </a:ln>
          </c:spPr>
          <c:trendline>
            <c:trendlineType val="linear"/>
            <c:dispRSqr val="0"/>
            <c:dispEq val="0"/>
          </c:trendline>
          <c:xVal>
            <c:numRef>
              <c:f>'BL-normality'!$N$3:$N$8</c:f>
              <c:numCache>
                <c:formatCode>General</c:formatCode>
                <c:ptCount val="6"/>
                <c:pt idx="0">
                  <c:v>55</c:v>
                </c:pt>
                <c:pt idx="1">
                  <c:v>64</c:v>
                </c:pt>
                <c:pt idx="2">
                  <c:v>73</c:v>
                </c:pt>
                <c:pt idx="3">
                  <c:v>75</c:v>
                </c:pt>
                <c:pt idx="4">
                  <c:v>78</c:v>
                </c:pt>
                <c:pt idx="5">
                  <c:v>93</c:v>
                </c:pt>
              </c:numCache>
            </c:numRef>
          </c:xVal>
          <c:yVal>
            <c:numRef>
              <c:f>'BL-normality'!$Q$3:$Q$8</c:f>
              <c:numCache>
                <c:formatCode>General</c:formatCode>
                <c:ptCount val="6"/>
                <c:pt idx="0">
                  <c:v>-1.3829941271006392</c:v>
                </c:pt>
                <c:pt idx="1">
                  <c:v>-0.67448975019608193</c:v>
                </c:pt>
                <c:pt idx="2">
                  <c:v>-0.21042839424792467</c:v>
                </c:pt>
                <c:pt idx="3">
                  <c:v>0.21042839424792484</c:v>
                </c:pt>
                <c:pt idx="4">
                  <c:v>0.67448975019608193</c:v>
                </c:pt>
                <c:pt idx="5">
                  <c:v>1.3829941271006372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1717248"/>
        <c:axId val="201718784"/>
      </c:scatterChart>
      <c:valAx>
        <c:axId val="201717248"/>
        <c:scaling>
          <c:orientation val="minMax"/>
          <c:min val="50"/>
        </c:scaling>
        <c:delete val="0"/>
        <c:axPos val="b"/>
        <c:numFmt formatCode="General" sourceLinked="1"/>
        <c:majorTickMark val="out"/>
        <c:minorTickMark val="none"/>
        <c:tickLblPos val="nextTo"/>
        <c:crossAx val="201718784"/>
        <c:crosses val="autoZero"/>
        <c:crossBetween val="midCat"/>
      </c:valAx>
      <c:valAx>
        <c:axId val="20171878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01717248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Equanox</c:v>
          </c:tx>
          <c:spPr>
            <a:ln w="28575">
              <a:noFill/>
            </a:ln>
          </c:spPr>
          <c:trendline>
            <c:trendlineType val="linear"/>
            <c:dispRSqr val="0"/>
            <c:dispEq val="0"/>
          </c:trendline>
          <c:xVal>
            <c:numRef>
              <c:f>'BL-normality'!$T$3:$T$8</c:f>
              <c:numCache>
                <c:formatCode>General</c:formatCode>
                <c:ptCount val="6"/>
                <c:pt idx="0">
                  <c:v>60</c:v>
                </c:pt>
                <c:pt idx="1">
                  <c:v>69</c:v>
                </c:pt>
                <c:pt idx="2">
                  <c:v>71</c:v>
                </c:pt>
                <c:pt idx="3">
                  <c:v>75</c:v>
                </c:pt>
                <c:pt idx="4">
                  <c:v>81</c:v>
                </c:pt>
                <c:pt idx="5">
                  <c:v>84</c:v>
                </c:pt>
              </c:numCache>
            </c:numRef>
          </c:xVal>
          <c:yVal>
            <c:numRef>
              <c:f>'BL-normality'!$W$3:$W$8</c:f>
              <c:numCache>
                <c:formatCode>General</c:formatCode>
                <c:ptCount val="6"/>
                <c:pt idx="0">
                  <c:v>-1.3829941271006392</c:v>
                </c:pt>
                <c:pt idx="1">
                  <c:v>-0.67448975019608193</c:v>
                </c:pt>
                <c:pt idx="2">
                  <c:v>-0.21042839424792467</c:v>
                </c:pt>
                <c:pt idx="3">
                  <c:v>0.21042839424792484</c:v>
                </c:pt>
                <c:pt idx="4">
                  <c:v>0.67448975019608193</c:v>
                </c:pt>
                <c:pt idx="5">
                  <c:v>1.3829941271006372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1830400"/>
        <c:axId val="201831936"/>
      </c:scatterChart>
      <c:valAx>
        <c:axId val="201830400"/>
        <c:scaling>
          <c:orientation val="minMax"/>
          <c:min val="50"/>
        </c:scaling>
        <c:delete val="0"/>
        <c:axPos val="b"/>
        <c:numFmt formatCode="General" sourceLinked="1"/>
        <c:majorTickMark val="out"/>
        <c:minorTickMark val="none"/>
        <c:tickLblPos val="nextTo"/>
        <c:crossAx val="201831936"/>
        <c:crosses val="autoZero"/>
        <c:crossBetween val="midCat"/>
      </c:valAx>
      <c:valAx>
        <c:axId val="20183193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01830400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INVOS</c:v>
          </c:tx>
          <c:spPr>
            <a:ln w="28575">
              <a:noFill/>
            </a:ln>
          </c:spPr>
          <c:trendline>
            <c:trendlineType val="linear"/>
            <c:dispRSqr val="0"/>
            <c:dispEq val="0"/>
          </c:trendline>
          <c:xVal>
            <c:numRef>
              <c:f>'BL-normality'!$N$31:$N$34</c:f>
              <c:numCache>
                <c:formatCode>General</c:formatCode>
                <c:ptCount val="4"/>
                <c:pt idx="0">
                  <c:v>55</c:v>
                </c:pt>
                <c:pt idx="1">
                  <c:v>68</c:v>
                </c:pt>
                <c:pt idx="2">
                  <c:v>71</c:v>
                </c:pt>
                <c:pt idx="3">
                  <c:v>81</c:v>
                </c:pt>
              </c:numCache>
            </c:numRef>
          </c:xVal>
          <c:yVal>
            <c:numRef>
              <c:f>'BL-normality'!$Q$31:$Q$34</c:f>
              <c:numCache>
                <c:formatCode>General</c:formatCode>
                <c:ptCount val="4"/>
                <c:pt idx="0">
                  <c:v>-1.1503493803760083</c:v>
                </c:pt>
                <c:pt idx="1">
                  <c:v>-0.3186393639643752</c:v>
                </c:pt>
                <c:pt idx="2">
                  <c:v>0.3186393639643752</c:v>
                </c:pt>
                <c:pt idx="3">
                  <c:v>1.1503493803760083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1852800"/>
        <c:axId val="201854336"/>
      </c:scatterChart>
      <c:valAx>
        <c:axId val="201852800"/>
        <c:scaling>
          <c:orientation val="minMax"/>
          <c:min val="50"/>
        </c:scaling>
        <c:delete val="0"/>
        <c:axPos val="b"/>
        <c:numFmt formatCode="General" sourceLinked="1"/>
        <c:majorTickMark val="out"/>
        <c:minorTickMark val="none"/>
        <c:tickLblPos val="nextTo"/>
        <c:crossAx val="201854336"/>
        <c:crosses val="autoZero"/>
        <c:crossBetween val="midCat"/>
      </c:valAx>
      <c:valAx>
        <c:axId val="20185433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01852800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Foresight</c:v>
          </c:tx>
          <c:spPr>
            <a:ln w="28575">
              <a:noFill/>
            </a:ln>
          </c:spPr>
          <c:trendline>
            <c:trendlineType val="linear"/>
            <c:dispRSqr val="0"/>
            <c:dispEq val="0"/>
          </c:trendline>
          <c:xVal>
            <c:numRef>
              <c:f>'BL-normality'!$T$31:$T$34</c:f>
              <c:numCache>
                <c:formatCode>General</c:formatCode>
                <c:ptCount val="4"/>
                <c:pt idx="0">
                  <c:v>69</c:v>
                </c:pt>
                <c:pt idx="1">
                  <c:v>79</c:v>
                </c:pt>
                <c:pt idx="2">
                  <c:v>80</c:v>
                </c:pt>
                <c:pt idx="3">
                  <c:v>81</c:v>
                </c:pt>
              </c:numCache>
            </c:numRef>
          </c:xVal>
          <c:yVal>
            <c:numRef>
              <c:f>'BL-normality'!$W$31:$W$34</c:f>
              <c:numCache>
                <c:formatCode>General</c:formatCode>
                <c:ptCount val="4"/>
                <c:pt idx="0">
                  <c:v>-1.1503493803760083</c:v>
                </c:pt>
                <c:pt idx="1">
                  <c:v>-0.3186393639643752</c:v>
                </c:pt>
                <c:pt idx="2">
                  <c:v>0.3186393639643752</c:v>
                </c:pt>
                <c:pt idx="3">
                  <c:v>1.1503493803760083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1892224"/>
        <c:axId val="201893760"/>
      </c:scatterChart>
      <c:valAx>
        <c:axId val="201892224"/>
        <c:scaling>
          <c:orientation val="minMax"/>
          <c:min val="60"/>
        </c:scaling>
        <c:delete val="0"/>
        <c:axPos val="b"/>
        <c:numFmt formatCode="General" sourceLinked="1"/>
        <c:majorTickMark val="out"/>
        <c:minorTickMark val="none"/>
        <c:tickLblPos val="nextTo"/>
        <c:crossAx val="201893760"/>
        <c:crosses val="autoZero"/>
        <c:crossBetween val="midCat"/>
      </c:valAx>
      <c:valAx>
        <c:axId val="20189376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01892224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6803</xdr:colOff>
      <xdr:row>8</xdr:row>
      <xdr:rowOff>104775</xdr:rowOff>
    </xdr:from>
    <xdr:to>
      <xdr:col>5</xdr:col>
      <xdr:colOff>54428</xdr:colOff>
      <xdr:row>22</xdr:row>
      <xdr:rowOff>108858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598715</xdr:colOff>
      <xdr:row>8</xdr:row>
      <xdr:rowOff>40821</xdr:rowOff>
    </xdr:from>
    <xdr:to>
      <xdr:col>11</xdr:col>
      <xdr:colOff>0</xdr:colOff>
      <xdr:row>22</xdr:row>
      <xdr:rowOff>108857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32</xdr:row>
      <xdr:rowOff>0</xdr:rowOff>
    </xdr:from>
    <xdr:to>
      <xdr:col>5</xdr:col>
      <xdr:colOff>47625</xdr:colOff>
      <xdr:row>46</xdr:row>
      <xdr:rowOff>58511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0</xdr:colOff>
      <xdr:row>32</xdr:row>
      <xdr:rowOff>0</xdr:rowOff>
    </xdr:from>
    <xdr:to>
      <xdr:col>11</xdr:col>
      <xdr:colOff>0</xdr:colOff>
      <xdr:row>46</xdr:row>
      <xdr:rowOff>58511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12</xdr:col>
      <xdr:colOff>6803</xdr:colOff>
      <xdr:row>8</xdr:row>
      <xdr:rowOff>104776</xdr:rowOff>
    </xdr:from>
    <xdr:to>
      <xdr:col>16</xdr:col>
      <xdr:colOff>598715</xdr:colOff>
      <xdr:row>23</xdr:row>
      <xdr:rowOff>54430</xdr:rowOff>
    </xdr:to>
    <xdr:graphicFrame macro="">
      <xdr:nvGraphicFramePr>
        <xdr:cNvPr id="6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18</xdr:col>
      <xdr:colOff>6803</xdr:colOff>
      <xdr:row>8</xdr:row>
      <xdr:rowOff>104776</xdr:rowOff>
    </xdr:from>
    <xdr:to>
      <xdr:col>22</xdr:col>
      <xdr:colOff>598715</xdr:colOff>
      <xdr:row>23</xdr:row>
      <xdr:rowOff>54430</xdr:rowOff>
    </xdr:to>
    <xdr:graphicFrame macro="">
      <xdr:nvGraphicFramePr>
        <xdr:cNvPr id="7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11</xdr:col>
      <xdr:colOff>598714</xdr:colOff>
      <xdr:row>34</xdr:row>
      <xdr:rowOff>176893</xdr:rowOff>
    </xdr:from>
    <xdr:to>
      <xdr:col>17</xdr:col>
      <xdr:colOff>34017</xdr:colOff>
      <xdr:row>49</xdr:row>
      <xdr:rowOff>44904</xdr:rowOff>
    </xdr:to>
    <xdr:graphicFrame macro="">
      <xdr:nvGraphicFramePr>
        <xdr:cNvPr id="8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17</xdr:col>
      <xdr:colOff>598714</xdr:colOff>
      <xdr:row>34</xdr:row>
      <xdr:rowOff>176893</xdr:rowOff>
    </xdr:from>
    <xdr:to>
      <xdr:col>23</xdr:col>
      <xdr:colOff>34017</xdr:colOff>
      <xdr:row>49</xdr:row>
      <xdr:rowOff>44904</xdr:rowOff>
    </xdr:to>
    <xdr:graphicFrame macro="">
      <xdr:nvGraphicFramePr>
        <xdr:cNvPr id="9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erry.tomlin/AppData/Roaming/Microsoft/AddIns/RealStats.xla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ilcoxon Table"/>
      <sheetName val="Mann Table"/>
      <sheetName val="RSign Table"/>
      <sheetName val="Runs Table"/>
      <sheetName val="KS Table"/>
      <sheetName val="Lil Table"/>
      <sheetName val="SW Table"/>
      <sheetName val="Stud. Q Table"/>
      <sheetName val="Stud. Q Table 2"/>
      <sheetName val="Dunnett Table"/>
      <sheetName val="Sp Rho Table"/>
      <sheetName val="Ken Tau Table"/>
      <sheetName val="Durbin Table"/>
    </sheetNames>
    <definedNames>
      <definedName name="MANN_EXACT"/>
      <definedName name="MCRIT"/>
      <definedName name="RANK_SUM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2:DE57"/>
  <sheetViews>
    <sheetView tabSelected="1" zoomScale="90" zoomScaleNormal="90" workbookViewId="0">
      <selection activeCell="AV21" sqref="AV21"/>
    </sheetView>
  </sheetViews>
  <sheetFormatPr defaultRowHeight="15" x14ac:dyDescent="0.25"/>
  <cols>
    <col min="8" max="11" width="9.140625" style="1"/>
    <col min="12" max="12" width="14.7109375" style="1" customWidth="1"/>
    <col min="15" max="15" width="14.85546875" customWidth="1"/>
    <col min="16" max="16" width="9.140625" style="1"/>
    <col min="17" max="17" width="11" style="1" bestFit="1" customWidth="1"/>
    <col min="18" max="20" width="9.140625" style="1"/>
    <col min="24" max="24" width="10.42578125" style="1" customWidth="1"/>
    <col min="25" max="28" width="9.140625" style="1"/>
    <col min="35" max="39" width="9.140625" style="1"/>
    <col min="43" max="47" width="9.140625" style="1"/>
    <col min="51" max="55" width="9.140625" style="1"/>
    <col min="57" max="57" width="15" customWidth="1"/>
    <col min="60" max="60" width="16.42578125" customWidth="1"/>
    <col min="62" max="66" width="9.140625" style="1"/>
    <col min="67" max="67" width="15.42578125" customWidth="1"/>
    <col min="70" max="70" width="16.140625" style="1" customWidth="1"/>
    <col min="71" max="74" width="9.140625" style="1"/>
    <col min="78" max="82" width="9.140625" style="1"/>
    <col min="89" max="93" width="9.140625" style="1"/>
    <col min="97" max="101" width="9.140625" style="1"/>
    <col min="105" max="109" width="9.140625" style="1"/>
  </cols>
  <sheetData>
    <row r="2" spans="1:109" x14ac:dyDescent="0.25">
      <c r="B2" s="105" t="s">
        <v>29</v>
      </c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  <c r="R2" s="105"/>
      <c r="S2" s="105"/>
      <c r="T2" s="105"/>
      <c r="U2" s="105"/>
      <c r="V2" s="105"/>
      <c r="W2" s="105"/>
      <c r="X2" s="105"/>
      <c r="Y2" s="105"/>
      <c r="Z2" s="105"/>
      <c r="AA2" s="105"/>
      <c r="AB2" s="105"/>
      <c r="AC2" s="106" t="s">
        <v>10</v>
      </c>
      <c r="AD2" s="106"/>
      <c r="AE2" s="106"/>
      <c r="AF2" s="106"/>
      <c r="AG2" s="106"/>
      <c r="AH2" s="106"/>
      <c r="AI2" s="106"/>
      <c r="AJ2" s="106"/>
      <c r="AK2" s="106"/>
      <c r="AL2" s="106"/>
      <c r="AM2" s="106"/>
      <c r="AN2" s="106"/>
      <c r="AO2" s="106"/>
      <c r="AP2" s="106"/>
      <c r="AQ2" s="106"/>
      <c r="AR2" s="106"/>
      <c r="AS2" s="106"/>
      <c r="AT2" s="106"/>
      <c r="AU2" s="106"/>
      <c r="AV2" s="106"/>
      <c r="AW2" s="106"/>
      <c r="AX2" s="106"/>
      <c r="AY2" s="106"/>
      <c r="AZ2" s="106"/>
      <c r="BA2" s="106"/>
      <c r="BB2" s="106"/>
      <c r="BC2" s="106"/>
      <c r="BD2" s="107" t="s">
        <v>11</v>
      </c>
      <c r="BE2" s="107"/>
      <c r="BF2" s="107"/>
      <c r="BG2" s="107"/>
      <c r="BH2" s="107"/>
      <c r="BI2" s="107"/>
      <c r="BJ2" s="107"/>
      <c r="BK2" s="107"/>
      <c r="BL2" s="107"/>
      <c r="BM2" s="107"/>
      <c r="BN2" s="107"/>
      <c r="BO2" s="107"/>
      <c r="BP2" s="107"/>
      <c r="BQ2" s="107"/>
      <c r="BR2" s="107"/>
      <c r="BS2" s="107"/>
      <c r="BT2" s="107"/>
      <c r="BU2" s="107"/>
      <c r="BV2" s="107"/>
      <c r="BW2" s="107"/>
      <c r="BX2" s="107"/>
      <c r="BY2" s="107"/>
      <c r="BZ2" s="107"/>
      <c r="CA2" s="107"/>
      <c r="CB2" s="107"/>
      <c r="CC2" s="107"/>
      <c r="CD2" s="107"/>
      <c r="CE2" s="108" t="s">
        <v>98</v>
      </c>
      <c r="CF2" s="108"/>
      <c r="CG2" s="108"/>
      <c r="CH2" s="108"/>
      <c r="CI2" s="108"/>
      <c r="CJ2" s="108"/>
      <c r="CK2" s="108"/>
      <c r="CL2" s="108"/>
      <c r="CM2" s="108"/>
      <c r="CN2" s="108"/>
      <c r="CO2" s="108"/>
      <c r="CP2" s="108"/>
      <c r="CQ2" s="108"/>
      <c r="CR2" s="108"/>
      <c r="CS2" s="108"/>
      <c r="CT2" s="108"/>
      <c r="CU2" s="108"/>
      <c r="CV2" s="108"/>
      <c r="CW2" s="108"/>
      <c r="CX2" s="108"/>
      <c r="CY2" s="108"/>
      <c r="CZ2" s="108"/>
      <c r="DA2" s="108"/>
      <c r="DB2" s="108"/>
      <c r="DC2" s="108"/>
      <c r="DD2" s="108"/>
      <c r="DE2" s="108"/>
    </row>
    <row r="3" spans="1:109" s="4" customFormat="1" x14ac:dyDescent="0.25">
      <c r="B3" s="95" t="s">
        <v>30</v>
      </c>
      <c r="C3" s="95"/>
      <c r="D3" s="95"/>
      <c r="E3" s="95" t="s">
        <v>13</v>
      </c>
      <c r="F3" s="95"/>
      <c r="G3" s="95"/>
      <c r="H3" s="96" t="s">
        <v>31</v>
      </c>
      <c r="I3" s="97"/>
      <c r="J3" s="97"/>
      <c r="K3" s="97"/>
      <c r="L3" s="98"/>
      <c r="M3" s="95" t="s">
        <v>16</v>
      </c>
      <c r="N3" s="95"/>
      <c r="O3" s="95"/>
      <c r="P3" s="95" t="s">
        <v>32</v>
      </c>
      <c r="Q3" s="95"/>
      <c r="R3" s="95"/>
      <c r="S3" s="95"/>
      <c r="T3" s="95"/>
      <c r="U3" s="95" t="s">
        <v>14</v>
      </c>
      <c r="V3" s="95"/>
      <c r="W3" s="95"/>
      <c r="X3" s="95" t="s">
        <v>32</v>
      </c>
      <c r="Y3" s="95"/>
      <c r="Z3" s="95"/>
      <c r="AA3" s="95"/>
      <c r="AB3" s="95"/>
      <c r="AC3" s="95" t="s">
        <v>30</v>
      </c>
      <c r="AD3" s="95"/>
      <c r="AE3" s="95"/>
      <c r="AF3" s="95" t="s">
        <v>18</v>
      </c>
      <c r="AG3" s="95"/>
      <c r="AH3" s="95"/>
      <c r="AI3" s="96" t="s">
        <v>31</v>
      </c>
      <c r="AJ3" s="97"/>
      <c r="AK3" s="97"/>
      <c r="AL3" s="97"/>
      <c r="AM3" s="98"/>
      <c r="AN3" s="101" t="s">
        <v>16</v>
      </c>
      <c r="AO3" s="101"/>
      <c r="AP3" s="102"/>
      <c r="AQ3" s="95" t="s">
        <v>32</v>
      </c>
      <c r="AR3" s="95"/>
      <c r="AS3" s="95"/>
      <c r="AT3" s="95"/>
      <c r="AU3" s="95"/>
      <c r="AV3" s="103" t="s">
        <v>14</v>
      </c>
      <c r="AW3" s="101"/>
      <c r="AX3" s="102"/>
      <c r="AY3" s="95" t="s">
        <v>32</v>
      </c>
      <c r="AZ3" s="95"/>
      <c r="BA3" s="95"/>
      <c r="BB3" s="95"/>
      <c r="BC3" s="95"/>
      <c r="BD3" s="103" t="s">
        <v>30</v>
      </c>
      <c r="BE3" s="101"/>
      <c r="BF3" s="102"/>
      <c r="BG3" s="103" t="s">
        <v>13</v>
      </c>
      <c r="BH3" s="101"/>
      <c r="BI3" s="102"/>
      <c r="BJ3" s="96" t="s">
        <v>31</v>
      </c>
      <c r="BK3" s="97"/>
      <c r="BL3" s="97"/>
      <c r="BM3" s="97"/>
      <c r="BN3" s="98"/>
      <c r="BO3" s="103" t="s">
        <v>16</v>
      </c>
      <c r="BP3" s="101"/>
      <c r="BQ3" s="102"/>
      <c r="BR3" s="95" t="s">
        <v>32</v>
      </c>
      <c r="BS3" s="95"/>
      <c r="BT3" s="95"/>
      <c r="BU3" s="95"/>
      <c r="BV3" s="95"/>
      <c r="BW3" s="103" t="s">
        <v>14</v>
      </c>
      <c r="BX3" s="101"/>
      <c r="BY3" s="102"/>
      <c r="BZ3" s="95" t="s">
        <v>32</v>
      </c>
      <c r="CA3" s="95"/>
      <c r="CB3" s="95"/>
      <c r="CC3" s="95"/>
      <c r="CD3" s="95"/>
      <c r="CE3" s="103" t="s">
        <v>30</v>
      </c>
      <c r="CF3" s="101"/>
      <c r="CG3" s="102"/>
      <c r="CH3" s="103" t="s">
        <v>13</v>
      </c>
      <c r="CI3" s="101"/>
      <c r="CJ3" s="102"/>
      <c r="CK3" s="96" t="s">
        <v>31</v>
      </c>
      <c r="CL3" s="97"/>
      <c r="CM3" s="97"/>
      <c r="CN3" s="97"/>
      <c r="CO3" s="98"/>
      <c r="CP3" s="103" t="s">
        <v>16</v>
      </c>
      <c r="CQ3" s="101"/>
      <c r="CR3" s="102"/>
      <c r="CS3" s="95" t="s">
        <v>32</v>
      </c>
      <c r="CT3" s="95"/>
      <c r="CU3" s="95"/>
      <c r="CV3" s="95"/>
      <c r="CW3" s="95"/>
      <c r="CX3" s="109" t="s">
        <v>14</v>
      </c>
      <c r="CY3" s="109"/>
      <c r="CZ3" s="109"/>
      <c r="DA3" s="95" t="s">
        <v>32</v>
      </c>
      <c r="DB3" s="95"/>
      <c r="DC3" s="95"/>
      <c r="DD3" s="95"/>
      <c r="DE3" s="95"/>
    </row>
    <row r="4" spans="1:109" s="10" customFormat="1" x14ac:dyDescent="0.25">
      <c r="A4" s="9" t="s">
        <v>14</v>
      </c>
      <c r="B4" s="21" t="s">
        <v>19</v>
      </c>
      <c r="C4" s="22">
        <v>1</v>
      </c>
      <c r="D4" s="23" t="s">
        <v>20</v>
      </c>
      <c r="E4" s="21" t="s">
        <v>19</v>
      </c>
      <c r="F4" s="22">
        <v>1</v>
      </c>
      <c r="G4" s="23" t="s">
        <v>100</v>
      </c>
      <c r="H4" s="24">
        <v>93</v>
      </c>
      <c r="I4" s="24">
        <v>88</v>
      </c>
      <c r="J4" s="24">
        <v>82</v>
      </c>
      <c r="K4" s="24">
        <v>76</v>
      </c>
      <c r="L4" s="24">
        <v>70</v>
      </c>
      <c r="M4" s="21" t="s">
        <v>99</v>
      </c>
      <c r="N4" s="22">
        <v>1</v>
      </c>
      <c r="O4" s="23" t="s">
        <v>100</v>
      </c>
      <c r="P4" s="24">
        <v>93</v>
      </c>
      <c r="Q4" s="24">
        <v>88</v>
      </c>
      <c r="R4" s="24">
        <v>82</v>
      </c>
      <c r="S4" s="24">
        <v>76</v>
      </c>
      <c r="T4" s="24">
        <v>70</v>
      </c>
      <c r="U4" s="25" t="s">
        <v>99</v>
      </c>
      <c r="V4" s="22">
        <v>1</v>
      </c>
      <c r="W4" s="23" t="s">
        <v>100</v>
      </c>
      <c r="X4" s="24">
        <v>93</v>
      </c>
      <c r="Y4" s="24">
        <v>88</v>
      </c>
      <c r="Z4" s="24">
        <v>82</v>
      </c>
      <c r="AA4" s="24">
        <v>76</v>
      </c>
      <c r="AB4" s="24">
        <v>70</v>
      </c>
      <c r="AC4" s="25" t="s">
        <v>19</v>
      </c>
      <c r="AD4" s="22">
        <v>1</v>
      </c>
      <c r="AE4" s="23" t="s">
        <v>21</v>
      </c>
      <c r="AF4" s="25" t="s">
        <v>19</v>
      </c>
      <c r="AG4" s="22">
        <v>1</v>
      </c>
      <c r="AH4" s="23" t="s">
        <v>101</v>
      </c>
      <c r="AI4" s="24">
        <v>70</v>
      </c>
      <c r="AJ4" s="24">
        <v>76</v>
      </c>
      <c r="AK4" s="24">
        <v>82</v>
      </c>
      <c r="AL4" s="24">
        <v>88</v>
      </c>
      <c r="AM4" s="24">
        <v>93</v>
      </c>
      <c r="AN4" s="25" t="s">
        <v>99</v>
      </c>
      <c r="AO4" s="22">
        <v>1</v>
      </c>
      <c r="AP4" s="23" t="s">
        <v>101</v>
      </c>
      <c r="AQ4" s="24">
        <v>70</v>
      </c>
      <c r="AR4" s="24">
        <v>76</v>
      </c>
      <c r="AS4" s="24">
        <v>82</v>
      </c>
      <c r="AT4" s="24">
        <v>88</v>
      </c>
      <c r="AU4" s="24">
        <v>93</v>
      </c>
      <c r="AV4" s="25" t="s">
        <v>19</v>
      </c>
      <c r="AW4" s="22">
        <v>1</v>
      </c>
      <c r="AX4" s="23" t="s">
        <v>21</v>
      </c>
      <c r="AY4" s="24">
        <v>70</v>
      </c>
      <c r="AZ4" s="24">
        <v>76</v>
      </c>
      <c r="BA4" s="24">
        <v>82</v>
      </c>
      <c r="BB4" s="24">
        <v>88</v>
      </c>
      <c r="BC4" s="24">
        <v>93</v>
      </c>
      <c r="BD4" s="25" t="s">
        <v>19</v>
      </c>
      <c r="BE4" s="22">
        <v>1</v>
      </c>
      <c r="BF4" s="23" t="s">
        <v>21</v>
      </c>
      <c r="BG4" s="25" t="s">
        <v>19</v>
      </c>
      <c r="BH4" s="22">
        <v>1</v>
      </c>
      <c r="BI4" s="23" t="s">
        <v>21</v>
      </c>
      <c r="BJ4" s="24">
        <v>93</v>
      </c>
      <c r="BK4" s="24">
        <v>88</v>
      </c>
      <c r="BL4" s="24">
        <v>82</v>
      </c>
      <c r="BM4" s="24">
        <v>76</v>
      </c>
      <c r="BN4" s="24">
        <v>70</v>
      </c>
      <c r="BO4" s="25" t="s">
        <v>19</v>
      </c>
      <c r="BP4" s="22">
        <v>1</v>
      </c>
      <c r="BQ4" s="23" t="s">
        <v>21</v>
      </c>
      <c r="BR4" s="24">
        <v>93</v>
      </c>
      <c r="BS4" s="24">
        <v>88</v>
      </c>
      <c r="BT4" s="24">
        <v>82</v>
      </c>
      <c r="BU4" s="24">
        <v>76</v>
      </c>
      <c r="BV4" s="24">
        <v>70</v>
      </c>
      <c r="BW4" s="25" t="s">
        <v>19</v>
      </c>
      <c r="BX4" s="22">
        <v>1</v>
      </c>
      <c r="BY4" s="23" t="s">
        <v>21</v>
      </c>
      <c r="BZ4" s="24">
        <v>93</v>
      </c>
      <c r="CA4" s="24">
        <v>88</v>
      </c>
      <c r="CB4" s="24">
        <v>82</v>
      </c>
      <c r="CC4" s="24">
        <v>76</v>
      </c>
      <c r="CD4" s="24">
        <v>70</v>
      </c>
      <c r="CE4" s="25" t="s">
        <v>19</v>
      </c>
      <c r="CF4" s="22">
        <v>1</v>
      </c>
      <c r="CG4" s="23" t="s">
        <v>21</v>
      </c>
      <c r="CH4" s="25" t="s">
        <v>19</v>
      </c>
      <c r="CI4" s="22">
        <v>1</v>
      </c>
      <c r="CJ4" s="23" t="s">
        <v>21</v>
      </c>
      <c r="CK4" s="24">
        <v>70</v>
      </c>
      <c r="CL4" s="24">
        <v>76</v>
      </c>
      <c r="CM4" s="24">
        <v>82</v>
      </c>
      <c r="CN4" s="24">
        <v>88</v>
      </c>
      <c r="CO4" s="24">
        <v>93</v>
      </c>
      <c r="CP4" s="25" t="s">
        <v>19</v>
      </c>
      <c r="CQ4" s="22">
        <v>1</v>
      </c>
      <c r="CR4" s="23" t="s">
        <v>21</v>
      </c>
      <c r="CS4" s="24">
        <v>70</v>
      </c>
      <c r="CT4" s="24">
        <v>76</v>
      </c>
      <c r="CU4" s="24">
        <v>82</v>
      </c>
      <c r="CV4" s="24">
        <v>88</v>
      </c>
      <c r="CW4" s="24">
        <v>93</v>
      </c>
      <c r="CX4" s="25" t="s">
        <v>19</v>
      </c>
      <c r="CY4" s="22">
        <v>1</v>
      </c>
      <c r="CZ4" s="23" t="s">
        <v>21</v>
      </c>
      <c r="DA4" s="24">
        <v>70</v>
      </c>
      <c r="DB4" s="24">
        <v>76</v>
      </c>
      <c r="DC4" s="24">
        <v>82</v>
      </c>
      <c r="DD4" s="24">
        <v>88</v>
      </c>
      <c r="DE4" s="24">
        <v>93</v>
      </c>
    </row>
    <row r="5" spans="1:109" s="1" customFormat="1" x14ac:dyDescent="0.25">
      <c r="A5" s="36" t="s">
        <v>0</v>
      </c>
      <c r="B5" s="13">
        <v>584</v>
      </c>
      <c r="C5" s="1">
        <v>892</v>
      </c>
      <c r="D5" s="1">
        <f t="shared" ref="D5:D10" si="0">(C5-B5)</f>
        <v>308</v>
      </c>
      <c r="E5" s="2">
        <v>96.8</v>
      </c>
      <c r="F5" s="1">
        <v>73.099999999999994</v>
      </c>
      <c r="G5" s="1">
        <f t="shared" ref="G5:G10" si="1">(E5-F5)</f>
        <v>23.700000000000003</v>
      </c>
      <c r="H5" s="6">
        <v>95.885000000000005</v>
      </c>
      <c r="I5" s="1">
        <v>89.805000000000007</v>
      </c>
      <c r="J5" s="1">
        <v>84.254999999999995</v>
      </c>
      <c r="K5" s="1">
        <v>79.614999999999995</v>
      </c>
      <c r="L5" s="1">
        <v>76.83</v>
      </c>
      <c r="M5" s="2">
        <v>54</v>
      </c>
      <c r="N5" s="1">
        <v>39</v>
      </c>
      <c r="O5" s="1">
        <f t="shared" ref="O5:O10" si="2">(M5-N5)</f>
        <v>15</v>
      </c>
      <c r="P5" s="14">
        <v>52</v>
      </c>
      <c r="Q5" s="3">
        <v>51</v>
      </c>
      <c r="R5" s="1">
        <v>48</v>
      </c>
      <c r="S5" s="1">
        <v>44</v>
      </c>
      <c r="T5" s="1">
        <v>40</v>
      </c>
      <c r="U5" s="2">
        <v>58</v>
      </c>
      <c r="V5" s="1">
        <v>50</v>
      </c>
      <c r="W5" s="1">
        <f t="shared" ref="W5:W10" si="3">(U5-V5)</f>
        <v>8</v>
      </c>
      <c r="X5" s="14">
        <v>57</v>
      </c>
      <c r="Y5" s="3">
        <v>55</v>
      </c>
      <c r="Z5" s="1">
        <v>53</v>
      </c>
      <c r="AA5" s="1">
        <v>52</v>
      </c>
      <c r="AB5" s="1">
        <v>49</v>
      </c>
      <c r="AC5" s="2">
        <v>1193</v>
      </c>
      <c r="AD5" s="7">
        <v>1261</v>
      </c>
      <c r="AE5" s="1">
        <f t="shared" ref="AE5:AE10" si="4">(AD5-AC5)</f>
        <v>68</v>
      </c>
      <c r="AF5" s="2">
        <v>70.599999999999994</v>
      </c>
      <c r="AG5" s="7">
        <v>100.94</v>
      </c>
      <c r="AH5" s="1">
        <f t="shared" ref="AH5:AH10" si="5">(AG5-AF5)</f>
        <v>30.340000000000003</v>
      </c>
      <c r="AI5" s="2">
        <v>73.33</v>
      </c>
      <c r="AJ5" s="3">
        <v>70.260000000000005</v>
      </c>
      <c r="AK5" s="3">
        <v>96.084999999999994</v>
      </c>
      <c r="AL5" s="3">
        <v>100.47499999999999</v>
      </c>
      <c r="AM5" s="3">
        <v>100.785</v>
      </c>
      <c r="AN5" s="2">
        <v>34</v>
      </c>
      <c r="AO5" s="7">
        <v>50</v>
      </c>
      <c r="AP5" s="1">
        <f t="shared" ref="AP5:AP10" si="6">(AO5-AN5)</f>
        <v>16</v>
      </c>
      <c r="AQ5" s="2">
        <v>35</v>
      </c>
      <c r="AR5" s="3">
        <v>42</v>
      </c>
      <c r="AS5" s="3">
        <v>50</v>
      </c>
      <c r="AT5" s="3">
        <v>50</v>
      </c>
      <c r="AU5" s="3">
        <v>49</v>
      </c>
      <c r="AV5" s="2">
        <v>48</v>
      </c>
      <c r="AW5" s="7">
        <v>57</v>
      </c>
      <c r="AX5" s="1">
        <f t="shared" ref="AX5:AX10" si="7">(AW5-AV5)</f>
        <v>9</v>
      </c>
      <c r="AY5" s="2">
        <v>47</v>
      </c>
      <c r="AZ5" s="3">
        <v>53</v>
      </c>
      <c r="BA5" s="3">
        <v>58</v>
      </c>
      <c r="BB5" s="3">
        <v>59</v>
      </c>
      <c r="BC5" s="3">
        <v>58</v>
      </c>
      <c r="BD5" s="2">
        <v>1563</v>
      </c>
      <c r="BE5" s="1">
        <v>1899</v>
      </c>
      <c r="BF5" s="1">
        <f t="shared" ref="BF5:BF10" si="8">(BE5-BD5)</f>
        <v>336</v>
      </c>
      <c r="BG5" s="2">
        <v>101.2</v>
      </c>
      <c r="BH5" s="1">
        <v>73.099999999999994</v>
      </c>
      <c r="BI5" s="1">
        <f t="shared" ref="BI5:BI10" si="9">(BG5-BH5)</f>
        <v>28.100000000000009</v>
      </c>
      <c r="BJ5" s="2">
        <v>100.77500000000001</v>
      </c>
      <c r="BK5" s="7">
        <v>99.265000000000001</v>
      </c>
      <c r="BL5" s="1">
        <v>93.674999999999997</v>
      </c>
      <c r="BM5" s="1">
        <v>86.14</v>
      </c>
      <c r="BN5" s="1">
        <v>77.55</v>
      </c>
      <c r="BO5" s="2">
        <v>55</v>
      </c>
      <c r="BP5" s="1">
        <v>38</v>
      </c>
      <c r="BQ5" s="1">
        <f t="shared" ref="BQ5:BQ10" si="10">(BO5-BP5)</f>
        <v>17</v>
      </c>
      <c r="BR5" s="2">
        <v>53</v>
      </c>
      <c r="BS5" s="3">
        <v>52</v>
      </c>
      <c r="BT5" s="1">
        <v>48</v>
      </c>
      <c r="BU5" s="1">
        <v>45</v>
      </c>
      <c r="BV5" s="1">
        <v>41</v>
      </c>
      <c r="BW5" s="2">
        <v>60</v>
      </c>
      <c r="BX5" s="7">
        <v>49</v>
      </c>
      <c r="BY5" s="1">
        <f t="shared" ref="BY5:BY10" si="11">(BW5-BX5)</f>
        <v>11</v>
      </c>
      <c r="BZ5" s="2">
        <v>58</v>
      </c>
      <c r="CA5" s="3">
        <v>57</v>
      </c>
      <c r="CB5" s="1">
        <v>53</v>
      </c>
      <c r="CC5" s="1">
        <v>52</v>
      </c>
      <c r="CD5" s="1">
        <v>50</v>
      </c>
      <c r="CE5" s="2">
        <v>2200</v>
      </c>
      <c r="CF5" s="1">
        <v>2273</v>
      </c>
      <c r="CG5" s="1">
        <f>(CF5-CE5)</f>
        <v>73</v>
      </c>
      <c r="CH5" s="2">
        <v>74.5</v>
      </c>
      <c r="CI5" s="1">
        <v>101.1</v>
      </c>
      <c r="CJ5" s="1">
        <f t="shared" ref="CJ5:CJ10" si="12">CI5-CH5</f>
        <v>26.599999999999994</v>
      </c>
      <c r="CK5" s="2">
        <v>71.594999999999999</v>
      </c>
      <c r="CL5" s="7">
        <v>73.034999999999997</v>
      </c>
      <c r="CM5" s="5">
        <v>85.6</v>
      </c>
      <c r="CN5" s="1">
        <v>100.735</v>
      </c>
      <c r="CO5" s="1">
        <v>101.075</v>
      </c>
      <c r="CP5" s="2">
        <v>35</v>
      </c>
      <c r="CQ5" s="1">
        <v>48</v>
      </c>
      <c r="CR5" s="1">
        <f t="shared" ref="CR5:CR10" si="13">CQ5-CP5</f>
        <v>13</v>
      </c>
      <c r="CS5" s="2">
        <v>35</v>
      </c>
      <c r="CT5" s="3">
        <v>34</v>
      </c>
      <c r="CU5" s="1">
        <v>48</v>
      </c>
      <c r="CV5" s="1">
        <v>48</v>
      </c>
      <c r="CW5" s="1">
        <v>48</v>
      </c>
      <c r="CX5" s="2">
        <v>47</v>
      </c>
      <c r="CY5" s="1">
        <v>57</v>
      </c>
      <c r="CZ5" s="1">
        <f t="shared" ref="CZ5:CZ10" si="14">CY5-CX5</f>
        <v>10</v>
      </c>
      <c r="DA5" s="2">
        <v>48</v>
      </c>
      <c r="DB5" s="3">
        <v>52</v>
      </c>
      <c r="DC5" s="1">
        <v>57</v>
      </c>
      <c r="DD5" s="1">
        <v>55</v>
      </c>
      <c r="DE5" s="1">
        <v>57</v>
      </c>
    </row>
    <row r="6" spans="1:109" s="1" customFormat="1" x14ac:dyDescent="0.25">
      <c r="A6" s="36" t="s">
        <v>2</v>
      </c>
      <c r="B6" s="2">
        <v>587</v>
      </c>
      <c r="C6" s="1">
        <v>840</v>
      </c>
      <c r="D6" s="1">
        <f t="shared" si="0"/>
        <v>253</v>
      </c>
      <c r="E6" s="2">
        <v>95.82</v>
      </c>
      <c r="F6" s="1">
        <v>72.819999999999993</v>
      </c>
      <c r="G6" s="1">
        <f t="shared" si="1"/>
        <v>23</v>
      </c>
      <c r="H6" s="6">
        <v>95.99</v>
      </c>
      <c r="I6" s="3">
        <v>92.775000000000006</v>
      </c>
      <c r="J6" s="3">
        <v>88.754999999999995</v>
      </c>
      <c r="K6" s="3">
        <v>84.025000000000006</v>
      </c>
      <c r="L6" s="3">
        <v>78.19</v>
      </c>
      <c r="M6" s="2">
        <v>69</v>
      </c>
      <c r="N6" s="1">
        <v>50</v>
      </c>
      <c r="O6" s="1">
        <f t="shared" si="2"/>
        <v>19</v>
      </c>
      <c r="P6" s="2">
        <v>68</v>
      </c>
      <c r="Q6" s="3">
        <v>67</v>
      </c>
      <c r="R6" s="3">
        <v>63</v>
      </c>
      <c r="S6" s="3">
        <v>59</v>
      </c>
      <c r="T6" s="3">
        <v>55</v>
      </c>
      <c r="U6" s="2">
        <v>67</v>
      </c>
      <c r="V6" s="1">
        <v>55</v>
      </c>
      <c r="W6" s="1">
        <f t="shared" si="3"/>
        <v>12</v>
      </c>
      <c r="X6" s="2">
        <v>67</v>
      </c>
      <c r="Y6" s="3">
        <v>65</v>
      </c>
      <c r="Z6" s="3">
        <v>63</v>
      </c>
      <c r="AA6" s="3">
        <v>60</v>
      </c>
      <c r="AB6" s="3">
        <v>57</v>
      </c>
      <c r="AC6" s="2">
        <v>1140</v>
      </c>
      <c r="AD6" s="7">
        <v>1279</v>
      </c>
      <c r="AE6" s="1">
        <f t="shared" si="4"/>
        <v>139</v>
      </c>
      <c r="AF6" s="2">
        <v>69.44</v>
      </c>
      <c r="AG6" s="7">
        <v>99.4</v>
      </c>
      <c r="AH6" s="1">
        <f t="shared" si="5"/>
        <v>29.960000000000008</v>
      </c>
      <c r="AI6" s="2">
        <v>69.55</v>
      </c>
      <c r="AJ6" s="3">
        <v>70.540000000000006</v>
      </c>
      <c r="AK6" s="3">
        <v>99.594999999999999</v>
      </c>
      <c r="AL6" s="3">
        <v>99.77</v>
      </c>
      <c r="AM6" s="1">
        <v>99.66</v>
      </c>
      <c r="AN6" s="2">
        <v>43</v>
      </c>
      <c r="AO6" s="7">
        <v>70</v>
      </c>
      <c r="AP6" s="1">
        <f t="shared" si="6"/>
        <v>27</v>
      </c>
      <c r="AQ6" s="2">
        <v>49</v>
      </c>
      <c r="AR6" s="3">
        <v>55</v>
      </c>
      <c r="AS6" s="3">
        <v>64</v>
      </c>
      <c r="AT6" s="3">
        <v>67</v>
      </c>
      <c r="AU6" s="1">
        <v>69</v>
      </c>
      <c r="AV6" s="2">
        <v>52</v>
      </c>
      <c r="AW6" s="7">
        <v>67</v>
      </c>
      <c r="AX6" s="1">
        <f t="shared" si="7"/>
        <v>15</v>
      </c>
      <c r="AY6" s="2">
        <v>55</v>
      </c>
      <c r="AZ6" s="3">
        <v>58</v>
      </c>
      <c r="BA6" s="3">
        <v>61</v>
      </c>
      <c r="BB6" s="3">
        <v>65</v>
      </c>
      <c r="BC6" s="1">
        <v>65</v>
      </c>
      <c r="BD6" s="2">
        <v>1580</v>
      </c>
      <c r="BE6" s="1">
        <v>1850</v>
      </c>
      <c r="BF6" s="1">
        <f t="shared" si="8"/>
        <v>270</v>
      </c>
      <c r="BG6" s="2">
        <v>99.3</v>
      </c>
      <c r="BH6" s="1">
        <v>73.3</v>
      </c>
      <c r="BI6" s="1">
        <f t="shared" si="9"/>
        <v>26</v>
      </c>
      <c r="BJ6" s="2">
        <v>99.465000000000003</v>
      </c>
      <c r="BK6" s="7">
        <v>99.19</v>
      </c>
      <c r="BL6" s="1">
        <v>96.45</v>
      </c>
      <c r="BM6" s="1">
        <v>89.694999999999993</v>
      </c>
      <c r="BN6" s="1">
        <v>82.22</v>
      </c>
      <c r="BO6" s="2">
        <v>73</v>
      </c>
      <c r="BP6" s="1">
        <v>54</v>
      </c>
      <c r="BQ6" s="1">
        <f t="shared" si="10"/>
        <v>19</v>
      </c>
      <c r="BR6" s="2">
        <v>74</v>
      </c>
      <c r="BS6" s="3">
        <v>73</v>
      </c>
      <c r="BT6" s="1">
        <v>71</v>
      </c>
      <c r="BU6" s="1">
        <v>66</v>
      </c>
      <c r="BV6" s="1">
        <v>61</v>
      </c>
      <c r="BW6" s="2">
        <v>71</v>
      </c>
      <c r="BX6" s="7">
        <v>56</v>
      </c>
      <c r="BY6" s="1">
        <f t="shared" si="11"/>
        <v>15</v>
      </c>
      <c r="BZ6" s="2">
        <v>72</v>
      </c>
      <c r="CA6" s="3">
        <v>72</v>
      </c>
      <c r="CB6" s="1">
        <v>71</v>
      </c>
      <c r="CC6" s="1">
        <v>66</v>
      </c>
      <c r="CD6" s="1">
        <v>62</v>
      </c>
      <c r="CE6" s="2">
        <v>2151</v>
      </c>
      <c r="CF6" s="1">
        <v>2269</v>
      </c>
      <c r="CG6" s="1">
        <f>(CF6-CE6)</f>
        <v>118</v>
      </c>
      <c r="CH6" s="2">
        <v>69.540000000000006</v>
      </c>
      <c r="CI6" s="1">
        <v>99.6</v>
      </c>
      <c r="CJ6" s="1">
        <f t="shared" si="12"/>
        <v>30.059999999999988</v>
      </c>
      <c r="CK6" s="2">
        <v>70.484999999999999</v>
      </c>
      <c r="CL6" s="7">
        <v>70.67</v>
      </c>
      <c r="CM6" s="1">
        <v>93.13</v>
      </c>
      <c r="CN6" s="1">
        <v>99.53</v>
      </c>
      <c r="CO6" s="1">
        <v>100.29</v>
      </c>
      <c r="CP6" s="2">
        <v>43</v>
      </c>
      <c r="CQ6" s="1">
        <v>68</v>
      </c>
      <c r="CR6" s="1">
        <f t="shared" si="13"/>
        <v>25</v>
      </c>
      <c r="CS6" s="2">
        <v>43</v>
      </c>
      <c r="CT6" s="3">
        <v>53</v>
      </c>
      <c r="CU6" s="1">
        <v>62</v>
      </c>
      <c r="CV6" s="1">
        <v>66</v>
      </c>
      <c r="CW6" s="1">
        <v>67</v>
      </c>
      <c r="CX6" s="2">
        <v>51</v>
      </c>
      <c r="CY6" s="1">
        <v>69</v>
      </c>
      <c r="CZ6" s="1">
        <f t="shared" si="14"/>
        <v>18</v>
      </c>
      <c r="DA6" s="2">
        <v>52</v>
      </c>
      <c r="DB6" s="3">
        <v>60</v>
      </c>
      <c r="DC6" s="1">
        <v>68</v>
      </c>
      <c r="DD6" s="1">
        <v>70</v>
      </c>
      <c r="DE6" s="1">
        <v>68</v>
      </c>
    </row>
    <row r="7" spans="1:109" s="1" customFormat="1" x14ac:dyDescent="0.25">
      <c r="A7" s="36" t="s">
        <v>3</v>
      </c>
      <c r="B7" s="2">
        <v>582</v>
      </c>
      <c r="C7" s="1">
        <v>951</v>
      </c>
      <c r="D7" s="1">
        <f t="shared" si="0"/>
        <v>369</v>
      </c>
      <c r="E7" s="2">
        <v>95.45</v>
      </c>
      <c r="F7" s="1">
        <v>77.900000000000006</v>
      </c>
      <c r="G7" s="1">
        <f t="shared" si="1"/>
        <v>17.549999999999997</v>
      </c>
      <c r="H7" s="6">
        <v>94.85</v>
      </c>
      <c r="I7" s="3">
        <v>90.825000000000003</v>
      </c>
      <c r="J7" s="3">
        <v>86.944999999999993</v>
      </c>
      <c r="K7" s="3">
        <v>82.245000000000005</v>
      </c>
      <c r="L7" s="3">
        <v>79.61</v>
      </c>
      <c r="M7" s="2">
        <v>67</v>
      </c>
      <c r="N7" s="1">
        <v>47</v>
      </c>
      <c r="O7" s="1">
        <f t="shared" si="2"/>
        <v>20</v>
      </c>
      <c r="P7" s="6">
        <v>65</v>
      </c>
      <c r="Q7" s="3">
        <v>63</v>
      </c>
      <c r="R7" s="3">
        <v>60</v>
      </c>
      <c r="S7" s="3">
        <v>54</v>
      </c>
      <c r="T7" s="3">
        <v>50</v>
      </c>
      <c r="U7" s="2">
        <v>69</v>
      </c>
      <c r="V7" s="1">
        <v>57</v>
      </c>
      <c r="W7" s="1">
        <f t="shared" si="3"/>
        <v>12</v>
      </c>
      <c r="X7" s="6">
        <v>68</v>
      </c>
      <c r="Y7" s="3">
        <v>66</v>
      </c>
      <c r="Z7" s="3">
        <v>64</v>
      </c>
      <c r="AA7" s="3">
        <v>61</v>
      </c>
      <c r="AB7" s="3">
        <v>58</v>
      </c>
      <c r="AC7" s="2">
        <v>1253</v>
      </c>
      <c r="AD7" s="7">
        <v>1313</v>
      </c>
      <c r="AE7" s="1">
        <f t="shared" si="4"/>
        <v>60</v>
      </c>
      <c r="AF7" s="2">
        <v>75.69</v>
      </c>
      <c r="AG7" s="7">
        <v>99.6</v>
      </c>
      <c r="AH7" s="1">
        <f t="shared" si="5"/>
        <v>23.909999999999997</v>
      </c>
      <c r="AI7" s="2">
        <v>75.599999999999994</v>
      </c>
      <c r="AJ7" s="3">
        <v>75.575000000000003</v>
      </c>
      <c r="AK7" s="3">
        <v>82.084999999999994</v>
      </c>
      <c r="AL7" s="3">
        <v>99.24</v>
      </c>
      <c r="AM7" s="3">
        <v>99.7</v>
      </c>
      <c r="AN7" s="2">
        <v>43</v>
      </c>
      <c r="AO7" s="7">
        <v>61</v>
      </c>
      <c r="AP7" s="1">
        <f t="shared" si="6"/>
        <v>18</v>
      </c>
      <c r="AQ7" s="2">
        <v>42</v>
      </c>
      <c r="AR7" s="3">
        <v>47</v>
      </c>
      <c r="AS7" s="3">
        <v>56</v>
      </c>
      <c r="AT7" s="3">
        <v>59</v>
      </c>
      <c r="AU7" s="3">
        <v>61</v>
      </c>
      <c r="AV7" s="2">
        <v>54</v>
      </c>
      <c r="AW7" s="7">
        <v>67</v>
      </c>
      <c r="AX7" s="1">
        <f t="shared" si="7"/>
        <v>13</v>
      </c>
      <c r="AY7" s="2">
        <v>54</v>
      </c>
      <c r="AZ7" s="3">
        <v>58</v>
      </c>
      <c r="BA7" s="3">
        <v>64</v>
      </c>
      <c r="BB7" s="3">
        <v>65</v>
      </c>
      <c r="BC7" s="3">
        <v>66</v>
      </c>
      <c r="BD7" s="2">
        <v>1614</v>
      </c>
      <c r="BE7" s="1">
        <v>1983</v>
      </c>
      <c r="BF7" s="1">
        <f t="shared" si="8"/>
        <v>369</v>
      </c>
      <c r="BG7" s="2">
        <v>100.3</v>
      </c>
      <c r="BH7" s="1">
        <v>76.2</v>
      </c>
      <c r="BI7" s="1">
        <f t="shared" si="9"/>
        <v>24.099999999999994</v>
      </c>
      <c r="BJ7" s="2">
        <v>100.185</v>
      </c>
      <c r="BK7" s="3">
        <v>98.474999999999994</v>
      </c>
      <c r="BL7" s="3">
        <v>92.82</v>
      </c>
      <c r="BM7" s="3">
        <v>88.215000000000003</v>
      </c>
      <c r="BN7" s="3">
        <v>79.875</v>
      </c>
      <c r="BO7" s="2">
        <v>64</v>
      </c>
      <c r="BP7" s="1">
        <v>45</v>
      </c>
      <c r="BQ7" s="1">
        <f t="shared" si="10"/>
        <v>19</v>
      </c>
      <c r="BR7" s="2">
        <v>64</v>
      </c>
      <c r="BS7" s="3">
        <v>63</v>
      </c>
      <c r="BT7" s="3">
        <v>60</v>
      </c>
      <c r="BU7" s="3">
        <v>56</v>
      </c>
      <c r="BV7" s="3">
        <v>50</v>
      </c>
      <c r="BW7" s="2">
        <v>69</v>
      </c>
      <c r="BX7" s="7">
        <v>55</v>
      </c>
      <c r="BY7" s="1">
        <f t="shared" si="11"/>
        <v>14</v>
      </c>
      <c r="BZ7" s="2">
        <v>69</v>
      </c>
      <c r="CA7" s="3">
        <v>69</v>
      </c>
      <c r="CB7" s="3">
        <v>66</v>
      </c>
      <c r="CC7" s="3">
        <v>63</v>
      </c>
      <c r="CD7" s="3">
        <v>58</v>
      </c>
      <c r="CE7" s="2" t="s">
        <v>12</v>
      </c>
      <c r="CF7" s="1">
        <v>2185</v>
      </c>
      <c r="CH7" s="2"/>
      <c r="CI7" s="1">
        <v>99.5</v>
      </c>
      <c r="CK7" s="2" t="s">
        <v>22</v>
      </c>
      <c r="CL7" s="7" t="s">
        <v>22</v>
      </c>
      <c r="CM7" s="1" t="s">
        <v>22</v>
      </c>
      <c r="CN7" s="3" t="s">
        <v>22</v>
      </c>
      <c r="CO7" s="3" t="s">
        <v>22</v>
      </c>
      <c r="CP7" s="2"/>
      <c r="CQ7" s="1">
        <v>60</v>
      </c>
      <c r="CS7" s="2" t="s">
        <v>22</v>
      </c>
      <c r="CT7" s="7" t="s">
        <v>22</v>
      </c>
      <c r="CU7" s="1" t="s">
        <v>22</v>
      </c>
      <c r="CV7" s="3" t="s">
        <v>22</v>
      </c>
      <c r="CW7" s="3" t="s">
        <v>22</v>
      </c>
      <c r="CX7" s="2"/>
      <c r="CY7" s="1">
        <v>66</v>
      </c>
      <c r="DA7" s="2" t="s">
        <v>22</v>
      </c>
      <c r="DB7" s="7" t="s">
        <v>22</v>
      </c>
      <c r="DC7" s="1" t="s">
        <v>22</v>
      </c>
      <c r="DD7" s="3" t="s">
        <v>22</v>
      </c>
      <c r="DE7" s="3" t="s">
        <v>22</v>
      </c>
    </row>
    <row r="8" spans="1:109" s="1" customFormat="1" x14ac:dyDescent="0.25">
      <c r="A8" s="36" t="s">
        <v>5</v>
      </c>
      <c r="B8" s="2">
        <v>590</v>
      </c>
      <c r="C8" s="7">
        <v>884</v>
      </c>
      <c r="D8" s="12">
        <f t="shared" si="0"/>
        <v>294</v>
      </c>
      <c r="E8" s="2">
        <v>97.2</v>
      </c>
      <c r="F8" s="1">
        <v>73.8</v>
      </c>
      <c r="G8" s="1">
        <f t="shared" si="1"/>
        <v>23.400000000000006</v>
      </c>
      <c r="H8" s="2">
        <v>97.305000000000007</v>
      </c>
      <c r="I8" s="3">
        <v>94.56</v>
      </c>
      <c r="J8" s="3">
        <v>90.03</v>
      </c>
      <c r="K8" s="3">
        <v>86.01</v>
      </c>
      <c r="L8" s="3">
        <v>80.915000000000006</v>
      </c>
      <c r="M8" s="2">
        <v>67</v>
      </c>
      <c r="N8" s="1">
        <v>49</v>
      </c>
      <c r="O8" s="1">
        <f t="shared" si="2"/>
        <v>18</v>
      </c>
      <c r="P8" s="6">
        <v>67</v>
      </c>
      <c r="Q8" s="3">
        <v>63</v>
      </c>
      <c r="R8" s="3">
        <v>62</v>
      </c>
      <c r="S8" s="3">
        <v>60</v>
      </c>
      <c r="T8" s="3">
        <v>54</v>
      </c>
      <c r="U8" s="2">
        <v>70</v>
      </c>
      <c r="V8" s="1">
        <v>59</v>
      </c>
      <c r="W8" s="1">
        <f t="shared" si="3"/>
        <v>11</v>
      </c>
      <c r="X8" s="6">
        <v>70</v>
      </c>
      <c r="Y8" s="3">
        <v>68</v>
      </c>
      <c r="Z8" s="3">
        <v>67</v>
      </c>
      <c r="AA8" s="3">
        <v>65</v>
      </c>
      <c r="AB8" s="3">
        <v>62</v>
      </c>
      <c r="AC8" s="2">
        <v>1206</v>
      </c>
      <c r="AD8" s="7">
        <v>1288</v>
      </c>
      <c r="AE8" s="1">
        <f t="shared" si="4"/>
        <v>82</v>
      </c>
      <c r="AF8" s="2">
        <v>71.3</v>
      </c>
      <c r="AG8" s="7">
        <v>101.2</v>
      </c>
      <c r="AH8" s="1">
        <f t="shared" si="5"/>
        <v>29.900000000000006</v>
      </c>
      <c r="AI8" s="2">
        <v>71.53</v>
      </c>
      <c r="AJ8" s="3">
        <v>73.2</v>
      </c>
      <c r="AK8" s="3">
        <v>97.885000000000005</v>
      </c>
      <c r="AL8" s="3">
        <v>101.095</v>
      </c>
      <c r="AM8" s="3">
        <v>101.155</v>
      </c>
      <c r="AN8" s="2">
        <v>41</v>
      </c>
      <c r="AO8" s="7">
        <v>65</v>
      </c>
      <c r="AP8" s="1">
        <f t="shared" si="6"/>
        <v>24</v>
      </c>
      <c r="AQ8" s="2">
        <v>42</v>
      </c>
      <c r="AR8" s="3">
        <v>49</v>
      </c>
      <c r="AS8" s="3">
        <v>59</v>
      </c>
      <c r="AT8" s="3">
        <v>61</v>
      </c>
      <c r="AU8" s="3">
        <v>63</v>
      </c>
      <c r="AV8" s="2">
        <v>54</v>
      </c>
      <c r="AW8" s="7">
        <v>70</v>
      </c>
      <c r="AX8" s="1">
        <f t="shared" si="7"/>
        <v>16</v>
      </c>
      <c r="AY8" s="2">
        <v>56</v>
      </c>
      <c r="AZ8" s="3">
        <v>59</v>
      </c>
      <c r="BA8" s="3">
        <v>65</v>
      </c>
      <c r="BB8" s="3">
        <v>67</v>
      </c>
      <c r="BC8" s="3">
        <v>68</v>
      </c>
      <c r="BD8" s="2">
        <v>1589</v>
      </c>
      <c r="BE8" s="1">
        <v>1921</v>
      </c>
      <c r="BF8" s="1">
        <f t="shared" si="8"/>
        <v>332</v>
      </c>
      <c r="BG8" s="2">
        <v>100.8</v>
      </c>
      <c r="BH8" s="1">
        <v>75.2</v>
      </c>
      <c r="BI8" s="1">
        <f t="shared" si="9"/>
        <v>25.599999999999994</v>
      </c>
      <c r="BJ8" s="2">
        <v>101.65</v>
      </c>
      <c r="BK8" s="3">
        <v>100.905</v>
      </c>
      <c r="BL8" s="3">
        <v>96.724999999999994</v>
      </c>
      <c r="BM8" s="3">
        <v>88.594999999999999</v>
      </c>
      <c r="BN8" s="3">
        <v>80.125</v>
      </c>
      <c r="BO8" s="2">
        <v>75</v>
      </c>
      <c r="BP8" s="1">
        <v>49</v>
      </c>
      <c r="BQ8" s="1">
        <f t="shared" si="10"/>
        <v>26</v>
      </c>
      <c r="BR8" s="2">
        <v>73</v>
      </c>
      <c r="BS8" s="3">
        <v>73</v>
      </c>
      <c r="BT8" s="3">
        <v>71</v>
      </c>
      <c r="BU8" s="3">
        <v>63</v>
      </c>
      <c r="BV8" s="3">
        <v>56</v>
      </c>
      <c r="BW8" s="2">
        <v>75</v>
      </c>
      <c r="BX8" s="7">
        <v>59</v>
      </c>
      <c r="BY8" s="1">
        <f t="shared" si="11"/>
        <v>16</v>
      </c>
      <c r="BZ8" s="2">
        <v>75</v>
      </c>
      <c r="CA8" s="3">
        <v>74</v>
      </c>
      <c r="CB8" s="3">
        <v>71</v>
      </c>
      <c r="CC8" s="3">
        <v>66</v>
      </c>
      <c r="CD8" s="3">
        <v>62</v>
      </c>
      <c r="CE8" s="2">
        <v>2222</v>
      </c>
      <c r="CF8" s="1">
        <v>2384</v>
      </c>
      <c r="CG8" s="1">
        <f>(CF8-CE8)</f>
        <v>162</v>
      </c>
      <c r="CH8" s="2">
        <v>72.099999999999994</v>
      </c>
      <c r="CI8" s="1">
        <v>103.3</v>
      </c>
      <c r="CJ8" s="1">
        <f t="shared" si="12"/>
        <v>31.200000000000003</v>
      </c>
      <c r="CK8" s="2">
        <v>72.415000000000006</v>
      </c>
      <c r="CL8" s="3">
        <v>74.564999999999998</v>
      </c>
      <c r="CM8" s="3">
        <v>101.845</v>
      </c>
      <c r="CN8" s="3">
        <v>102.54600000000001</v>
      </c>
      <c r="CO8" s="3">
        <v>102.27500000000001</v>
      </c>
      <c r="CP8" s="2">
        <v>42</v>
      </c>
      <c r="CQ8" s="1">
        <v>65</v>
      </c>
      <c r="CR8" s="1">
        <f t="shared" si="13"/>
        <v>23</v>
      </c>
      <c r="CS8" s="2">
        <v>46</v>
      </c>
      <c r="CT8" s="3">
        <v>57</v>
      </c>
      <c r="CU8" s="3">
        <v>62</v>
      </c>
      <c r="CV8" s="3">
        <v>65</v>
      </c>
      <c r="CW8" s="3">
        <v>63</v>
      </c>
      <c r="CX8" s="2">
        <v>54</v>
      </c>
      <c r="CY8" s="1">
        <v>68</v>
      </c>
      <c r="CZ8" s="1">
        <f t="shared" si="14"/>
        <v>14</v>
      </c>
      <c r="DA8" s="2">
        <v>58</v>
      </c>
      <c r="DB8" s="3">
        <v>65</v>
      </c>
      <c r="DC8" s="3">
        <v>67</v>
      </c>
      <c r="DD8" s="3">
        <v>69</v>
      </c>
      <c r="DE8" s="3">
        <v>68</v>
      </c>
    </row>
    <row r="9" spans="1:109" s="1" customFormat="1" x14ac:dyDescent="0.25">
      <c r="A9" s="36" t="s">
        <v>7</v>
      </c>
      <c r="B9" s="2">
        <v>712</v>
      </c>
      <c r="C9" s="7">
        <v>1039</v>
      </c>
      <c r="D9" s="12">
        <f t="shared" si="0"/>
        <v>327</v>
      </c>
      <c r="E9" s="2">
        <v>95.75</v>
      </c>
      <c r="F9" s="1">
        <v>75.58</v>
      </c>
      <c r="G9" s="1">
        <f t="shared" si="1"/>
        <v>20.170000000000002</v>
      </c>
      <c r="H9" s="2">
        <v>94.98</v>
      </c>
      <c r="I9" s="3">
        <v>91</v>
      </c>
      <c r="J9" s="3">
        <v>87.38</v>
      </c>
      <c r="K9" s="3">
        <v>84.064999999999998</v>
      </c>
      <c r="L9" s="3">
        <v>79.984999999999999</v>
      </c>
      <c r="M9" s="2">
        <v>85</v>
      </c>
      <c r="N9" s="1">
        <v>64</v>
      </c>
      <c r="O9" s="1">
        <f t="shared" si="2"/>
        <v>21</v>
      </c>
      <c r="P9" s="6">
        <v>82</v>
      </c>
      <c r="Q9" s="3">
        <v>80</v>
      </c>
      <c r="R9" s="3">
        <v>76</v>
      </c>
      <c r="S9" s="3">
        <v>73</v>
      </c>
      <c r="T9" s="3">
        <v>70</v>
      </c>
      <c r="U9" s="2">
        <v>78</v>
      </c>
      <c r="V9" s="1">
        <v>63</v>
      </c>
      <c r="W9" s="1">
        <f t="shared" si="3"/>
        <v>15</v>
      </c>
      <c r="X9" s="6">
        <v>77</v>
      </c>
      <c r="Y9" s="3">
        <v>74</v>
      </c>
      <c r="Z9" s="3">
        <v>72</v>
      </c>
      <c r="AA9" s="3">
        <v>68</v>
      </c>
      <c r="AB9" s="3">
        <v>66</v>
      </c>
      <c r="AC9" s="2">
        <v>1341</v>
      </c>
      <c r="AD9" s="7">
        <v>1433</v>
      </c>
      <c r="AE9" s="1">
        <f t="shared" si="4"/>
        <v>92</v>
      </c>
      <c r="AF9" s="2">
        <v>73.510000000000005</v>
      </c>
      <c r="AG9" s="7">
        <v>98.534999999999997</v>
      </c>
      <c r="AH9" s="1">
        <f t="shared" si="5"/>
        <v>25.024999999999991</v>
      </c>
      <c r="AI9" s="2">
        <v>73.010000000000005</v>
      </c>
      <c r="AJ9" s="3">
        <v>72.995000000000005</v>
      </c>
      <c r="AK9" s="3">
        <v>93.644999999999996</v>
      </c>
      <c r="AL9" s="3">
        <v>99.04</v>
      </c>
      <c r="AM9" s="3">
        <v>98.84</v>
      </c>
      <c r="AN9" s="2">
        <v>60</v>
      </c>
      <c r="AO9" s="7">
        <v>88</v>
      </c>
      <c r="AP9" s="1">
        <f t="shared" si="6"/>
        <v>28</v>
      </c>
      <c r="AQ9" s="2">
        <v>60</v>
      </c>
      <c r="AR9" s="3">
        <v>70</v>
      </c>
      <c r="AS9" s="3">
        <v>82</v>
      </c>
      <c r="AT9" s="3">
        <v>86</v>
      </c>
      <c r="AU9" s="3">
        <v>87</v>
      </c>
      <c r="AV9" s="2">
        <v>61</v>
      </c>
      <c r="AW9" s="7">
        <v>82</v>
      </c>
      <c r="AX9" s="1">
        <f t="shared" si="7"/>
        <v>21</v>
      </c>
      <c r="AY9" s="2">
        <v>61</v>
      </c>
      <c r="AZ9" s="3">
        <v>70</v>
      </c>
      <c r="BA9" s="3">
        <v>78</v>
      </c>
      <c r="BB9" s="3">
        <v>80</v>
      </c>
      <c r="BC9" s="3">
        <v>82</v>
      </c>
      <c r="BD9" s="2">
        <v>1733</v>
      </c>
      <c r="BE9" s="1">
        <v>2094</v>
      </c>
      <c r="BF9" s="1">
        <f t="shared" si="8"/>
        <v>361</v>
      </c>
      <c r="BG9" s="2">
        <v>98.344999999999999</v>
      </c>
      <c r="BH9" s="1">
        <v>75.900000000000006</v>
      </c>
      <c r="BI9" s="1">
        <f t="shared" si="9"/>
        <v>22.444999999999993</v>
      </c>
      <c r="BJ9" s="2">
        <v>98.64</v>
      </c>
      <c r="BK9" s="3">
        <v>96.05</v>
      </c>
      <c r="BL9" s="3">
        <v>89.484999999999999</v>
      </c>
      <c r="BM9" s="3">
        <v>85.14</v>
      </c>
      <c r="BN9" s="3">
        <v>81.965000000000003</v>
      </c>
      <c r="BO9" s="2">
        <v>93</v>
      </c>
      <c r="BP9" s="1">
        <v>65</v>
      </c>
      <c r="BQ9" s="1">
        <f t="shared" si="10"/>
        <v>28</v>
      </c>
      <c r="BR9" s="2">
        <v>93</v>
      </c>
      <c r="BS9" s="3">
        <v>89</v>
      </c>
      <c r="BT9" s="3">
        <v>84</v>
      </c>
      <c r="BU9" s="3">
        <v>79</v>
      </c>
      <c r="BV9" s="3">
        <v>74</v>
      </c>
      <c r="BW9" s="2">
        <v>84</v>
      </c>
      <c r="BX9" s="7">
        <v>65</v>
      </c>
      <c r="BY9" s="1">
        <f t="shared" si="11"/>
        <v>19</v>
      </c>
      <c r="BZ9" s="2">
        <v>82</v>
      </c>
      <c r="CA9" s="3">
        <v>81</v>
      </c>
      <c r="CB9" s="3">
        <v>77</v>
      </c>
      <c r="CC9" s="3">
        <v>72</v>
      </c>
      <c r="CD9" s="3">
        <v>69</v>
      </c>
      <c r="CE9" s="2">
        <v>2396</v>
      </c>
      <c r="CF9" s="1">
        <v>2491</v>
      </c>
      <c r="CG9" s="1">
        <f>(CF9-CE9)</f>
        <v>95</v>
      </c>
      <c r="CH9" s="2">
        <v>71.900000000000006</v>
      </c>
      <c r="CI9" s="1">
        <v>98.67</v>
      </c>
      <c r="CJ9" s="1">
        <f t="shared" si="12"/>
        <v>26.769999999999996</v>
      </c>
      <c r="CK9" s="2">
        <v>75.004999999999995</v>
      </c>
      <c r="CL9" s="3">
        <v>78.5</v>
      </c>
      <c r="CM9" s="3">
        <v>97.52</v>
      </c>
      <c r="CN9" s="3">
        <v>98.49</v>
      </c>
      <c r="CO9" s="3">
        <v>98.69</v>
      </c>
      <c r="CP9" s="2">
        <v>63</v>
      </c>
      <c r="CQ9" s="1">
        <v>91</v>
      </c>
      <c r="CR9" s="1">
        <f t="shared" si="13"/>
        <v>28</v>
      </c>
      <c r="CS9" s="2">
        <v>63</v>
      </c>
      <c r="CT9" s="3">
        <v>74</v>
      </c>
      <c r="CU9" s="3">
        <v>88</v>
      </c>
      <c r="CV9" s="3">
        <v>91</v>
      </c>
      <c r="CW9" s="3">
        <v>92</v>
      </c>
      <c r="CX9" s="2">
        <v>62</v>
      </c>
      <c r="CY9" s="1">
        <v>85</v>
      </c>
      <c r="CZ9" s="1">
        <f t="shared" si="14"/>
        <v>23</v>
      </c>
      <c r="DA9" s="2">
        <v>64</v>
      </c>
      <c r="DB9" s="3">
        <v>74</v>
      </c>
      <c r="DC9" s="3">
        <v>83</v>
      </c>
      <c r="DD9" s="3">
        <v>86</v>
      </c>
      <c r="DE9" s="3">
        <v>86</v>
      </c>
    </row>
    <row r="10" spans="1:109" s="1" customFormat="1" x14ac:dyDescent="0.25">
      <c r="A10" s="36" t="s">
        <v>9</v>
      </c>
      <c r="B10" s="2">
        <v>1743</v>
      </c>
      <c r="C10" s="7">
        <v>2197</v>
      </c>
      <c r="D10" s="12">
        <f t="shared" si="0"/>
        <v>454</v>
      </c>
      <c r="E10" s="2">
        <v>95.704999999999998</v>
      </c>
      <c r="F10" s="1">
        <v>76.055000000000007</v>
      </c>
      <c r="G10" s="1">
        <f t="shared" si="1"/>
        <v>19.649999999999991</v>
      </c>
      <c r="H10" s="2">
        <v>93.635000000000005</v>
      </c>
      <c r="I10" s="3">
        <v>90.344999999999999</v>
      </c>
      <c r="J10" s="3">
        <v>86.92</v>
      </c>
      <c r="K10" s="3">
        <v>82.06</v>
      </c>
      <c r="L10" s="3">
        <v>78.41</v>
      </c>
      <c r="M10" s="2">
        <v>73</v>
      </c>
      <c r="N10" s="1">
        <v>51</v>
      </c>
      <c r="O10" s="1">
        <f t="shared" si="2"/>
        <v>22</v>
      </c>
      <c r="P10" s="2">
        <v>71</v>
      </c>
      <c r="Q10" s="3">
        <v>69</v>
      </c>
      <c r="R10" s="3">
        <v>64</v>
      </c>
      <c r="S10" s="3">
        <v>58</v>
      </c>
      <c r="T10" s="3">
        <v>55</v>
      </c>
      <c r="U10" s="2">
        <v>73</v>
      </c>
      <c r="V10" s="1">
        <v>55</v>
      </c>
      <c r="W10" s="1">
        <f t="shared" si="3"/>
        <v>18</v>
      </c>
      <c r="X10" s="2">
        <v>71</v>
      </c>
      <c r="Y10" s="3">
        <v>69</v>
      </c>
      <c r="Z10" s="3">
        <v>65</v>
      </c>
      <c r="AA10" s="3">
        <v>60</v>
      </c>
      <c r="AB10" s="3">
        <v>59</v>
      </c>
      <c r="AC10" s="2">
        <v>2501</v>
      </c>
      <c r="AD10" s="7">
        <v>2602</v>
      </c>
      <c r="AE10" s="1">
        <f t="shared" si="4"/>
        <v>101</v>
      </c>
      <c r="AF10" s="2">
        <v>73.680000000000007</v>
      </c>
      <c r="AG10" s="7">
        <v>99.694999999999993</v>
      </c>
      <c r="AH10" s="1">
        <f t="shared" si="5"/>
        <v>26.014999999999986</v>
      </c>
      <c r="AI10" s="2">
        <v>75.025000000000006</v>
      </c>
      <c r="AJ10" s="3">
        <v>73.33</v>
      </c>
      <c r="AK10" s="3">
        <v>94.995000000000005</v>
      </c>
      <c r="AL10" s="3">
        <v>100.265</v>
      </c>
      <c r="AM10" s="3">
        <v>99.724999999999994</v>
      </c>
      <c r="AN10" s="2">
        <v>49</v>
      </c>
      <c r="AO10" s="7">
        <v>73</v>
      </c>
      <c r="AP10" s="1">
        <f t="shared" si="6"/>
        <v>24</v>
      </c>
      <c r="AQ10" s="2">
        <v>49</v>
      </c>
      <c r="AR10" s="3">
        <v>59</v>
      </c>
      <c r="AS10" s="3">
        <v>67</v>
      </c>
      <c r="AT10" s="3">
        <v>68</v>
      </c>
      <c r="AU10" s="3">
        <v>73</v>
      </c>
      <c r="AV10" s="2">
        <v>59</v>
      </c>
      <c r="AW10" s="7">
        <v>77</v>
      </c>
      <c r="AX10" s="1">
        <f t="shared" si="7"/>
        <v>18</v>
      </c>
      <c r="AY10" s="2">
        <v>56</v>
      </c>
      <c r="AZ10" s="3">
        <v>67</v>
      </c>
      <c r="BA10" s="3">
        <v>75</v>
      </c>
      <c r="BB10" s="3">
        <v>75</v>
      </c>
      <c r="BC10" s="3">
        <v>76</v>
      </c>
      <c r="BD10" s="2">
        <v>2904</v>
      </c>
      <c r="BE10" s="1">
        <v>3309</v>
      </c>
      <c r="BF10" s="1">
        <f t="shared" si="8"/>
        <v>405</v>
      </c>
      <c r="BG10" s="2">
        <v>99.07</v>
      </c>
      <c r="BH10" s="1">
        <v>75.989999999999995</v>
      </c>
      <c r="BI10" s="1">
        <f t="shared" si="9"/>
        <v>23.08</v>
      </c>
      <c r="BJ10" s="2">
        <v>99.82</v>
      </c>
      <c r="BK10" s="3">
        <v>97.42</v>
      </c>
      <c r="BL10" s="3">
        <v>87.564999999999998</v>
      </c>
      <c r="BM10" s="3">
        <v>83.06</v>
      </c>
      <c r="BN10" s="3">
        <v>70.150000000000006</v>
      </c>
      <c r="BO10" s="2">
        <v>78</v>
      </c>
      <c r="BP10" s="1">
        <v>52</v>
      </c>
      <c r="BQ10" s="1">
        <f t="shared" si="10"/>
        <v>26</v>
      </c>
      <c r="BR10" s="2">
        <v>78</v>
      </c>
      <c r="BS10" s="3">
        <v>76</v>
      </c>
      <c r="BT10" s="3">
        <v>67</v>
      </c>
      <c r="BU10" s="3">
        <v>61</v>
      </c>
      <c r="BV10" s="3">
        <v>57</v>
      </c>
      <c r="BW10" s="2">
        <v>81</v>
      </c>
      <c r="BX10" s="7">
        <v>57</v>
      </c>
      <c r="BY10" s="1">
        <f t="shared" si="11"/>
        <v>24</v>
      </c>
      <c r="BZ10" s="2">
        <v>80</v>
      </c>
      <c r="CA10" s="3">
        <v>76</v>
      </c>
      <c r="CB10" s="3">
        <v>66</v>
      </c>
      <c r="CC10" s="3">
        <v>62</v>
      </c>
      <c r="CD10" s="3">
        <v>60</v>
      </c>
      <c r="CE10" s="2">
        <v>3610</v>
      </c>
      <c r="CF10" s="1">
        <v>3715</v>
      </c>
      <c r="CG10" s="1">
        <f>(CF10-CE10)</f>
        <v>105</v>
      </c>
      <c r="CH10" s="2">
        <v>75.58</v>
      </c>
      <c r="CI10" s="1">
        <v>99.21</v>
      </c>
      <c r="CJ10" s="1">
        <f t="shared" si="12"/>
        <v>23.629999999999995</v>
      </c>
      <c r="CK10" s="2">
        <v>75.435000000000002</v>
      </c>
      <c r="CL10" s="3">
        <v>76.290000000000006</v>
      </c>
      <c r="CM10" s="3">
        <v>98.53</v>
      </c>
      <c r="CN10" s="3">
        <v>99.54</v>
      </c>
      <c r="CO10" s="3">
        <v>98.65</v>
      </c>
      <c r="CP10" s="2">
        <v>49</v>
      </c>
      <c r="CQ10" s="1">
        <v>74</v>
      </c>
      <c r="CR10" s="1">
        <f t="shared" si="13"/>
        <v>25</v>
      </c>
      <c r="CS10" s="2">
        <v>49</v>
      </c>
      <c r="CT10" s="3">
        <v>58</v>
      </c>
      <c r="CU10" s="3">
        <v>65</v>
      </c>
      <c r="CV10" s="3">
        <v>71</v>
      </c>
      <c r="CW10" s="3">
        <v>72</v>
      </c>
      <c r="CX10" s="2">
        <v>56</v>
      </c>
      <c r="CY10" s="1">
        <v>77</v>
      </c>
      <c r="CZ10" s="1">
        <f t="shared" si="14"/>
        <v>21</v>
      </c>
      <c r="DA10" s="2">
        <v>59</v>
      </c>
      <c r="DB10" s="3">
        <v>67</v>
      </c>
      <c r="DC10" s="3">
        <v>73</v>
      </c>
      <c r="DD10" s="3">
        <v>74</v>
      </c>
      <c r="DE10" s="3">
        <v>74</v>
      </c>
    </row>
    <row r="11" spans="1:109" s="32" customFormat="1" x14ac:dyDescent="0.25">
      <c r="B11" s="33"/>
      <c r="C11" s="34"/>
      <c r="E11" s="33"/>
      <c r="H11" s="33"/>
      <c r="P11" s="33"/>
      <c r="X11" s="33"/>
      <c r="AC11" s="33"/>
      <c r="AD11" s="34"/>
      <c r="AF11" s="33"/>
      <c r="AG11" s="34"/>
      <c r="AI11" s="33"/>
      <c r="AJ11" s="34"/>
      <c r="AN11" s="33"/>
      <c r="AO11" s="34"/>
      <c r="AQ11" s="33"/>
      <c r="AR11" s="34"/>
      <c r="AV11" s="33"/>
      <c r="AW11" s="34"/>
      <c r="AY11" s="33"/>
      <c r="AZ11" s="34"/>
      <c r="BD11" s="33"/>
      <c r="BG11" s="33"/>
      <c r="BJ11" s="33"/>
      <c r="BK11" s="34"/>
      <c r="BO11" s="33"/>
      <c r="BR11" s="33"/>
      <c r="BS11" s="34"/>
      <c r="BW11" s="33"/>
      <c r="BX11" s="34"/>
      <c r="BZ11" s="33"/>
      <c r="CA11" s="34"/>
      <c r="CE11" s="33"/>
      <c r="CH11" s="33"/>
      <c r="CK11" s="33"/>
      <c r="CL11" s="34"/>
      <c r="CP11" s="33"/>
      <c r="CS11" s="33"/>
      <c r="CT11" s="34"/>
      <c r="CX11" s="33"/>
      <c r="DA11" s="33"/>
      <c r="DB11" s="34"/>
    </row>
    <row r="12" spans="1:109" s="15" customFormat="1" x14ac:dyDescent="0.25">
      <c r="A12" s="35" t="s">
        <v>24</v>
      </c>
      <c r="B12" s="35"/>
      <c r="C12" s="35"/>
      <c r="D12" s="37">
        <f t="shared" ref="D12:AB12" si="15">AVERAGE(D5:D10)</f>
        <v>334.16666666666669</v>
      </c>
      <c r="E12" s="35">
        <f t="shared" si="15"/>
        <v>96.120833333333337</v>
      </c>
      <c r="F12" s="35">
        <f t="shared" si="15"/>
        <v>74.875833333333333</v>
      </c>
      <c r="G12" s="35">
        <f t="shared" si="15"/>
        <v>21.245000000000001</v>
      </c>
      <c r="H12" s="35">
        <f t="shared" si="15"/>
        <v>95.440833333333345</v>
      </c>
      <c r="I12" s="35">
        <f t="shared" si="15"/>
        <v>91.551666666666677</v>
      </c>
      <c r="J12" s="35">
        <f t="shared" si="15"/>
        <v>87.380833333333328</v>
      </c>
      <c r="K12" s="35">
        <f t="shared" si="15"/>
        <v>83.00333333333333</v>
      </c>
      <c r="L12" s="35">
        <f t="shared" si="15"/>
        <v>78.990000000000009</v>
      </c>
      <c r="M12" s="37">
        <f t="shared" si="15"/>
        <v>69.166666666666671</v>
      </c>
      <c r="N12" s="37">
        <f t="shared" si="15"/>
        <v>50</v>
      </c>
      <c r="O12" s="37">
        <f t="shared" si="15"/>
        <v>19.166666666666668</v>
      </c>
      <c r="P12" s="35">
        <f t="shared" si="15"/>
        <v>67.5</v>
      </c>
      <c r="Q12" s="35">
        <f t="shared" si="15"/>
        <v>65.5</v>
      </c>
      <c r="R12" s="35">
        <f t="shared" si="15"/>
        <v>62.166666666666664</v>
      </c>
      <c r="S12" s="35">
        <f t="shared" si="15"/>
        <v>58</v>
      </c>
      <c r="T12" s="35">
        <f t="shared" si="15"/>
        <v>54</v>
      </c>
      <c r="U12" s="37">
        <f t="shared" si="15"/>
        <v>69.166666666666671</v>
      </c>
      <c r="V12" s="37">
        <f t="shared" si="15"/>
        <v>56.5</v>
      </c>
      <c r="W12" s="37">
        <f t="shared" si="15"/>
        <v>12.666666666666666</v>
      </c>
      <c r="X12" s="35">
        <f t="shared" si="15"/>
        <v>68.333333333333329</v>
      </c>
      <c r="Y12" s="35">
        <f t="shared" si="15"/>
        <v>66.166666666666671</v>
      </c>
      <c r="Z12" s="35">
        <f t="shared" si="15"/>
        <v>64</v>
      </c>
      <c r="AA12" s="35">
        <f t="shared" si="15"/>
        <v>61</v>
      </c>
      <c r="AB12" s="35">
        <f t="shared" si="15"/>
        <v>58.5</v>
      </c>
      <c r="AC12" s="35"/>
      <c r="AD12" s="35"/>
      <c r="AE12" s="20">
        <f>AVERAGE(AE5:AE10)</f>
        <v>90.333333333333329</v>
      </c>
      <c r="AF12" s="35"/>
      <c r="AG12" s="35"/>
      <c r="AH12" s="35">
        <f t="shared" ref="AH12:AM12" si="16">AVERAGE(AH5:AH10)</f>
        <v>27.524999999999995</v>
      </c>
      <c r="AI12" s="35">
        <f t="shared" si="16"/>
        <v>73.007499999999993</v>
      </c>
      <c r="AJ12" s="35">
        <f t="shared" si="16"/>
        <v>72.649999999999991</v>
      </c>
      <c r="AK12" s="35">
        <f t="shared" si="16"/>
        <v>94.048333333333332</v>
      </c>
      <c r="AL12" s="35">
        <f t="shared" si="16"/>
        <v>99.980833333333351</v>
      </c>
      <c r="AM12" s="35">
        <f t="shared" si="16"/>
        <v>99.977500000000006</v>
      </c>
      <c r="AN12" s="35"/>
      <c r="AO12" s="35"/>
      <c r="AP12" s="37">
        <f>AVERAGE(AP5:AP10)</f>
        <v>22.833333333333332</v>
      </c>
      <c r="AQ12" s="35">
        <f t="shared" ref="AQ12:AU12" si="17">AVERAGE(AQ5:AQ10)</f>
        <v>46.166666666666664</v>
      </c>
      <c r="AR12" s="35">
        <f t="shared" si="17"/>
        <v>53.666666666666664</v>
      </c>
      <c r="AS12" s="35">
        <f t="shared" si="17"/>
        <v>63</v>
      </c>
      <c r="AT12" s="35">
        <f t="shared" si="17"/>
        <v>65.166666666666671</v>
      </c>
      <c r="AU12" s="35">
        <f t="shared" si="17"/>
        <v>67</v>
      </c>
      <c r="AV12" s="35"/>
      <c r="AW12" s="35"/>
      <c r="AX12" s="37">
        <f>AVERAGE(AX5:AX10)</f>
        <v>15.333333333333334</v>
      </c>
      <c r="AY12" s="35">
        <f t="shared" ref="AY12:BC12" si="18">AVERAGE(AY5:AY10)</f>
        <v>54.833333333333336</v>
      </c>
      <c r="AZ12" s="35">
        <f t="shared" si="18"/>
        <v>60.833333333333336</v>
      </c>
      <c r="BA12" s="35">
        <f t="shared" si="18"/>
        <v>66.833333333333329</v>
      </c>
      <c r="BB12" s="35">
        <f t="shared" si="18"/>
        <v>68.5</v>
      </c>
      <c r="BC12" s="35">
        <f t="shared" si="18"/>
        <v>69.166666666666671</v>
      </c>
      <c r="BD12" s="35"/>
      <c r="BE12" s="35"/>
      <c r="BF12" s="37">
        <f>AVERAGE(BF5:BF10)</f>
        <v>345.5</v>
      </c>
      <c r="BG12" s="35">
        <f t="shared" ref="BG12:BN12" si="19">AVERAGE(BG5:BG10)</f>
        <v>99.835833333333355</v>
      </c>
      <c r="BH12" s="35">
        <f t="shared" si="19"/>
        <v>74.948333333333323</v>
      </c>
      <c r="BI12" s="35">
        <f t="shared" si="19"/>
        <v>24.887499999999999</v>
      </c>
      <c r="BJ12" s="35">
        <f t="shared" si="19"/>
        <v>100.08916666666669</v>
      </c>
      <c r="BK12" s="35">
        <f t="shared" si="19"/>
        <v>98.55083333333333</v>
      </c>
      <c r="BL12" s="35">
        <f t="shared" si="19"/>
        <v>92.786666666666676</v>
      </c>
      <c r="BM12" s="35">
        <f t="shared" si="19"/>
        <v>86.807500000000005</v>
      </c>
      <c r="BN12" s="35">
        <f t="shared" si="19"/>
        <v>78.647499999999994</v>
      </c>
      <c r="BO12" s="35"/>
      <c r="BP12" s="35"/>
      <c r="BQ12" s="37">
        <f>AVERAGE(BQ5:BQ10)</f>
        <v>22.5</v>
      </c>
      <c r="BR12" s="35">
        <f t="shared" ref="BR12:BV12" si="20">AVERAGE(BR5:BR10)</f>
        <v>72.5</v>
      </c>
      <c r="BS12" s="35">
        <f t="shared" si="20"/>
        <v>71</v>
      </c>
      <c r="BT12" s="35">
        <f t="shared" si="20"/>
        <v>66.833333333333329</v>
      </c>
      <c r="BU12" s="35">
        <f t="shared" si="20"/>
        <v>61.666666666666664</v>
      </c>
      <c r="BV12" s="35">
        <f t="shared" si="20"/>
        <v>56.5</v>
      </c>
      <c r="BW12" s="35"/>
      <c r="BX12" s="35"/>
      <c r="BY12" s="37">
        <f>AVERAGE(BY5:BY10)</f>
        <v>16.5</v>
      </c>
      <c r="BZ12" s="35">
        <f t="shared" ref="BZ12:CD12" si="21">AVERAGE(BZ5:BZ10)</f>
        <v>72.666666666666671</v>
      </c>
      <c r="CA12" s="35">
        <f t="shared" si="21"/>
        <v>71.5</v>
      </c>
      <c r="CB12" s="35">
        <f t="shared" si="21"/>
        <v>67.333333333333329</v>
      </c>
      <c r="CC12" s="35">
        <f t="shared" si="21"/>
        <v>63.5</v>
      </c>
      <c r="CD12" s="35">
        <f t="shared" si="21"/>
        <v>60.166666666666664</v>
      </c>
      <c r="CE12" s="35"/>
      <c r="CF12" s="35"/>
      <c r="CG12" s="37">
        <f>AVERAGE(CG8:CG10)</f>
        <v>120.66666666666667</v>
      </c>
      <c r="CH12" s="35">
        <f t="shared" ref="CH12:CO12" si="22">AVERAGE(CH5:CH10)</f>
        <v>72.724000000000004</v>
      </c>
      <c r="CI12" s="35">
        <f t="shared" si="22"/>
        <v>100.23</v>
      </c>
      <c r="CJ12" s="35">
        <f t="shared" si="22"/>
        <v>27.651999999999997</v>
      </c>
      <c r="CK12" s="35">
        <f t="shared" si="22"/>
        <v>72.986999999999995</v>
      </c>
      <c r="CL12" s="35">
        <f t="shared" si="22"/>
        <v>74.611999999999995</v>
      </c>
      <c r="CM12" s="35">
        <f t="shared" si="22"/>
        <v>95.325000000000003</v>
      </c>
      <c r="CN12" s="35">
        <f t="shared" si="22"/>
        <v>100.1682</v>
      </c>
      <c r="CO12" s="35">
        <f t="shared" si="22"/>
        <v>100.196</v>
      </c>
      <c r="CP12" s="35"/>
      <c r="CQ12" s="35"/>
      <c r="CR12" s="37">
        <f>AVERAGE(CR5:CR10)</f>
        <v>22.8</v>
      </c>
      <c r="CS12" s="35">
        <f t="shared" ref="CS12:CW12" si="23">AVERAGE(CS5:CS10)</f>
        <v>47.2</v>
      </c>
      <c r="CT12" s="35">
        <f t="shared" si="23"/>
        <v>55.2</v>
      </c>
      <c r="CU12" s="35">
        <f t="shared" si="23"/>
        <v>65</v>
      </c>
      <c r="CV12" s="35">
        <f t="shared" si="23"/>
        <v>68.2</v>
      </c>
      <c r="CW12" s="35">
        <f t="shared" si="23"/>
        <v>68.400000000000006</v>
      </c>
      <c r="CX12" s="35"/>
      <c r="CY12" s="35"/>
      <c r="CZ12" s="37">
        <f>AVERAGE(CZ5:CZ10)</f>
        <v>17.2</v>
      </c>
      <c r="DA12" s="35">
        <f t="shared" ref="DA12:DE12" si="24">AVERAGE(DA5:DA10)</f>
        <v>56.2</v>
      </c>
      <c r="DB12" s="35">
        <f t="shared" si="24"/>
        <v>63.6</v>
      </c>
      <c r="DC12" s="35">
        <f t="shared" si="24"/>
        <v>69.599999999999994</v>
      </c>
      <c r="DD12" s="35">
        <f t="shared" si="24"/>
        <v>70.8</v>
      </c>
      <c r="DE12" s="35">
        <f t="shared" si="24"/>
        <v>70.599999999999994</v>
      </c>
    </row>
    <row r="13" spans="1:109" s="8" customFormat="1" x14ac:dyDescent="0.25">
      <c r="B13" s="99" t="s">
        <v>30</v>
      </c>
      <c r="C13" s="99"/>
      <c r="D13" s="99"/>
      <c r="E13" s="99" t="s">
        <v>13</v>
      </c>
      <c r="F13" s="99"/>
      <c r="G13" s="99"/>
      <c r="H13" s="96" t="s">
        <v>31</v>
      </c>
      <c r="I13" s="97"/>
      <c r="J13" s="97"/>
      <c r="K13" s="97"/>
      <c r="L13" s="98"/>
      <c r="M13" s="104" t="s">
        <v>16</v>
      </c>
      <c r="N13" s="104"/>
      <c r="O13" s="104"/>
      <c r="P13" s="95" t="s">
        <v>32</v>
      </c>
      <c r="Q13" s="95"/>
      <c r="R13" s="95"/>
      <c r="S13" s="95"/>
      <c r="T13" s="95"/>
      <c r="U13" s="104" t="s">
        <v>17</v>
      </c>
      <c r="V13" s="104"/>
      <c r="W13" s="104"/>
      <c r="X13" s="95" t="s">
        <v>32</v>
      </c>
      <c r="Y13" s="95"/>
      <c r="Z13" s="95"/>
      <c r="AA13" s="95"/>
      <c r="AB13" s="95"/>
      <c r="AC13" s="99" t="s">
        <v>30</v>
      </c>
      <c r="AD13" s="99"/>
      <c r="AE13" s="99"/>
      <c r="AF13" s="99" t="s">
        <v>18</v>
      </c>
      <c r="AG13" s="99"/>
      <c r="AH13" s="99"/>
      <c r="AI13" s="96" t="s">
        <v>31</v>
      </c>
      <c r="AJ13" s="97"/>
      <c r="AK13" s="97"/>
      <c r="AL13" s="97"/>
      <c r="AM13" s="98"/>
      <c r="AN13" s="99" t="s">
        <v>16</v>
      </c>
      <c r="AO13" s="99"/>
      <c r="AP13" s="99"/>
      <c r="AQ13" s="95" t="s">
        <v>32</v>
      </c>
      <c r="AR13" s="95"/>
      <c r="AS13" s="95"/>
      <c r="AT13" s="95"/>
      <c r="AU13" s="95"/>
      <c r="AV13" s="100" t="s">
        <v>17</v>
      </c>
      <c r="AW13" s="100"/>
      <c r="AX13" s="100"/>
      <c r="AY13" s="95" t="s">
        <v>32</v>
      </c>
      <c r="AZ13" s="95"/>
      <c r="BA13" s="95"/>
      <c r="BB13" s="95"/>
      <c r="BC13" s="95"/>
      <c r="BD13" s="99" t="s">
        <v>30</v>
      </c>
      <c r="BE13" s="99"/>
      <c r="BF13" s="99"/>
      <c r="BG13" s="99" t="s">
        <v>13</v>
      </c>
      <c r="BH13" s="99"/>
      <c r="BI13" s="99"/>
      <c r="BJ13" s="96" t="s">
        <v>31</v>
      </c>
      <c r="BK13" s="97"/>
      <c r="BL13" s="97"/>
      <c r="BM13" s="97"/>
      <c r="BN13" s="98"/>
      <c r="BO13" s="99" t="s">
        <v>16</v>
      </c>
      <c r="BP13" s="99"/>
      <c r="BQ13" s="99"/>
      <c r="BR13" s="95" t="s">
        <v>32</v>
      </c>
      <c r="BS13" s="95"/>
      <c r="BT13" s="95"/>
      <c r="BU13" s="95"/>
      <c r="BV13" s="95"/>
      <c r="BW13" s="99" t="s">
        <v>17</v>
      </c>
      <c r="BX13" s="99"/>
      <c r="BY13" s="99"/>
      <c r="BZ13" s="95" t="s">
        <v>32</v>
      </c>
      <c r="CA13" s="95"/>
      <c r="CB13" s="95"/>
      <c r="CC13" s="95"/>
      <c r="CD13" s="95"/>
      <c r="CE13" s="99" t="s">
        <v>30</v>
      </c>
      <c r="CF13" s="99"/>
      <c r="CG13" s="99"/>
      <c r="CH13" s="99" t="s">
        <v>13</v>
      </c>
      <c r="CI13" s="99"/>
      <c r="CJ13" s="99"/>
      <c r="CK13" s="96" t="s">
        <v>31</v>
      </c>
      <c r="CL13" s="97"/>
      <c r="CM13" s="97"/>
      <c r="CN13" s="97"/>
      <c r="CO13" s="98"/>
      <c r="CP13" s="103" t="s">
        <v>16</v>
      </c>
      <c r="CQ13" s="101"/>
      <c r="CR13" s="102"/>
      <c r="CS13" s="95" t="s">
        <v>32</v>
      </c>
      <c r="CT13" s="95"/>
      <c r="CU13" s="95"/>
      <c r="CV13" s="95"/>
      <c r="CW13" s="95"/>
      <c r="CX13" s="104" t="s">
        <v>17</v>
      </c>
      <c r="CY13" s="104"/>
      <c r="CZ13" s="104"/>
      <c r="DA13" s="95" t="s">
        <v>32</v>
      </c>
      <c r="DB13" s="95"/>
      <c r="DC13" s="95"/>
      <c r="DD13" s="95"/>
      <c r="DE13" s="95"/>
    </row>
    <row r="14" spans="1:109" s="10" customFormat="1" x14ac:dyDescent="0.25">
      <c r="A14" s="11" t="s">
        <v>15</v>
      </c>
      <c r="B14" s="21" t="s">
        <v>19</v>
      </c>
      <c r="C14" s="22">
        <v>1</v>
      </c>
      <c r="D14" s="23" t="s">
        <v>20</v>
      </c>
      <c r="E14" s="21" t="s">
        <v>19</v>
      </c>
      <c r="F14" s="22">
        <v>1</v>
      </c>
      <c r="G14" s="23" t="s">
        <v>100</v>
      </c>
      <c r="H14" s="24">
        <v>93</v>
      </c>
      <c r="I14" s="24">
        <v>88</v>
      </c>
      <c r="J14" s="24">
        <v>82</v>
      </c>
      <c r="K14" s="24">
        <v>76</v>
      </c>
      <c r="L14" s="24">
        <v>70</v>
      </c>
      <c r="M14" s="21" t="s">
        <v>99</v>
      </c>
      <c r="N14" s="22">
        <v>1</v>
      </c>
      <c r="O14" s="23" t="s">
        <v>100</v>
      </c>
      <c r="P14" s="24">
        <v>93</v>
      </c>
      <c r="Q14" s="24">
        <v>88</v>
      </c>
      <c r="R14" s="24">
        <v>82</v>
      </c>
      <c r="S14" s="24">
        <v>76</v>
      </c>
      <c r="T14" s="24">
        <v>70</v>
      </c>
      <c r="U14" s="25" t="s">
        <v>99</v>
      </c>
      <c r="V14" s="22">
        <v>1</v>
      </c>
      <c r="W14" s="23" t="s">
        <v>100</v>
      </c>
      <c r="X14" s="24">
        <v>93</v>
      </c>
      <c r="Y14" s="24">
        <v>88</v>
      </c>
      <c r="Z14" s="24">
        <v>82</v>
      </c>
      <c r="AA14" s="24">
        <v>76</v>
      </c>
      <c r="AB14" s="24">
        <v>70</v>
      </c>
      <c r="AC14" s="25" t="s">
        <v>19</v>
      </c>
      <c r="AD14" s="22">
        <v>1</v>
      </c>
      <c r="AE14" s="23" t="s">
        <v>21</v>
      </c>
      <c r="AF14" s="26" t="s">
        <v>19</v>
      </c>
      <c r="AG14" s="27">
        <v>1</v>
      </c>
      <c r="AH14" s="28" t="s">
        <v>101</v>
      </c>
      <c r="AI14" s="24">
        <v>70</v>
      </c>
      <c r="AJ14" s="24">
        <v>76</v>
      </c>
      <c r="AK14" s="24">
        <v>82</v>
      </c>
      <c r="AL14" s="24">
        <v>88</v>
      </c>
      <c r="AM14" s="24">
        <v>93</v>
      </c>
      <c r="AN14" s="25" t="s">
        <v>99</v>
      </c>
      <c r="AO14" s="22">
        <v>1</v>
      </c>
      <c r="AP14" s="23" t="s">
        <v>101</v>
      </c>
      <c r="AQ14" s="24">
        <v>70</v>
      </c>
      <c r="AR14" s="24">
        <v>76</v>
      </c>
      <c r="AS14" s="24">
        <v>82</v>
      </c>
      <c r="AT14" s="24">
        <v>88</v>
      </c>
      <c r="AU14" s="24">
        <v>93</v>
      </c>
      <c r="AV14" s="29" t="s">
        <v>19</v>
      </c>
      <c r="AW14" s="30">
        <v>1</v>
      </c>
      <c r="AX14" s="31" t="s">
        <v>21</v>
      </c>
      <c r="AY14" s="24">
        <v>70</v>
      </c>
      <c r="AZ14" s="24">
        <v>76</v>
      </c>
      <c r="BA14" s="24">
        <v>82</v>
      </c>
      <c r="BB14" s="24">
        <v>88</v>
      </c>
      <c r="BC14" s="24">
        <v>93</v>
      </c>
      <c r="BD14" s="25" t="s">
        <v>19</v>
      </c>
      <c r="BE14" s="22">
        <v>1</v>
      </c>
      <c r="BF14" s="23" t="s">
        <v>21</v>
      </c>
      <c r="BG14" s="25" t="s">
        <v>19</v>
      </c>
      <c r="BH14" s="22">
        <v>1</v>
      </c>
      <c r="BI14" s="23" t="s">
        <v>21</v>
      </c>
      <c r="BJ14" s="24">
        <v>93</v>
      </c>
      <c r="BK14" s="24">
        <v>88</v>
      </c>
      <c r="BL14" s="24">
        <v>82</v>
      </c>
      <c r="BM14" s="24">
        <v>76</v>
      </c>
      <c r="BN14" s="24">
        <v>70</v>
      </c>
      <c r="BO14" s="25" t="s">
        <v>19</v>
      </c>
      <c r="BP14" s="22">
        <v>1</v>
      </c>
      <c r="BQ14" s="23" t="s">
        <v>21</v>
      </c>
      <c r="BR14" s="24">
        <v>93</v>
      </c>
      <c r="BS14" s="24">
        <v>88</v>
      </c>
      <c r="BT14" s="24">
        <v>82</v>
      </c>
      <c r="BU14" s="24">
        <v>76</v>
      </c>
      <c r="BV14" s="24">
        <v>70</v>
      </c>
      <c r="BW14" s="25" t="s">
        <v>19</v>
      </c>
      <c r="BX14" s="22">
        <v>1</v>
      </c>
      <c r="BY14" s="23" t="s">
        <v>21</v>
      </c>
      <c r="BZ14" s="24">
        <v>93</v>
      </c>
      <c r="CA14" s="24">
        <v>88</v>
      </c>
      <c r="CB14" s="24">
        <v>82</v>
      </c>
      <c r="CC14" s="24">
        <v>76</v>
      </c>
      <c r="CD14" s="24">
        <v>70</v>
      </c>
      <c r="CE14" s="25" t="s">
        <v>19</v>
      </c>
      <c r="CF14" s="22">
        <v>1</v>
      </c>
      <c r="CG14" s="23" t="s">
        <v>21</v>
      </c>
      <c r="CH14" s="25" t="s">
        <v>19</v>
      </c>
      <c r="CI14" s="22">
        <v>1</v>
      </c>
      <c r="CJ14" s="23" t="s">
        <v>21</v>
      </c>
      <c r="CK14" s="24">
        <v>70</v>
      </c>
      <c r="CL14" s="24">
        <v>76</v>
      </c>
      <c r="CM14" s="24">
        <v>82</v>
      </c>
      <c r="CN14" s="24">
        <v>88</v>
      </c>
      <c r="CO14" s="24">
        <v>93</v>
      </c>
      <c r="CP14" s="25" t="s">
        <v>19</v>
      </c>
      <c r="CQ14" s="22">
        <v>1</v>
      </c>
      <c r="CR14" s="23" t="s">
        <v>21</v>
      </c>
      <c r="CS14" s="24">
        <v>70</v>
      </c>
      <c r="CT14" s="24">
        <v>76</v>
      </c>
      <c r="CU14" s="24">
        <v>82</v>
      </c>
      <c r="CV14" s="24">
        <v>88</v>
      </c>
      <c r="CW14" s="24">
        <v>93</v>
      </c>
      <c r="CX14" s="25" t="s">
        <v>19</v>
      </c>
      <c r="CY14" s="22">
        <v>1</v>
      </c>
      <c r="CZ14" s="23" t="s">
        <v>21</v>
      </c>
      <c r="DA14" s="24">
        <v>70</v>
      </c>
      <c r="DB14" s="24">
        <v>76</v>
      </c>
      <c r="DC14" s="24">
        <v>82</v>
      </c>
      <c r="DD14" s="24">
        <v>88</v>
      </c>
      <c r="DE14" s="24">
        <v>93</v>
      </c>
    </row>
    <row r="15" spans="1:109" s="1" customFormat="1" x14ac:dyDescent="0.25">
      <c r="A15" s="36" t="s">
        <v>1</v>
      </c>
      <c r="B15" s="2">
        <v>646</v>
      </c>
      <c r="C15" s="7">
        <v>985</v>
      </c>
      <c r="D15" s="12">
        <f>(C15-B15)</f>
        <v>339</v>
      </c>
      <c r="E15" s="2">
        <v>95.7</v>
      </c>
      <c r="F15" s="1">
        <v>73.400000000000006</v>
      </c>
      <c r="G15" s="1">
        <f>(E15-F15)</f>
        <v>22.299999999999997</v>
      </c>
      <c r="H15" s="13">
        <v>93.56</v>
      </c>
      <c r="I15" s="3">
        <v>91.885000000000005</v>
      </c>
      <c r="J15" s="3">
        <v>87.2</v>
      </c>
      <c r="K15" s="3">
        <v>83.094999999999999</v>
      </c>
      <c r="L15" s="3">
        <v>77.849999999999994</v>
      </c>
      <c r="M15" s="92">
        <v>75</v>
      </c>
      <c r="N15" s="1">
        <v>55</v>
      </c>
      <c r="O15" s="1">
        <f>(M15-N15)</f>
        <v>20</v>
      </c>
      <c r="P15" s="13">
        <v>74</v>
      </c>
      <c r="Q15" s="3">
        <v>71</v>
      </c>
      <c r="R15" s="3">
        <v>67</v>
      </c>
      <c r="S15" s="3">
        <v>63</v>
      </c>
      <c r="T15" s="3">
        <v>58</v>
      </c>
      <c r="U15" s="2">
        <v>76</v>
      </c>
      <c r="V15" s="1">
        <v>60</v>
      </c>
      <c r="W15" s="1">
        <f>(U15-V15)</f>
        <v>16</v>
      </c>
      <c r="X15" s="13">
        <v>73</v>
      </c>
      <c r="Y15" s="3">
        <v>70</v>
      </c>
      <c r="Z15" s="3">
        <v>69</v>
      </c>
      <c r="AA15" s="3">
        <v>62</v>
      </c>
      <c r="AB15" s="3">
        <v>64</v>
      </c>
      <c r="AC15" s="2">
        <v>1347</v>
      </c>
      <c r="AD15" s="7">
        <v>1434</v>
      </c>
      <c r="AE15" s="1">
        <f>(AD15-AC15)</f>
        <v>87</v>
      </c>
      <c r="AF15" s="2">
        <v>72.215000000000003</v>
      </c>
      <c r="AG15" s="7">
        <v>99.5</v>
      </c>
      <c r="AH15" s="1">
        <f>(AG15-AF15)</f>
        <v>27.284999999999997</v>
      </c>
      <c r="AI15" s="2">
        <v>99.98</v>
      </c>
      <c r="AJ15" s="7">
        <v>100.03</v>
      </c>
      <c r="AK15" s="1">
        <v>99.57</v>
      </c>
      <c r="AL15" s="1">
        <v>99.715000000000003</v>
      </c>
      <c r="AM15" s="1">
        <v>100.34</v>
      </c>
      <c r="AN15" s="2">
        <v>51</v>
      </c>
      <c r="AO15" s="7">
        <v>79</v>
      </c>
      <c r="AP15" s="1">
        <f>(AO15-AN15)</f>
        <v>28</v>
      </c>
      <c r="AQ15" s="2">
        <v>79</v>
      </c>
      <c r="AR15" s="3">
        <v>79</v>
      </c>
      <c r="AS15" s="1">
        <v>78</v>
      </c>
      <c r="AT15" s="1">
        <v>80</v>
      </c>
      <c r="AU15" s="1">
        <v>79</v>
      </c>
      <c r="AV15" s="2">
        <v>56</v>
      </c>
      <c r="AW15" s="7">
        <v>77</v>
      </c>
      <c r="AX15" s="1">
        <f>(AW15-AV15)</f>
        <v>21</v>
      </c>
      <c r="AY15" s="2">
        <v>78</v>
      </c>
      <c r="AZ15" s="3">
        <v>77</v>
      </c>
      <c r="BA15" s="1">
        <v>79</v>
      </c>
      <c r="BB15" s="1">
        <v>75</v>
      </c>
      <c r="BC15" s="1">
        <v>78</v>
      </c>
      <c r="BD15" s="2">
        <v>1735</v>
      </c>
      <c r="BE15" s="1">
        <v>2053</v>
      </c>
      <c r="BF15" s="1">
        <f>(BE15-BD15)</f>
        <v>318</v>
      </c>
      <c r="BG15" s="2">
        <v>99.3</v>
      </c>
      <c r="BH15" s="1">
        <v>72.92</v>
      </c>
      <c r="BI15" s="1">
        <f>(BG15-BH15)</f>
        <v>26.379999999999995</v>
      </c>
      <c r="BJ15" s="2">
        <v>100</v>
      </c>
      <c r="BK15" s="3">
        <v>99.03</v>
      </c>
      <c r="BL15" s="3">
        <v>93.364999999999995</v>
      </c>
      <c r="BM15" s="3">
        <v>84.79</v>
      </c>
      <c r="BN15" s="3">
        <v>78.025000000000006</v>
      </c>
      <c r="BO15" s="2">
        <v>81</v>
      </c>
      <c r="BP15" s="1">
        <v>55</v>
      </c>
      <c r="BQ15" s="1">
        <f>(BO15-BP15)</f>
        <v>26</v>
      </c>
      <c r="BR15" s="2">
        <v>79</v>
      </c>
      <c r="BS15" s="3">
        <v>77</v>
      </c>
      <c r="BT15" s="3">
        <v>74</v>
      </c>
      <c r="BU15" s="3">
        <v>68</v>
      </c>
      <c r="BV15" s="3">
        <v>62</v>
      </c>
      <c r="BW15" s="6">
        <v>79</v>
      </c>
      <c r="BX15" s="7">
        <v>58</v>
      </c>
      <c r="BY15" s="1">
        <f>(BW15-BX15)</f>
        <v>21</v>
      </c>
      <c r="BZ15" s="2">
        <v>79</v>
      </c>
      <c r="CA15" s="3">
        <v>77</v>
      </c>
      <c r="CB15" s="3">
        <v>74</v>
      </c>
      <c r="CC15" s="3">
        <v>67</v>
      </c>
      <c r="CD15" s="3">
        <v>62</v>
      </c>
      <c r="CE15" s="2">
        <v>2354</v>
      </c>
      <c r="CF15" s="1">
        <v>2488</v>
      </c>
      <c r="CG15" s="1">
        <f>(CF15-CE15)</f>
        <v>134</v>
      </c>
      <c r="CH15" s="2">
        <v>72.78</v>
      </c>
      <c r="CI15" s="1">
        <v>99.9</v>
      </c>
      <c r="CJ15" s="1">
        <f>CI15-CH15</f>
        <v>27.120000000000005</v>
      </c>
      <c r="CK15" s="2">
        <v>73.010000000000005</v>
      </c>
      <c r="CL15" s="3">
        <v>73.174999999999997</v>
      </c>
      <c r="CM15" s="3">
        <v>99.885000000000005</v>
      </c>
      <c r="CN15" s="3">
        <v>99.775000000000006</v>
      </c>
      <c r="CO15" s="3">
        <v>99.734999999999999</v>
      </c>
      <c r="CP15" s="2">
        <v>53</v>
      </c>
      <c r="CQ15" s="1">
        <v>81</v>
      </c>
      <c r="CR15" s="1">
        <f>CQ15-CP15</f>
        <v>28</v>
      </c>
      <c r="CS15" s="2">
        <v>53</v>
      </c>
      <c r="CT15" s="3">
        <v>65</v>
      </c>
      <c r="CU15" s="3">
        <v>74</v>
      </c>
      <c r="CV15" s="3">
        <v>77</v>
      </c>
      <c r="CW15" s="3">
        <v>79</v>
      </c>
      <c r="CX15" s="2">
        <v>57</v>
      </c>
      <c r="CY15" s="1">
        <v>75</v>
      </c>
      <c r="CZ15" s="1">
        <f>CY15-CX15</f>
        <v>18</v>
      </c>
      <c r="DA15" s="2">
        <v>58</v>
      </c>
      <c r="DB15" s="3">
        <v>66</v>
      </c>
      <c r="DC15" s="3">
        <v>75</v>
      </c>
      <c r="DD15" s="3">
        <v>77</v>
      </c>
      <c r="DE15" s="3">
        <v>79</v>
      </c>
    </row>
    <row r="16" spans="1:109" s="1" customFormat="1" x14ac:dyDescent="0.25">
      <c r="A16" s="36" t="s">
        <v>4</v>
      </c>
      <c r="B16" s="2">
        <v>628</v>
      </c>
      <c r="C16" s="7">
        <v>967</v>
      </c>
      <c r="D16" s="12">
        <f>(C16-B16)</f>
        <v>339</v>
      </c>
      <c r="E16" s="2">
        <v>98.7</v>
      </c>
      <c r="F16" s="1">
        <v>75.3</v>
      </c>
      <c r="G16" s="1">
        <f>(E16-F16)</f>
        <v>23.400000000000006</v>
      </c>
      <c r="H16" s="2">
        <v>99.694999999999993</v>
      </c>
      <c r="I16" s="3">
        <v>97.43</v>
      </c>
      <c r="J16" s="3">
        <v>91.614999999999995</v>
      </c>
      <c r="K16" s="3">
        <v>86.76</v>
      </c>
      <c r="L16" s="3">
        <v>81.284999999999997</v>
      </c>
      <c r="M16" s="92">
        <v>60</v>
      </c>
      <c r="N16" s="1">
        <v>46</v>
      </c>
      <c r="O16" s="1">
        <f>(M16-N16)</f>
        <v>14</v>
      </c>
      <c r="P16" s="2">
        <v>50</v>
      </c>
      <c r="Q16" s="3">
        <v>58</v>
      </c>
      <c r="R16" s="3">
        <v>54</v>
      </c>
      <c r="S16" s="3">
        <v>55</v>
      </c>
      <c r="T16" s="3">
        <v>48</v>
      </c>
      <c r="U16" s="2">
        <v>72</v>
      </c>
      <c r="V16" s="1">
        <v>61</v>
      </c>
      <c r="W16" s="1">
        <f>(U16-V16)</f>
        <v>11</v>
      </c>
      <c r="X16" s="2">
        <v>74</v>
      </c>
      <c r="Y16" s="3">
        <v>72</v>
      </c>
      <c r="Z16" s="3">
        <v>68</v>
      </c>
      <c r="AA16" s="3">
        <v>66</v>
      </c>
      <c r="AB16" s="3">
        <v>64</v>
      </c>
      <c r="AC16" s="2">
        <v>1268</v>
      </c>
      <c r="AD16" s="7">
        <v>1423</v>
      </c>
      <c r="AE16" s="1">
        <f>(AD16-AC16)</f>
        <v>155</v>
      </c>
      <c r="AF16" s="2">
        <v>74</v>
      </c>
      <c r="AG16" s="7">
        <v>101.2</v>
      </c>
      <c r="AH16" s="1">
        <f>(AG16-AF16)</f>
        <v>27.200000000000003</v>
      </c>
      <c r="AI16" s="2">
        <v>73.069999999999993</v>
      </c>
      <c r="AJ16" s="3">
        <v>73.665000000000006</v>
      </c>
      <c r="AK16" s="3">
        <v>98.165000000000006</v>
      </c>
      <c r="AL16" s="3">
        <v>101.355</v>
      </c>
      <c r="AM16" s="3">
        <v>101.1</v>
      </c>
      <c r="AN16" s="2">
        <v>43</v>
      </c>
      <c r="AO16" s="7">
        <v>64</v>
      </c>
      <c r="AP16" s="1">
        <f>(AO16-AN16)</f>
        <v>21</v>
      </c>
      <c r="AQ16" s="2">
        <v>48</v>
      </c>
      <c r="AR16" s="3">
        <v>56</v>
      </c>
      <c r="AS16" s="3">
        <v>58</v>
      </c>
      <c r="AT16" s="3">
        <v>61</v>
      </c>
      <c r="AU16" s="3">
        <v>62</v>
      </c>
      <c r="AV16" s="2">
        <v>60</v>
      </c>
      <c r="AW16" s="7">
        <v>77</v>
      </c>
      <c r="AX16" s="1">
        <f>(AW16-AV16)</f>
        <v>17</v>
      </c>
      <c r="AY16" s="2">
        <v>61</v>
      </c>
      <c r="AZ16" s="3">
        <v>67</v>
      </c>
      <c r="BA16" s="3">
        <v>72</v>
      </c>
      <c r="BB16" s="3">
        <v>74</v>
      </c>
      <c r="BC16" s="3">
        <v>75</v>
      </c>
      <c r="BD16" s="2">
        <v>1726</v>
      </c>
      <c r="BE16" s="1">
        <v>2141</v>
      </c>
      <c r="BF16" s="1">
        <f>(BE16-BD16)</f>
        <v>415</v>
      </c>
      <c r="BG16" s="2">
        <v>102.4</v>
      </c>
      <c r="BH16" s="1">
        <v>74.900000000000006</v>
      </c>
      <c r="BI16" s="1">
        <f>(BG16-BH16)</f>
        <v>27.5</v>
      </c>
      <c r="BJ16" s="2">
        <v>101.86499999999999</v>
      </c>
      <c r="BK16" s="3">
        <v>101.67</v>
      </c>
      <c r="BL16" s="3">
        <v>97.504999999999995</v>
      </c>
      <c r="BM16" s="3">
        <v>88.284999999999997</v>
      </c>
      <c r="BN16" s="3">
        <v>81.924999999999997</v>
      </c>
      <c r="BO16" s="2">
        <v>68</v>
      </c>
      <c r="BP16" s="1">
        <v>49</v>
      </c>
      <c r="BQ16" s="1">
        <f>(BO16-BP16)</f>
        <v>19</v>
      </c>
      <c r="BR16" s="2">
        <v>66</v>
      </c>
      <c r="BS16" s="3">
        <v>64</v>
      </c>
      <c r="BT16" s="3">
        <v>62</v>
      </c>
      <c r="BU16" s="3">
        <v>57</v>
      </c>
      <c r="BV16" s="3">
        <v>52</v>
      </c>
      <c r="BW16" s="6">
        <v>80</v>
      </c>
      <c r="BX16" s="7">
        <v>63</v>
      </c>
      <c r="BY16" s="1">
        <f>(BW16-BX16)</f>
        <v>17</v>
      </c>
      <c r="BZ16" s="2">
        <v>79</v>
      </c>
      <c r="CA16" s="3">
        <v>79</v>
      </c>
      <c r="CB16" s="3">
        <v>75</v>
      </c>
      <c r="CC16" s="3">
        <v>71</v>
      </c>
      <c r="CD16" s="3">
        <v>68</v>
      </c>
      <c r="CE16" s="2">
        <v>2442</v>
      </c>
      <c r="CF16" s="1">
        <v>2607</v>
      </c>
      <c r="CG16" s="1">
        <f>(CF16-CE16)</f>
        <v>165</v>
      </c>
      <c r="CH16" s="2">
        <v>72.400000000000006</v>
      </c>
      <c r="CI16" s="1">
        <v>101.2</v>
      </c>
      <c r="CJ16" s="1">
        <f>CI16-CH16</f>
        <v>28.799999999999997</v>
      </c>
      <c r="CK16" s="2">
        <v>72.56</v>
      </c>
      <c r="CL16" s="3">
        <v>74.38</v>
      </c>
      <c r="CM16" s="3">
        <v>100.91500000000001</v>
      </c>
      <c r="CN16" s="3">
        <v>101.1</v>
      </c>
      <c r="CO16" s="3">
        <v>100.83499999999999</v>
      </c>
      <c r="CP16" s="2">
        <v>43</v>
      </c>
      <c r="CQ16" s="1">
        <v>64</v>
      </c>
      <c r="CR16" s="1">
        <f>CQ16-CP16</f>
        <v>21</v>
      </c>
      <c r="CS16" s="2">
        <v>48</v>
      </c>
      <c r="CT16" s="3">
        <v>54</v>
      </c>
      <c r="CU16" s="3">
        <v>59</v>
      </c>
      <c r="CV16" s="3">
        <v>60</v>
      </c>
      <c r="CW16" s="3">
        <v>64</v>
      </c>
      <c r="CX16" s="2">
        <v>61</v>
      </c>
      <c r="CY16" s="1">
        <v>75</v>
      </c>
      <c r="CZ16" s="1">
        <f>CY16-CX16</f>
        <v>14</v>
      </c>
      <c r="DA16" s="2">
        <v>61</v>
      </c>
      <c r="DB16" s="3">
        <v>66</v>
      </c>
      <c r="DC16" s="3">
        <v>70</v>
      </c>
      <c r="DD16" s="3">
        <v>72</v>
      </c>
      <c r="DE16" s="3">
        <v>75</v>
      </c>
    </row>
    <row r="17" spans="1:109" s="1" customFormat="1" x14ac:dyDescent="0.25">
      <c r="A17" s="36" t="s">
        <v>6</v>
      </c>
      <c r="B17" s="2">
        <v>929</v>
      </c>
      <c r="C17" s="7">
        <v>1297</v>
      </c>
      <c r="D17" s="12">
        <f>(C17-B17)</f>
        <v>368</v>
      </c>
      <c r="E17" s="2">
        <v>95.38</v>
      </c>
      <c r="F17" s="1">
        <v>75.56</v>
      </c>
      <c r="G17" s="1">
        <f>(E17-F17)</f>
        <v>19.819999999999993</v>
      </c>
      <c r="H17" s="2">
        <v>95.6</v>
      </c>
      <c r="I17" s="3">
        <v>92.995000000000005</v>
      </c>
      <c r="J17" s="3">
        <v>88.23</v>
      </c>
      <c r="K17" s="3">
        <v>83.82</v>
      </c>
      <c r="L17" s="3">
        <v>78.959999999999994</v>
      </c>
      <c r="M17" s="92">
        <v>63</v>
      </c>
      <c r="N17" s="1">
        <v>44</v>
      </c>
      <c r="O17" s="1">
        <f>(M17-N17)</f>
        <v>19</v>
      </c>
      <c r="P17" s="2">
        <v>64</v>
      </c>
      <c r="Q17" s="3">
        <v>60</v>
      </c>
      <c r="R17" s="3">
        <v>56</v>
      </c>
      <c r="S17" s="3">
        <v>52</v>
      </c>
      <c r="T17" s="3">
        <v>48</v>
      </c>
      <c r="U17" s="2">
        <v>75</v>
      </c>
      <c r="V17" s="1">
        <v>58</v>
      </c>
      <c r="W17" s="1">
        <f>(U17-V17)</f>
        <v>17</v>
      </c>
      <c r="X17" s="2">
        <v>76</v>
      </c>
      <c r="Y17" s="3">
        <v>74</v>
      </c>
      <c r="Z17" s="3">
        <v>71</v>
      </c>
      <c r="AA17" s="3">
        <v>69</v>
      </c>
      <c r="AB17" s="3">
        <v>62</v>
      </c>
      <c r="AC17" s="2">
        <v>1597</v>
      </c>
      <c r="AD17" s="7">
        <v>1752</v>
      </c>
      <c r="AE17" s="1">
        <f>(AD17-AC17)</f>
        <v>155</v>
      </c>
      <c r="AF17" s="2">
        <v>73.03</v>
      </c>
      <c r="AG17" s="3">
        <v>99.08</v>
      </c>
      <c r="AH17" s="1">
        <f>(AG17-AF17)</f>
        <v>26.049999999999997</v>
      </c>
      <c r="AI17" s="2">
        <v>73.614999999999995</v>
      </c>
      <c r="AJ17" s="3">
        <v>77.984999999999999</v>
      </c>
      <c r="AK17" s="3">
        <v>98.644999999999996</v>
      </c>
      <c r="AL17" s="3">
        <v>98.924999999999997</v>
      </c>
      <c r="AM17" s="3">
        <v>98.394999999999996</v>
      </c>
      <c r="AN17" s="2">
        <v>41</v>
      </c>
      <c r="AO17" s="7">
        <v>70</v>
      </c>
      <c r="AP17" s="1">
        <f>(AO17-AN17)</f>
        <v>29</v>
      </c>
      <c r="AQ17" s="2">
        <v>43</v>
      </c>
      <c r="AR17" s="3">
        <v>64</v>
      </c>
      <c r="AS17" s="3">
        <v>68</v>
      </c>
      <c r="AT17" s="3">
        <v>70</v>
      </c>
      <c r="AU17" s="3">
        <v>70</v>
      </c>
      <c r="AV17" s="2">
        <v>56</v>
      </c>
      <c r="AW17" s="7">
        <v>83</v>
      </c>
      <c r="AX17" s="1">
        <f>(AW17-AV17)</f>
        <v>27</v>
      </c>
      <c r="AY17" s="2">
        <v>57</v>
      </c>
      <c r="AZ17" s="3">
        <v>69</v>
      </c>
      <c r="BA17" s="3">
        <v>79</v>
      </c>
      <c r="BB17" s="3">
        <v>78</v>
      </c>
      <c r="BC17" s="3">
        <v>80</v>
      </c>
      <c r="BD17" s="2">
        <v>2052</v>
      </c>
      <c r="BE17" s="1">
        <v>2459</v>
      </c>
      <c r="BF17" s="1">
        <f>(BE17-BD17)</f>
        <v>407</v>
      </c>
      <c r="BG17" s="2">
        <v>98.245000000000005</v>
      </c>
      <c r="BH17" s="1">
        <v>74.92</v>
      </c>
      <c r="BI17" s="1">
        <f>(BG17-BH17)</f>
        <v>23.325000000000003</v>
      </c>
      <c r="BJ17" s="2">
        <v>98.72</v>
      </c>
      <c r="BK17" s="3">
        <v>97.72</v>
      </c>
      <c r="BL17" s="3">
        <v>93.77</v>
      </c>
      <c r="BM17" s="3">
        <v>85.87</v>
      </c>
      <c r="BN17" s="3">
        <v>78.444999999999993</v>
      </c>
      <c r="BO17" s="2">
        <v>71</v>
      </c>
      <c r="BP17" s="1">
        <v>43</v>
      </c>
      <c r="BQ17" s="1">
        <f>(BO17-BP17)</f>
        <v>28</v>
      </c>
      <c r="BR17" s="2">
        <v>71</v>
      </c>
      <c r="BS17" s="3">
        <v>68</v>
      </c>
      <c r="BT17" s="3">
        <v>65</v>
      </c>
      <c r="BU17" s="3">
        <v>54</v>
      </c>
      <c r="BV17" s="3">
        <v>47</v>
      </c>
      <c r="BW17" s="6">
        <v>81</v>
      </c>
      <c r="BX17" s="7">
        <v>68</v>
      </c>
      <c r="BY17" s="1">
        <f>(BW17-BX17)</f>
        <v>13</v>
      </c>
      <c r="BZ17" s="2">
        <v>81</v>
      </c>
      <c r="CA17" s="3">
        <v>78</v>
      </c>
      <c r="CB17" s="3">
        <v>73</v>
      </c>
      <c r="CC17" s="3">
        <v>70</v>
      </c>
      <c r="CD17" s="3">
        <v>65</v>
      </c>
      <c r="CE17" s="2">
        <v>2760</v>
      </c>
      <c r="CF17" s="1">
        <v>2875</v>
      </c>
      <c r="CG17" s="1">
        <f>(CF17-CE17)</f>
        <v>115</v>
      </c>
      <c r="CH17" s="2">
        <v>73.39</v>
      </c>
      <c r="CI17" s="1">
        <v>98.57</v>
      </c>
      <c r="CJ17" s="1">
        <f>CI17-CH17</f>
        <v>25.179999999999993</v>
      </c>
      <c r="CK17" s="2">
        <v>74.040000000000006</v>
      </c>
      <c r="CL17" s="3">
        <v>78.974999999999994</v>
      </c>
      <c r="CM17" s="3">
        <v>99.064999999999998</v>
      </c>
      <c r="CN17" s="3">
        <v>98.724999999999994</v>
      </c>
      <c r="CO17" s="3">
        <v>98.454999999999998</v>
      </c>
      <c r="CP17" s="2">
        <v>43</v>
      </c>
      <c r="CQ17" s="1">
        <v>65</v>
      </c>
      <c r="CR17" s="1">
        <f>CQ17-CP17</f>
        <v>22</v>
      </c>
      <c r="CS17" s="2">
        <v>44</v>
      </c>
      <c r="CT17" s="3">
        <v>58</v>
      </c>
      <c r="CU17" s="3">
        <v>66</v>
      </c>
      <c r="CV17" s="3">
        <v>65</v>
      </c>
      <c r="CW17" s="3">
        <v>65</v>
      </c>
      <c r="CX17" s="2">
        <v>58</v>
      </c>
      <c r="CY17" s="1">
        <v>81</v>
      </c>
      <c r="CZ17" s="1">
        <f>CY17-CX17</f>
        <v>23</v>
      </c>
      <c r="DA17" s="2">
        <v>60</v>
      </c>
      <c r="DB17" s="3">
        <v>68</v>
      </c>
      <c r="DC17" s="3">
        <v>77</v>
      </c>
      <c r="DD17" s="3">
        <v>76</v>
      </c>
      <c r="DE17" s="3">
        <v>78</v>
      </c>
    </row>
    <row r="18" spans="1:109" s="1" customFormat="1" x14ac:dyDescent="0.25">
      <c r="A18" s="36" t="s">
        <v>8</v>
      </c>
      <c r="B18" s="2">
        <v>572</v>
      </c>
      <c r="C18" s="7">
        <v>934</v>
      </c>
      <c r="D18" s="12">
        <f>(C18-B18)</f>
        <v>362</v>
      </c>
      <c r="E18" s="2">
        <v>94.7</v>
      </c>
      <c r="F18" s="1">
        <v>77.2</v>
      </c>
      <c r="G18" s="1">
        <f>(E18-F18)</f>
        <v>17.5</v>
      </c>
      <c r="H18" s="2">
        <v>94.1</v>
      </c>
      <c r="I18" s="3">
        <v>90.1</v>
      </c>
      <c r="J18" s="3">
        <v>87</v>
      </c>
      <c r="K18" s="3">
        <v>84.3</v>
      </c>
      <c r="L18" s="3">
        <v>80.8</v>
      </c>
      <c r="M18" s="92">
        <v>61</v>
      </c>
      <c r="N18" s="1">
        <v>43</v>
      </c>
      <c r="O18" s="1">
        <f>(M18-N18)</f>
        <v>18</v>
      </c>
      <c r="P18" s="2">
        <v>60</v>
      </c>
      <c r="Q18" s="3">
        <v>57</v>
      </c>
      <c r="R18" s="3">
        <v>55</v>
      </c>
      <c r="S18" s="3">
        <v>51</v>
      </c>
      <c r="T18" s="3">
        <v>46</v>
      </c>
      <c r="U18" s="2">
        <v>69</v>
      </c>
      <c r="V18" s="1">
        <v>58</v>
      </c>
      <c r="W18" s="1">
        <f>(U18-V18)</f>
        <v>11</v>
      </c>
      <c r="X18" s="2">
        <v>70</v>
      </c>
      <c r="Y18" s="3">
        <v>67</v>
      </c>
      <c r="Z18" s="3">
        <v>65</v>
      </c>
      <c r="AA18" s="3">
        <v>62</v>
      </c>
      <c r="AB18" s="3">
        <v>59</v>
      </c>
      <c r="AC18" s="2">
        <v>1235</v>
      </c>
      <c r="AD18" s="7">
        <v>1326</v>
      </c>
      <c r="AE18" s="1">
        <f>(AD18-AC18)</f>
        <v>91</v>
      </c>
      <c r="AF18" s="2">
        <v>76</v>
      </c>
      <c r="AG18" s="7">
        <v>99.2</v>
      </c>
      <c r="AH18" s="1">
        <f>(AG18-AF18)</f>
        <v>23.200000000000003</v>
      </c>
      <c r="AI18" s="2">
        <v>77.2</v>
      </c>
      <c r="AJ18" s="3">
        <v>76.900000000000006</v>
      </c>
      <c r="AK18" s="3">
        <v>96.3</v>
      </c>
      <c r="AL18" s="3">
        <v>99</v>
      </c>
      <c r="AM18" s="3">
        <v>99.2</v>
      </c>
      <c r="AN18" s="2">
        <v>37</v>
      </c>
      <c r="AO18" s="7">
        <v>52</v>
      </c>
      <c r="AP18" s="1">
        <f>(AO18-AN18)</f>
        <v>15</v>
      </c>
      <c r="AQ18" s="2">
        <v>35</v>
      </c>
      <c r="AR18" s="3">
        <v>45</v>
      </c>
      <c r="AS18" s="3">
        <v>50</v>
      </c>
      <c r="AT18" s="3">
        <v>52</v>
      </c>
      <c r="AU18" s="3">
        <v>52</v>
      </c>
      <c r="AV18" s="2">
        <v>54</v>
      </c>
      <c r="AW18" s="7">
        <v>67</v>
      </c>
      <c r="AX18" s="1">
        <f>(AW18-AV18)</f>
        <v>13</v>
      </c>
      <c r="AY18" s="2">
        <v>54</v>
      </c>
      <c r="AZ18" s="3">
        <v>56</v>
      </c>
      <c r="BA18" s="3">
        <v>63</v>
      </c>
      <c r="BB18" s="3">
        <v>66</v>
      </c>
      <c r="BC18" s="3">
        <v>65</v>
      </c>
      <c r="BD18" s="2">
        <v>1627</v>
      </c>
      <c r="BE18" s="1">
        <v>2077</v>
      </c>
      <c r="BF18" s="1">
        <f>(BE18-BD18)</f>
        <v>450</v>
      </c>
      <c r="BG18" s="2">
        <v>99.9</v>
      </c>
      <c r="BH18" s="1">
        <v>78.099999999999994</v>
      </c>
      <c r="BI18" s="1">
        <f>(BG18-BH18)</f>
        <v>21.800000000000011</v>
      </c>
      <c r="BJ18" s="2">
        <v>99.7</v>
      </c>
      <c r="BK18" s="3">
        <v>95.9</v>
      </c>
      <c r="BL18" s="3">
        <v>89</v>
      </c>
      <c r="BM18" s="3">
        <v>86.1</v>
      </c>
      <c r="BO18" s="2">
        <v>55</v>
      </c>
      <c r="BP18" s="1">
        <v>37</v>
      </c>
      <c r="BQ18" s="1">
        <f>(BO18-BP18)</f>
        <v>18</v>
      </c>
      <c r="BR18" s="2">
        <v>54</v>
      </c>
      <c r="BS18" s="3">
        <v>51</v>
      </c>
      <c r="BT18" s="3">
        <v>47</v>
      </c>
      <c r="BU18" s="3">
        <v>45</v>
      </c>
      <c r="BV18" s="3">
        <v>43</v>
      </c>
      <c r="BW18" s="6">
        <v>69</v>
      </c>
      <c r="BX18" s="7">
        <v>56</v>
      </c>
      <c r="BY18" s="1">
        <f>(BW18-BX18)</f>
        <v>13</v>
      </c>
      <c r="BZ18" s="2">
        <v>67</v>
      </c>
      <c r="CA18" s="3">
        <v>66</v>
      </c>
      <c r="CB18" s="3">
        <v>61</v>
      </c>
      <c r="CC18" s="3">
        <v>59</v>
      </c>
      <c r="CD18" s="3">
        <v>58</v>
      </c>
      <c r="CE18" s="2">
        <v>2379</v>
      </c>
      <c r="CF18" s="1">
        <v>2503</v>
      </c>
      <c r="CG18" s="1">
        <f>(CF18-CE18)</f>
        <v>124</v>
      </c>
      <c r="CH18" s="2">
        <v>76.400000000000006</v>
      </c>
      <c r="CI18" s="1">
        <v>99.8</v>
      </c>
      <c r="CJ18" s="1">
        <f>CI18-CH18</f>
        <v>23.399999999999991</v>
      </c>
      <c r="CK18" s="2">
        <v>76.599999999999994</v>
      </c>
      <c r="CL18" s="3">
        <v>83.6</v>
      </c>
      <c r="CM18" s="3">
        <v>99.3</v>
      </c>
      <c r="CN18" s="3">
        <v>99</v>
      </c>
      <c r="CO18" s="1" t="s">
        <v>23</v>
      </c>
      <c r="CP18" s="2">
        <v>35</v>
      </c>
      <c r="CQ18" s="1">
        <v>47</v>
      </c>
      <c r="CR18" s="1">
        <f>CQ18-CP18</f>
        <v>12</v>
      </c>
      <c r="CS18" s="2">
        <v>38</v>
      </c>
      <c r="CT18" s="3">
        <v>44</v>
      </c>
      <c r="CU18" s="3">
        <v>51</v>
      </c>
      <c r="CV18" s="3">
        <v>50</v>
      </c>
      <c r="CW18" s="3">
        <v>48</v>
      </c>
      <c r="CX18" s="2">
        <v>54</v>
      </c>
      <c r="CY18" s="1">
        <v>63</v>
      </c>
      <c r="CZ18" s="1">
        <f>CY18-CX18</f>
        <v>9</v>
      </c>
      <c r="DA18" s="2">
        <v>53</v>
      </c>
      <c r="DB18" s="3">
        <v>59</v>
      </c>
      <c r="DC18" s="3">
        <v>65</v>
      </c>
      <c r="DD18" s="3">
        <v>64</v>
      </c>
      <c r="DE18" s="3">
        <v>64</v>
      </c>
    </row>
    <row r="19" spans="1:109" s="32" customFormat="1" x14ac:dyDescent="0.25"/>
    <row r="20" spans="1:109" s="15" customFormat="1" x14ac:dyDescent="0.25">
      <c r="A20" s="35" t="s">
        <v>24</v>
      </c>
      <c r="B20" s="35"/>
      <c r="C20" s="35"/>
      <c r="D20" s="37">
        <f t="shared" ref="D20:L20" si="25">AVERAGE(D15:D18)</f>
        <v>352</v>
      </c>
      <c r="E20" s="35">
        <f t="shared" si="25"/>
        <v>96.11999999999999</v>
      </c>
      <c r="F20" s="89">
        <f t="shared" si="25"/>
        <v>75.364999999999995</v>
      </c>
      <c r="G20" s="89">
        <f t="shared" si="25"/>
        <v>20.754999999999999</v>
      </c>
      <c r="H20" s="89">
        <f t="shared" si="25"/>
        <v>95.73875000000001</v>
      </c>
      <c r="I20" s="89">
        <f t="shared" si="25"/>
        <v>93.102499999999992</v>
      </c>
      <c r="J20" s="89">
        <f t="shared" si="25"/>
        <v>88.511250000000004</v>
      </c>
      <c r="K20" s="89">
        <f t="shared" si="25"/>
        <v>84.493750000000006</v>
      </c>
      <c r="L20" s="89">
        <f t="shared" si="25"/>
        <v>79.723749999999995</v>
      </c>
      <c r="M20" s="90">
        <f>AVERAGE(M13:M18)</f>
        <v>64.75</v>
      </c>
      <c r="N20" s="90">
        <f>AVERAGE(N13:N18)</f>
        <v>37.799999999999997</v>
      </c>
      <c r="O20" s="90">
        <f t="shared" ref="O20:T20" si="26">AVERAGE(O15:O18)</f>
        <v>17.75</v>
      </c>
      <c r="P20" s="89">
        <f t="shared" si="26"/>
        <v>62</v>
      </c>
      <c r="Q20" s="89">
        <f t="shared" si="26"/>
        <v>61.5</v>
      </c>
      <c r="R20" s="89">
        <f t="shared" si="26"/>
        <v>58</v>
      </c>
      <c r="S20" s="89">
        <f t="shared" si="26"/>
        <v>55.25</v>
      </c>
      <c r="T20" s="89">
        <f t="shared" si="26"/>
        <v>50</v>
      </c>
      <c r="U20" s="90">
        <f>AVERAGE(U13:U18)</f>
        <v>73</v>
      </c>
      <c r="V20" s="90">
        <f>AVERAGE(V13:V18)</f>
        <v>47.6</v>
      </c>
      <c r="W20" s="90">
        <f t="shared" ref="W20:AB20" si="27">AVERAGE(W15:W18)</f>
        <v>13.75</v>
      </c>
      <c r="X20" s="89">
        <f t="shared" si="27"/>
        <v>73.25</v>
      </c>
      <c r="Y20" s="89">
        <f t="shared" si="27"/>
        <v>70.75</v>
      </c>
      <c r="Z20" s="35">
        <f t="shared" si="27"/>
        <v>68.25</v>
      </c>
      <c r="AA20" s="35">
        <f t="shared" si="27"/>
        <v>64.75</v>
      </c>
      <c r="AB20" s="35">
        <f t="shared" si="27"/>
        <v>62.25</v>
      </c>
      <c r="AC20" s="35"/>
      <c r="AD20" s="35"/>
      <c r="AE20" s="37">
        <f>AVERAGE(AE15:AE18)</f>
        <v>122</v>
      </c>
      <c r="AF20" s="89">
        <f t="shared" ref="AF20:AM20" si="28">AVERAGE(AF15:AF18)</f>
        <v>73.811250000000001</v>
      </c>
      <c r="AG20" s="89">
        <f t="shared" si="28"/>
        <v>99.74499999999999</v>
      </c>
      <c r="AH20" s="89">
        <f t="shared" si="28"/>
        <v>25.93375</v>
      </c>
      <c r="AI20" s="89">
        <f t="shared" si="28"/>
        <v>80.966250000000002</v>
      </c>
      <c r="AJ20" s="89">
        <f t="shared" si="28"/>
        <v>82.14500000000001</v>
      </c>
      <c r="AK20" s="89">
        <f t="shared" si="28"/>
        <v>98.17</v>
      </c>
      <c r="AL20" s="89">
        <f t="shared" si="28"/>
        <v>99.748750000000001</v>
      </c>
      <c r="AM20" s="89">
        <f t="shared" si="28"/>
        <v>99.758749999999992</v>
      </c>
      <c r="AN20" s="89"/>
      <c r="AO20" s="89"/>
      <c r="AP20" s="90">
        <f>AVERAGE(AP15:AP18)</f>
        <v>23.25</v>
      </c>
      <c r="AQ20" s="89">
        <f t="shared" ref="AQ20:AU20" si="29">AVERAGE(AQ15:AQ18)</f>
        <v>51.25</v>
      </c>
      <c r="AR20" s="35">
        <f t="shared" si="29"/>
        <v>61</v>
      </c>
      <c r="AS20" s="35">
        <f t="shared" si="29"/>
        <v>63.5</v>
      </c>
      <c r="AT20" s="35">
        <f t="shared" si="29"/>
        <v>65.75</v>
      </c>
      <c r="AU20" s="35">
        <f t="shared" si="29"/>
        <v>65.75</v>
      </c>
      <c r="AV20" s="35"/>
      <c r="AW20" s="35"/>
      <c r="AX20" s="37">
        <f>AVERAGE(AX15:AX18)</f>
        <v>19.5</v>
      </c>
      <c r="AY20" s="35">
        <f t="shared" ref="AY20:BC20" si="30">AVERAGE(AY15:AY18)</f>
        <v>62.5</v>
      </c>
      <c r="AZ20" s="35">
        <f t="shared" si="30"/>
        <v>67.25</v>
      </c>
      <c r="BA20" s="35">
        <f t="shared" si="30"/>
        <v>73.25</v>
      </c>
      <c r="BB20" s="35">
        <f t="shared" si="30"/>
        <v>73.25</v>
      </c>
      <c r="BC20" s="35">
        <f t="shared" si="30"/>
        <v>74.5</v>
      </c>
      <c r="BD20" s="35"/>
      <c r="BE20" s="35"/>
      <c r="BF20" s="37">
        <f>AVERAGE(BF15:BF18)</f>
        <v>397.5</v>
      </c>
      <c r="BG20" s="35">
        <f t="shared" ref="BG20:BN20" si="31">AVERAGE(BG15:BG18)</f>
        <v>99.961250000000007</v>
      </c>
      <c r="BH20" s="35">
        <f t="shared" si="31"/>
        <v>75.210000000000008</v>
      </c>
      <c r="BI20" s="35">
        <f t="shared" si="31"/>
        <v>24.751250000000002</v>
      </c>
      <c r="BJ20" s="35">
        <f t="shared" si="31"/>
        <v>100.07125000000001</v>
      </c>
      <c r="BK20" s="35">
        <f t="shared" si="31"/>
        <v>98.579999999999984</v>
      </c>
      <c r="BL20" s="35">
        <f t="shared" si="31"/>
        <v>93.41</v>
      </c>
      <c r="BM20" s="35">
        <f t="shared" si="31"/>
        <v>86.26124999999999</v>
      </c>
      <c r="BN20" s="35">
        <f t="shared" si="31"/>
        <v>79.464999999999989</v>
      </c>
      <c r="BO20" s="35"/>
      <c r="BP20" s="35"/>
      <c r="BQ20" s="20">
        <f>AVERAGE(BQ15:BQ18)</f>
        <v>22.75</v>
      </c>
      <c r="BR20" s="35">
        <f t="shared" ref="BR20:BV20" si="32">AVERAGE(BR15:BR18)</f>
        <v>67.5</v>
      </c>
      <c r="BS20" s="35">
        <f t="shared" si="32"/>
        <v>65</v>
      </c>
      <c r="BT20" s="35">
        <f t="shared" si="32"/>
        <v>62</v>
      </c>
      <c r="BU20" s="35">
        <f t="shared" si="32"/>
        <v>56</v>
      </c>
      <c r="BV20" s="35">
        <f t="shared" si="32"/>
        <v>51</v>
      </c>
      <c r="BW20" s="35"/>
      <c r="BX20" s="35"/>
      <c r="BY20" s="37">
        <f>AVERAGE(BY15:BY18)</f>
        <v>16</v>
      </c>
      <c r="BZ20" s="35">
        <f t="shared" ref="BZ20:CD20" si="33">AVERAGE(BZ15:BZ18)</f>
        <v>76.5</v>
      </c>
      <c r="CA20" s="35">
        <f t="shared" si="33"/>
        <v>75</v>
      </c>
      <c r="CB20" s="35">
        <f t="shared" si="33"/>
        <v>70.75</v>
      </c>
      <c r="CC20" s="35">
        <f t="shared" si="33"/>
        <v>66.75</v>
      </c>
      <c r="CD20" s="35">
        <f t="shared" si="33"/>
        <v>63.25</v>
      </c>
      <c r="CE20" s="35"/>
      <c r="CF20" s="35"/>
      <c r="CG20" s="37">
        <f>AVERAGE(CG15:CG18)</f>
        <v>134.5</v>
      </c>
      <c r="CH20" s="35">
        <f t="shared" ref="CH20:CO20" si="34">AVERAGE(CH15:CH18)</f>
        <v>73.742500000000007</v>
      </c>
      <c r="CI20" s="35">
        <f t="shared" si="34"/>
        <v>99.867500000000007</v>
      </c>
      <c r="CJ20" s="35">
        <f t="shared" si="34"/>
        <v>26.124999999999996</v>
      </c>
      <c r="CK20" s="35">
        <f t="shared" si="34"/>
        <v>74.052500000000009</v>
      </c>
      <c r="CL20" s="35">
        <f t="shared" si="34"/>
        <v>77.532499999999999</v>
      </c>
      <c r="CM20" s="35">
        <f t="shared" si="34"/>
        <v>99.791250000000005</v>
      </c>
      <c r="CN20" s="35">
        <f t="shared" si="34"/>
        <v>99.65</v>
      </c>
      <c r="CO20" s="35">
        <f t="shared" si="34"/>
        <v>99.674999999999997</v>
      </c>
      <c r="CP20" s="35"/>
      <c r="CQ20" s="35"/>
      <c r="CR20" s="37">
        <f>AVERAGE(CR15:CR18)</f>
        <v>20.75</v>
      </c>
      <c r="CS20" s="35">
        <f t="shared" ref="CS20:CW20" si="35">AVERAGE(CS15:CS18)</f>
        <v>45.75</v>
      </c>
      <c r="CT20" s="35">
        <f t="shared" si="35"/>
        <v>55.25</v>
      </c>
      <c r="CU20" s="35">
        <f t="shared" si="35"/>
        <v>62.5</v>
      </c>
      <c r="CV20" s="35">
        <f t="shared" si="35"/>
        <v>63</v>
      </c>
      <c r="CW20" s="35">
        <f t="shared" si="35"/>
        <v>64</v>
      </c>
      <c r="CX20" s="35"/>
      <c r="CY20" s="35"/>
      <c r="CZ20" s="37">
        <f>AVERAGE(CZ15:CZ18)</f>
        <v>16</v>
      </c>
      <c r="DA20" s="35">
        <f t="shared" ref="DA20:DE20" si="36">AVERAGE(DA15:DA18)</f>
        <v>58</v>
      </c>
      <c r="DB20" s="35">
        <f t="shared" si="36"/>
        <v>64.75</v>
      </c>
      <c r="DC20" s="35">
        <f t="shared" si="36"/>
        <v>71.75</v>
      </c>
      <c r="DD20" s="35">
        <f t="shared" si="36"/>
        <v>72.25</v>
      </c>
      <c r="DE20" s="35">
        <f t="shared" si="36"/>
        <v>74</v>
      </c>
    </row>
    <row r="21" spans="1:109" x14ac:dyDescent="0.25"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AO21" s="7"/>
      <c r="AP21" s="7"/>
      <c r="AQ21" s="7"/>
      <c r="AV21" s="91"/>
      <c r="BE21" s="4"/>
      <c r="BF21" s="4"/>
      <c r="BG21" s="4"/>
      <c r="BH21" s="4"/>
      <c r="BO21" s="4"/>
      <c r="BP21" s="4"/>
      <c r="BQ21" s="4"/>
      <c r="BR21" s="4"/>
      <c r="CY21" s="4"/>
      <c r="CZ21" s="4"/>
      <c r="DA21" s="4"/>
      <c r="DB21" s="4"/>
      <c r="DC21" s="4"/>
    </row>
    <row r="22" spans="1:109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/>
      <c r="AC22" s="1"/>
      <c r="AD22" s="1"/>
      <c r="AE22" s="1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Z22"/>
      <c r="CA22"/>
      <c r="CB22"/>
      <c r="CE22" s="1"/>
      <c r="CF22" s="1"/>
      <c r="CG22" s="1"/>
      <c r="CW22"/>
      <c r="DA22"/>
      <c r="DB22"/>
      <c r="DC22"/>
      <c r="DD22"/>
      <c r="DE22"/>
    </row>
    <row r="23" spans="1:109" x14ac:dyDescent="0.25">
      <c r="A23" s="7"/>
      <c r="D23" s="86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3"/>
      <c r="W23" s="7"/>
      <c r="X23" s="7"/>
      <c r="Y23" s="7"/>
      <c r="Z23"/>
      <c r="AC23" s="1"/>
      <c r="AD23" s="1"/>
      <c r="AE23" s="1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Z23"/>
      <c r="CA23"/>
      <c r="CB23"/>
      <c r="CE23" s="1"/>
      <c r="CF23" s="1"/>
      <c r="CG23" s="1"/>
      <c r="CW23"/>
      <c r="DA23"/>
      <c r="DB23"/>
      <c r="DC23"/>
      <c r="DD23"/>
      <c r="DE23"/>
    </row>
    <row r="24" spans="1:109" x14ac:dyDescent="0.25">
      <c r="A24" s="7"/>
      <c r="D24" s="86"/>
      <c r="E24" s="7"/>
      <c r="F24" s="83"/>
      <c r="G24" s="7"/>
      <c r="H24" s="83"/>
      <c r="I24" s="83"/>
      <c r="J24" s="83"/>
      <c r="K24" s="7"/>
      <c r="L24" s="83"/>
      <c r="M24" s="83"/>
      <c r="N24" s="83"/>
      <c r="O24" s="83"/>
      <c r="P24" s="93"/>
      <c r="Q24" s="7"/>
      <c r="R24" s="7"/>
      <c r="S24" s="7"/>
      <c r="T24" s="7"/>
      <c r="U24" s="83"/>
      <c r="V24" s="83"/>
      <c r="W24" s="83"/>
      <c r="X24" s="83"/>
      <c r="Y24" s="7"/>
      <c r="Z24"/>
      <c r="AC24" s="1"/>
      <c r="AD24" s="1"/>
      <c r="AE24" s="1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Z24"/>
      <c r="CA24"/>
      <c r="CB24"/>
      <c r="CE24" s="1"/>
      <c r="CF24" s="1"/>
      <c r="CG24" s="1"/>
      <c r="CW24"/>
      <c r="DA24"/>
      <c r="DB24"/>
      <c r="DC24"/>
      <c r="DD24"/>
      <c r="DE24"/>
    </row>
    <row r="25" spans="1:109" x14ac:dyDescent="0.25">
      <c r="A25" s="7"/>
      <c r="D25" s="85"/>
      <c r="E25" s="7"/>
      <c r="F25" s="83"/>
      <c r="G25" s="83"/>
      <c r="H25" s="84"/>
      <c r="I25" s="83"/>
      <c r="J25" s="83"/>
      <c r="K25" s="7"/>
      <c r="L25" s="84"/>
      <c r="M25" s="7"/>
      <c r="N25" s="7"/>
      <c r="O25" s="83"/>
      <c r="P25" s="83"/>
      <c r="Q25" s="7"/>
      <c r="R25" s="83"/>
      <c r="S25" s="7"/>
      <c r="T25" s="7"/>
      <c r="U25" s="7"/>
      <c r="V25" s="7"/>
      <c r="W25" s="7"/>
      <c r="X25" s="7"/>
      <c r="Y25" s="7"/>
      <c r="Z25"/>
      <c r="AC25" s="1"/>
      <c r="AD25" s="1"/>
      <c r="AE25" s="1"/>
      <c r="AV25" s="83"/>
      <c r="AW25" s="7"/>
      <c r="AX25" s="7"/>
      <c r="AY25" s="7"/>
      <c r="AZ25" s="7"/>
      <c r="BA25" s="83"/>
      <c r="BB25" s="7"/>
      <c r="BC25" s="83"/>
      <c r="BD25" s="83"/>
      <c r="BE25" s="7"/>
      <c r="BF25" s="7"/>
      <c r="BG25" s="7"/>
      <c r="BH25" s="87"/>
      <c r="BI25" s="7"/>
      <c r="BJ25" s="7"/>
      <c r="BZ25"/>
      <c r="CA25"/>
      <c r="CB25"/>
      <c r="CE25" s="1"/>
      <c r="CF25" s="1"/>
      <c r="CG25" s="1"/>
      <c r="CW25"/>
      <c r="DA25"/>
      <c r="DB25"/>
      <c r="DC25"/>
      <c r="DD25"/>
      <c r="DE25"/>
    </row>
    <row r="26" spans="1:109" x14ac:dyDescent="0.25">
      <c r="A26" s="7"/>
      <c r="D26" s="86"/>
      <c r="E26" s="7"/>
      <c r="F26" s="7"/>
      <c r="G26" s="7"/>
      <c r="H26" s="84"/>
      <c r="I26" s="84"/>
      <c r="J26" s="7"/>
      <c r="K26" s="7"/>
      <c r="L26" s="88"/>
      <c r="M26" s="7"/>
      <c r="N26" s="7"/>
      <c r="O26" s="84"/>
      <c r="P26" s="84"/>
      <c r="Q26" s="7"/>
      <c r="R26" s="84"/>
      <c r="S26" s="7"/>
      <c r="T26" s="7"/>
      <c r="U26" s="7"/>
      <c r="V26" s="7"/>
      <c r="W26" s="7"/>
      <c r="X26" s="7"/>
      <c r="Y26" s="7"/>
      <c r="Z26" s="83"/>
      <c r="AA26" s="83"/>
      <c r="AB26" s="7"/>
      <c r="AC26" s="7"/>
      <c r="AD26" s="7"/>
      <c r="AE26" s="7"/>
      <c r="AF26" s="83"/>
      <c r="AG26" s="83"/>
      <c r="AH26" s="84"/>
      <c r="AI26" s="7"/>
      <c r="AJ26" s="7"/>
      <c r="AT26" s="7"/>
      <c r="AU26" s="7"/>
      <c r="AV26" s="7"/>
      <c r="AW26" s="3"/>
      <c r="AX26" s="7"/>
      <c r="AY26" s="7"/>
      <c r="AZ26" s="3"/>
      <c r="BA26" s="7"/>
      <c r="BB26" s="7"/>
      <c r="BC26" s="7"/>
      <c r="BD26" s="7"/>
      <c r="BE26" s="7"/>
      <c r="BF26" s="7"/>
      <c r="BG26" s="3"/>
      <c r="BH26" s="7"/>
      <c r="BI26" s="7"/>
      <c r="BJ26" s="3"/>
      <c r="BZ26"/>
      <c r="CA26"/>
      <c r="CB26"/>
      <c r="CE26" s="1"/>
      <c r="CF26" s="1"/>
      <c r="CG26" s="1"/>
      <c r="CW26"/>
      <c r="DA26"/>
      <c r="DB26"/>
      <c r="DC26"/>
      <c r="DD26"/>
      <c r="DE26"/>
    </row>
    <row r="27" spans="1:109" x14ac:dyDescent="0.25">
      <c r="A27" s="7"/>
      <c r="D27" s="86"/>
      <c r="E27" s="7"/>
      <c r="F27" s="7"/>
      <c r="G27" s="7"/>
      <c r="H27" s="84"/>
      <c r="I27" s="84"/>
      <c r="J27" s="7"/>
      <c r="K27" s="7"/>
      <c r="L27" s="84"/>
      <c r="M27" s="7"/>
      <c r="N27" s="7"/>
      <c r="O27" s="84"/>
      <c r="P27" s="84"/>
      <c r="Q27" s="7"/>
      <c r="R27" s="84"/>
      <c r="S27" s="7"/>
      <c r="T27" s="7"/>
      <c r="U27" s="7"/>
      <c r="V27" s="7"/>
      <c r="W27" s="7"/>
      <c r="X27" s="7"/>
      <c r="Y27" s="7"/>
      <c r="Z27" s="83"/>
      <c r="AA27" s="83"/>
      <c r="AB27" s="7"/>
      <c r="AC27" s="7"/>
      <c r="AD27" s="7"/>
      <c r="AE27" s="7"/>
      <c r="AF27" s="83"/>
      <c r="AG27" s="83"/>
      <c r="AH27" s="84"/>
      <c r="AI27" s="7"/>
      <c r="AJ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Z27"/>
      <c r="CA27"/>
      <c r="CB27"/>
      <c r="CE27" s="1"/>
      <c r="CF27" s="1"/>
      <c r="CG27" s="1"/>
      <c r="CW27"/>
      <c r="DA27"/>
      <c r="DB27"/>
      <c r="DC27"/>
      <c r="DD27"/>
      <c r="DE27"/>
    </row>
    <row r="28" spans="1:109" x14ac:dyDescent="0.25">
      <c r="A28" s="7"/>
      <c r="D28" s="86"/>
      <c r="E28" s="7"/>
      <c r="F28" s="7"/>
      <c r="G28" s="7"/>
      <c r="H28" s="84"/>
      <c r="I28" s="84"/>
      <c r="J28" s="7"/>
      <c r="K28" s="7"/>
      <c r="L28" s="88"/>
      <c r="M28" s="7"/>
      <c r="N28" s="82"/>
      <c r="O28" s="84"/>
      <c r="P28" s="82"/>
      <c r="Q28" s="7"/>
      <c r="R28" s="84"/>
      <c r="S28" s="7"/>
      <c r="T28" s="7"/>
      <c r="U28" s="7"/>
      <c r="V28" s="82"/>
      <c r="W28" s="7"/>
      <c r="X28" s="82"/>
      <c r="Y28" s="7"/>
      <c r="Z28" s="83"/>
      <c r="AA28" s="83"/>
      <c r="AB28" s="7"/>
      <c r="AC28" s="7"/>
      <c r="AD28" s="7"/>
      <c r="AE28" s="7"/>
      <c r="AF28" s="84"/>
      <c r="AG28" s="7"/>
      <c r="AH28" s="84"/>
      <c r="AI28" s="7"/>
      <c r="AJ28" s="7"/>
      <c r="AT28" s="7"/>
      <c r="AU28" s="7"/>
      <c r="AV28" s="7"/>
      <c r="AW28" s="3"/>
      <c r="AX28" s="7"/>
      <c r="AY28" s="7"/>
      <c r="AZ28" s="3"/>
      <c r="BA28" s="7"/>
      <c r="BB28" s="7"/>
      <c r="BC28" s="7"/>
      <c r="BD28" s="7"/>
      <c r="BE28" s="7"/>
      <c r="BF28" s="7"/>
      <c r="BG28" s="3"/>
      <c r="BH28" s="7"/>
      <c r="BI28" s="7"/>
      <c r="BJ28" s="3"/>
      <c r="BK28" s="7"/>
      <c r="BZ28"/>
      <c r="CA28"/>
      <c r="CB28"/>
      <c r="CE28" s="1"/>
      <c r="CF28" s="1"/>
      <c r="CG28" s="1"/>
      <c r="CW28"/>
      <c r="DA28"/>
      <c r="DB28"/>
      <c r="DC28"/>
      <c r="DD28"/>
      <c r="DE28"/>
    </row>
    <row r="29" spans="1:109" x14ac:dyDescent="0.25">
      <c r="A29" s="7"/>
      <c r="D29" s="7"/>
      <c r="E29" s="7"/>
      <c r="F29" s="7"/>
      <c r="G29" s="7"/>
      <c r="H29" s="84"/>
      <c r="I29" s="84"/>
      <c r="J29" s="7"/>
      <c r="K29" s="7"/>
      <c r="L29" s="88"/>
      <c r="M29" s="7"/>
      <c r="N29" s="84"/>
      <c r="O29" s="7"/>
      <c r="P29" s="84"/>
      <c r="Q29" s="84"/>
      <c r="R29" s="84"/>
      <c r="S29" s="7"/>
      <c r="T29" s="7"/>
      <c r="U29" s="7"/>
      <c r="V29" s="7"/>
      <c r="W29" s="7"/>
      <c r="X29" s="7"/>
      <c r="Y29" s="7"/>
      <c r="Z29" s="83"/>
      <c r="AA29" s="83"/>
      <c r="AB29" s="7"/>
      <c r="AC29" s="7"/>
      <c r="AD29" s="7"/>
      <c r="AE29" s="7"/>
      <c r="AF29" s="84"/>
      <c r="AG29" s="7"/>
      <c r="AH29" s="84"/>
      <c r="AI29" s="7"/>
      <c r="AJ29" s="7"/>
      <c r="AT29" s="7"/>
      <c r="AU29" s="7"/>
      <c r="AV29" s="7"/>
      <c r="AW29" s="3"/>
      <c r="AX29" s="7"/>
      <c r="AY29" s="7"/>
      <c r="AZ29" s="3"/>
      <c r="BA29" s="7"/>
      <c r="BB29" s="7"/>
      <c r="BC29" s="7"/>
      <c r="BD29" s="7"/>
      <c r="BE29" s="7"/>
      <c r="BF29" s="7"/>
      <c r="BG29" s="3"/>
      <c r="BH29" s="7"/>
      <c r="BI29" s="7"/>
      <c r="BJ29" s="3"/>
      <c r="BK29" s="7"/>
      <c r="BZ29"/>
      <c r="CA29"/>
      <c r="CB29"/>
      <c r="CE29" s="1"/>
      <c r="CF29" s="1"/>
      <c r="CG29" s="1"/>
      <c r="CW29"/>
      <c r="DA29"/>
      <c r="DB29"/>
      <c r="DC29"/>
      <c r="DD29"/>
      <c r="DE29"/>
    </row>
    <row r="30" spans="1:109" x14ac:dyDescent="0.25">
      <c r="A30" s="7"/>
      <c r="B30" s="7"/>
      <c r="C30" s="7"/>
      <c r="D30" s="7"/>
      <c r="E30" s="7"/>
      <c r="F30" s="7"/>
      <c r="G30" s="7"/>
      <c r="H30" s="84"/>
      <c r="I30" s="84"/>
      <c r="J30" s="7"/>
      <c r="K30" s="7"/>
      <c r="L30" s="88"/>
      <c r="M30" s="94"/>
      <c r="N30" s="84"/>
      <c r="O30" s="7"/>
      <c r="P30" s="84"/>
      <c r="Q30" s="84"/>
      <c r="R30" s="84"/>
      <c r="X30" s="7"/>
      <c r="Y30" s="7"/>
      <c r="Z30" s="84"/>
      <c r="AA30" s="7"/>
      <c r="AB30" s="7"/>
      <c r="AC30" s="7"/>
      <c r="AD30" s="7"/>
      <c r="AE30" s="7"/>
      <c r="AF30" s="84"/>
      <c r="AG30" s="7"/>
      <c r="AH30" s="84"/>
      <c r="AI30" s="7"/>
      <c r="AJ30" s="7"/>
      <c r="AU30" s="7"/>
      <c r="AV30" s="7"/>
      <c r="AW30" s="3"/>
      <c r="AX30" s="7"/>
      <c r="AY30" s="7"/>
      <c r="AZ30" s="3"/>
      <c r="BA30" s="7"/>
      <c r="BB30" s="7"/>
      <c r="BC30" s="7"/>
      <c r="BD30" s="7"/>
      <c r="BE30" s="7"/>
      <c r="BF30" s="7"/>
      <c r="BG30" s="3"/>
      <c r="BH30" s="7"/>
      <c r="BI30" s="7"/>
      <c r="BJ30" s="3"/>
      <c r="BK30" s="7"/>
      <c r="CF30" s="1"/>
      <c r="CG30" s="1"/>
      <c r="CP30" s="16"/>
      <c r="CQ30" s="16"/>
      <c r="CR30" s="7"/>
      <c r="CS30" s="7"/>
      <c r="CT30" s="16"/>
      <c r="CU30" s="16"/>
      <c r="CV30" s="7"/>
      <c r="CW30"/>
      <c r="DA30"/>
      <c r="DB30"/>
      <c r="DC30"/>
      <c r="DD30"/>
      <c r="DE30"/>
    </row>
    <row r="31" spans="1:109" x14ac:dyDescent="0.25">
      <c r="L31" s="7"/>
      <c r="M31" s="94"/>
      <c r="N31" s="7"/>
      <c r="O31" s="7"/>
      <c r="P31"/>
      <c r="Q31"/>
      <c r="R31"/>
      <c r="U31" s="7"/>
      <c r="V31" s="7"/>
      <c r="W31" s="7"/>
      <c r="X31" s="7"/>
      <c r="Y31" s="7"/>
      <c r="Z31" s="7"/>
      <c r="AA31" s="7"/>
      <c r="AB31" s="84"/>
      <c r="AC31" s="84"/>
      <c r="AD31" s="7"/>
      <c r="AE31" s="7"/>
      <c r="AF31" s="88"/>
      <c r="AG31" s="7"/>
      <c r="AH31" s="84"/>
      <c r="AI31" s="3"/>
      <c r="AJ31" s="84"/>
      <c r="AK31" s="7"/>
      <c r="AL31" s="84"/>
      <c r="AM31" s="7"/>
      <c r="AN31" s="7"/>
      <c r="AO31" s="84"/>
      <c r="AP31" s="84"/>
      <c r="AQ31" s="84"/>
      <c r="AR31" s="7"/>
      <c r="AS31" s="7"/>
      <c r="AU31" s="7"/>
      <c r="AV31" s="7"/>
      <c r="AW31" s="3"/>
      <c r="AX31" s="7"/>
      <c r="AY31" s="7"/>
      <c r="AZ31" s="3"/>
      <c r="BA31" s="7"/>
      <c r="BB31" s="7"/>
      <c r="BC31" s="7"/>
      <c r="BD31" s="7"/>
      <c r="BE31" s="7"/>
      <c r="BF31" s="7"/>
      <c r="BG31" s="3"/>
      <c r="BH31" s="7"/>
      <c r="BI31" s="7"/>
      <c r="BJ31" s="3"/>
      <c r="BK31" s="7"/>
      <c r="CF31" s="1"/>
      <c r="CG31" s="1"/>
      <c r="CP31" s="16"/>
      <c r="CQ31" s="16"/>
      <c r="CR31" s="7"/>
      <c r="CS31" s="7"/>
      <c r="CT31" s="16"/>
      <c r="CU31" s="16"/>
      <c r="CV31" s="7"/>
      <c r="CW31"/>
      <c r="DA31"/>
      <c r="DB31"/>
      <c r="DC31"/>
      <c r="DD31"/>
      <c r="DE31"/>
    </row>
    <row r="32" spans="1:109" x14ac:dyDescent="0.25">
      <c r="L32" s="7"/>
      <c r="M32" s="94"/>
      <c r="N32" s="7"/>
      <c r="O32" s="7"/>
      <c r="P32"/>
      <c r="Q32"/>
      <c r="R32"/>
      <c r="W32" s="7"/>
      <c r="X32" s="7"/>
      <c r="Y32" s="7"/>
      <c r="Z32" s="7"/>
      <c r="AA32" s="7"/>
      <c r="AB32" s="84"/>
      <c r="AC32" s="84"/>
      <c r="AD32" s="7"/>
      <c r="AE32" s="7"/>
      <c r="AF32" s="88"/>
      <c r="AG32" s="7"/>
      <c r="AH32" s="84"/>
      <c r="AI32" s="3"/>
      <c r="AJ32" s="84"/>
      <c r="AK32" s="7"/>
      <c r="AL32" s="84"/>
      <c r="AM32" s="7"/>
      <c r="AN32" s="7"/>
      <c r="AO32" s="84"/>
      <c r="AP32" s="84"/>
      <c r="AQ32" s="84"/>
      <c r="AR32" s="7"/>
      <c r="AS32" s="7"/>
      <c r="AU32" s="7"/>
      <c r="AV32" s="7"/>
      <c r="AW32" s="3"/>
      <c r="AX32" s="7"/>
      <c r="AY32" s="7"/>
      <c r="AZ32" s="3"/>
      <c r="BA32" s="7"/>
      <c r="BB32" s="7"/>
      <c r="BC32" s="7"/>
      <c r="BD32" s="7"/>
      <c r="BE32" s="7"/>
      <c r="BF32" s="7"/>
      <c r="BG32" s="3"/>
      <c r="BH32" s="7"/>
      <c r="BI32" s="7"/>
      <c r="BJ32" s="3"/>
      <c r="BK32" s="7"/>
      <c r="CF32" s="1"/>
      <c r="CG32" s="1"/>
      <c r="CP32" s="16"/>
      <c r="CQ32" s="16"/>
      <c r="CR32" s="7"/>
      <c r="CS32" s="7"/>
      <c r="CT32" s="16"/>
      <c r="CU32" s="16"/>
      <c r="CV32" s="7"/>
      <c r="CW32"/>
      <c r="DA32"/>
      <c r="DB32"/>
      <c r="DC32"/>
      <c r="DD32"/>
      <c r="DE32"/>
    </row>
    <row r="33" spans="1:109" x14ac:dyDescent="0.25">
      <c r="L33" s="7"/>
      <c r="M33" s="94"/>
      <c r="N33" s="83"/>
      <c r="O33" s="7"/>
      <c r="P33"/>
      <c r="Q33"/>
      <c r="R33"/>
      <c r="U33" s="16"/>
      <c r="V33" s="16"/>
      <c r="W33" s="3"/>
      <c r="X33" s="3"/>
      <c r="Y33" s="16"/>
      <c r="Z33" s="16"/>
      <c r="AA33" s="16"/>
      <c r="AB33" s="84"/>
      <c r="AC33" s="84"/>
      <c r="AD33" s="7"/>
      <c r="AE33" s="7"/>
      <c r="AF33" s="88"/>
      <c r="AG33" s="7"/>
      <c r="AH33" s="84"/>
      <c r="AI33" s="7"/>
      <c r="AJ33" s="84"/>
      <c r="AK33" s="7"/>
      <c r="AL33" s="84"/>
      <c r="AM33" s="7"/>
      <c r="AN33" s="7"/>
      <c r="AO33" s="84"/>
      <c r="AP33" s="84"/>
      <c r="AQ33" s="84"/>
      <c r="AR33" s="7"/>
      <c r="AS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CF33" s="1"/>
      <c r="CG33" s="1"/>
      <c r="CP33" s="16"/>
      <c r="CQ33" s="16"/>
      <c r="CR33" s="7"/>
      <c r="CS33" s="7"/>
      <c r="CT33" s="16"/>
      <c r="CU33" s="16"/>
      <c r="CV33" s="7"/>
      <c r="CW33"/>
      <c r="DA33"/>
      <c r="DB33"/>
      <c r="DC33"/>
      <c r="DD33"/>
      <c r="DE33"/>
    </row>
    <row r="34" spans="1:109" x14ac:dyDescent="0.25">
      <c r="L34" s="7"/>
      <c r="M34" s="7"/>
      <c r="N34" s="7"/>
      <c r="O34" s="7"/>
      <c r="P34"/>
      <c r="Q34"/>
      <c r="R34"/>
      <c r="U34" s="16"/>
      <c r="V34" s="16"/>
      <c r="W34" s="3"/>
      <c r="X34" s="3"/>
      <c r="Y34" s="16"/>
      <c r="Z34" s="16"/>
      <c r="AA34" s="16"/>
      <c r="AB34" s="3"/>
      <c r="AC34" s="84"/>
      <c r="AD34" s="7"/>
      <c r="AE34" s="7"/>
      <c r="AF34" s="88"/>
      <c r="AG34" s="7"/>
      <c r="AH34" s="84"/>
      <c r="AI34" s="7"/>
      <c r="AJ34" s="84"/>
      <c r="AK34" s="7"/>
      <c r="AL34" s="84"/>
      <c r="AM34" s="7"/>
      <c r="AN34" s="7"/>
      <c r="AO34" s="84"/>
      <c r="AP34" s="84"/>
      <c r="AQ34" s="84"/>
      <c r="AR34" s="7"/>
      <c r="AS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CF34" s="1"/>
      <c r="CG34" s="1"/>
      <c r="CP34" s="16"/>
      <c r="CQ34" s="16"/>
      <c r="CR34" s="7"/>
      <c r="CS34" s="7"/>
      <c r="CT34" s="16"/>
      <c r="CU34" s="16"/>
      <c r="CV34" s="7"/>
      <c r="CW34"/>
      <c r="DA34"/>
      <c r="DB34"/>
      <c r="DC34"/>
      <c r="DD34"/>
      <c r="DE34"/>
    </row>
    <row r="35" spans="1:109" x14ac:dyDescent="0.25">
      <c r="L35" s="7"/>
      <c r="M35" s="7"/>
      <c r="N35" s="7"/>
      <c r="O35" s="7"/>
      <c r="P35"/>
      <c r="Q35"/>
      <c r="R35"/>
      <c r="U35" s="1"/>
      <c r="V35" s="1"/>
      <c r="W35" s="1"/>
      <c r="X35" s="16"/>
      <c r="Y35" s="16"/>
      <c r="Z35" s="3"/>
      <c r="AA35" s="3"/>
      <c r="AB35" s="16"/>
      <c r="AC35" s="16"/>
      <c r="AD35" s="16"/>
      <c r="AE35" s="3"/>
      <c r="AF35" s="84"/>
      <c r="AG35" s="7"/>
      <c r="AH35" s="7"/>
      <c r="AI35" s="88"/>
      <c r="AJ35" s="7"/>
      <c r="AK35" s="84"/>
      <c r="AL35" s="7"/>
      <c r="AM35" s="84"/>
      <c r="AN35" s="7"/>
      <c r="AO35" s="7"/>
      <c r="AP35" s="7"/>
      <c r="AQ35" s="7"/>
      <c r="AR35" s="84"/>
      <c r="AS35" s="84"/>
      <c r="AT35" s="7"/>
      <c r="AU35" s="7"/>
      <c r="AV35" s="7"/>
      <c r="AW35" s="1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O35" s="1"/>
      <c r="BP35" s="1"/>
      <c r="BQ35" s="1"/>
      <c r="BR35"/>
      <c r="BS35"/>
      <c r="BT35"/>
      <c r="BW35" s="1"/>
      <c r="BX35" s="1"/>
      <c r="BY35" s="1"/>
      <c r="BZ35"/>
      <c r="CA35"/>
      <c r="CB35"/>
      <c r="CE35" s="1"/>
      <c r="CF35" s="1"/>
      <c r="CG35" s="1"/>
      <c r="CI35" s="1"/>
      <c r="CJ35" s="1"/>
      <c r="CK35"/>
      <c r="CL35"/>
      <c r="CM35"/>
      <c r="CP35" s="1"/>
      <c r="CQ35" s="1"/>
      <c r="CR35" s="1"/>
      <c r="CS35" s="16"/>
      <c r="CT35" s="16"/>
      <c r="CU35" s="7"/>
      <c r="CV35" s="7"/>
      <c r="CW35" s="16"/>
      <c r="CX35" s="16"/>
      <c r="CY35" s="7"/>
      <c r="DA35"/>
      <c r="DB35"/>
      <c r="DC35"/>
      <c r="DD35"/>
      <c r="DE35"/>
    </row>
    <row r="36" spans="1:109" x14ac:dyDescent="0.25">
      <c r="L36" s="7"/>
      <c r="M36" s="83"/>
      <c r="N36" s="83"/>
      <c r="O36" s="7"/>
      <c r="P36"/>
      <c r="Q36"/>
      <c r="R36"/>
      <c r="U36" s="1"/>
      <c r="V36" s="1"/>
      <c r="W36" s="1"/>
      <c r="X36" s="16"/>
      <c r="Y36" s="16"/>
      <c r="Z36" s="3"/>
      <c r="AA36" s="3"/>
      <c r="AB36" s="16"/>
      <c r="AC36" s="16"/>
      <c r="AD36" s="16"/>
      <c r="AE36" s="3"/>
      <c r="AF36" s="84"/>
      <c r="AG36" s="7"/>
      <c r="AH36" s="7"/>
      <c r="AI36" s="3"/>
      <c r="AJ36" s="7"/>
      <c r="AK36" s="84"/>
      <c r="AL36" s="7"/>
      <c r="AM36" s="7"/>
      <c r="AN36" s="7"/>
      <c r="AO36" s="7"/>
      <c r="AP36" s="7"/>
      <c r="AQ36" s="7"/>
      <c r="AR36" s="84"/>
      <c r="AS36" s="84"/>
      <c r="AT36" s="7"/>
      <c r="AU36" s="7"/>
      <c r="AV36" s="7"/>
      <c r="AW36" s="1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O36" s="1"/>
      <c r="BP36" s="1"/>
      <c r="BQ36" s="1"/>
      <c r="BR36"/>
      <c r="BS36"/>
      <c r="BT36"/>
      <c r="BW36" s="1"/>
      <c r="BX36" s="1"/>
      <c r="BY36" s="1"/>
      <c r="BZ36"/>
      <c r="CA36"/>
      <c r="CB36"/>
      <c r="CE36" s="1"/>
      <c r="CF36" s="1"/>
      <c r="CG36" s="1"/>
      <c r="CI36" s="1"/>
      <c r="CJ36" s="1"/>
      <c r="CK36"/>
      <c r="CL36"/>
      <c r="CM36"/>
      <c r="CP36" s="1"/>
      <c r="CQ36" s="1"/>
      <c r="CR36" s="1"/>
      <c r="CS36" s="16"/>
      <c r="CT36" s="16"/>
      <c r="CU36" s="7"/>
      <c r="CV36" s="7"/>
      <c r="CW36" s="16"/>
      <c r="CX36" s="16"/>
      <c r="CY36" s="7"/>
      <c r="DA36"/>
      <c r="DB36"/>
      <c r="DC36"/>
      <c r="DD36"/>
      <c r="DE36"/>
    </row>
    <row r="37" spans="1:109" x14ac:dyDescent="0.25">
      <c r="L37" s="7"/>
      <c r="M37" s="7"/>
      <c r="N37" s="82"/>
      <c r="O37" s="7"/>
      <c r="P37"/>
      <c r="Q37"/>
      <c r="R37"/>
      <c r="U37" s="1"/>
      <c r="V37" s="1"/>
      <c r="W37" s="1"/>
      <c r="X37" s="16"/>
      <c r="Y37" s="16"/>
      <c r="Z37" s="3"/>
      <c r="AA37" s="3"/>
      <c r="AB37" s="16"/>
      <c r="AC37" s="16"/>
      <c r="AD37" s="16"/>
      <c r="AE37" s="3"/>
      <c r="AF37" s="3"/>
      <c r="AG37" s="3"/>
      <c r="AH37" s="3"/>
      <c r="AI37" s="3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1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O37" s="1"/>
      <c r="BP37" s="1"/>
      <c r="BQ37" s="1"/>
      <c r="BR37"/>
      <c r="BS37"/>
      <c r="BT37"/>
      <c r="BW37" s="1"/>
      <c r="BX37" s="1"/>
      <c r="BY37" s="1"/>
      <c r="BZ37"/>
      <c r="CA37"/>
      <c r="CB37"/>
      <c r="CE37" s="1"/>
      <c r="CF37" s="1"/>
      <c r="CG37" s="1"/>
      <c r="CI37" s="1"/>
      <c r="CJ37" s="1"/>
      <c r="CK37"/>
      <c r="CL37"/>
      <c r="CM37"/>
      <c r="CP37" s="1"/>
      <c r="CQ37" s="1"/>
      <c r="CR37" s="1"/>
      <c r="CS37" s="16"/>
      <c r="CT37" s="16"/>
      <c r="CU37" s="7"/>
      <c r="CV37" s="7"/>
      <c r="CW37" s="16"/>
      <c r="CX37" s="16"/>
      <c r="CY37" s="7"/>
      <c r="DA37"/>
      <c r="DB37"/>
      <c r="DC37"/>
      <c r="DD37"/>
      <c r="DE37"/>
    </row>
    <row r="38" spans="1:109" x14ac:dyDescent="0.25">
      <c r="A38" s="16"/>
      <c r="B38" s="16"/>
      <c r="C38" s="3"/>
      <c r="D38" s="3"/>
      <c r="E38" s="16"/>
      <c r="F38" s="16"/>
      <c r="G38" s="16"/>
      <c r="H38" s="3"/>
      <c r="I38" s="3"/>
      <c r="J38" s="3"/>
      <c r="K38" s="3"/>
      <c r="L38" s="3"/>
      <c r="M38" s="7"/>
      <c r="N38" s="7"/>
      <c r="O38" s="7"/>
      <c r="P38" s="7"/>
      <c r="Q38" s="7"/>
      <c r="R38" s="7"/>
      <c r="S38" s="7"/>
      <c r="T38" s="7"/>
      <c r="U38" s="1"/>
      <c r="V38" s="1"/>
      <c r="W38" s="1"/>
      <c r="X38"/>
      <c r="Y38"/>
      <c r="Z38"/>
      <c r="AC38" s="1"/>
      <c r="AD38" s="1"/>
      <c r="AE38" s="1"/>
      <c r="AI38"/>
      <c r="AJ38"/>
      <c r="AK38"/>
      <c r="AN38" s="1"/>
      <c r="AO38" s="1"/>
      <c r="AP38" s="1"/>
      <c r="AQ38"/>
      <c r="AR38"/>
      <c r="AS38"/>
      <c r="AV38" s="1"/>
      <c r="AW38" s="1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O38" s="1"/>
      <c r="BP38" s="1"/>
      <c r="BQ38" s="1"/>
      <c r="BR38"/>
      <c r="BS38"/>
      <c r="BT38"/>
      <c r="BW38" s="1"/>
      <c r="BX38" s="1"/>
      <c r="BY38" s="1"/>
      <c r="BZ38"/>
      <c r="CA38"/>
      <c r="CB38"/>
      <c r="CE38" s="1"/>
      <c r="CF38" s="1"/>
      <c r="CG38" s="1"/>
      <c r="CI38" s="1"/>
      <c r="CJ38" s="1"/>
      <c r="CK38"/>
      <c r="CL38"/>
      <c r="CM38"/>
      <c r="CP38" s="1"/>
      <c r="CQ38" s="1"/>
      <c r="CR38" s="1"/>
      <c r="CS38" s="7"/>
      <c r="CT38" s="7"/>
      <c r="CU38" s="7"/>
      <c r="CV38" s="7"/>
      <c r="CW38" s="7"/>
      <c r="CX38" s="7"/>
      <c r="CY38" s="7"/>
      <c r="DA38"/>
      <c r="DB38"/>
      <c r="DC38"/>
      <c r="DD38"/>
      <c r="DE38"/>
    </row>
    <row r="39" spans="1:109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7"/>
      <c r="N39" s="7"/>
      <c r="O39" s="7"/>
      <c r="P39" s="7"/>
      <c r="Q39" s="7"/>
      <c r="R39" s="7"/>
      <c r="S39" s="7"/>
      <c r="T39" s="7"/>
      <c r="U39" s="1"/>
      <c r="V39" s="1"/>
      <c r="W39" s="1"/>
      <c r="X39"/>
      <c r="Y39"/>
      <c r="Z39"/>
      <c r="AC39" s="1"/>
      <c r="AD39" s="1"/>
      <c r="AE39" s="1"/>
      <c r="AI39"/>
      <c r="AJ39"/>
      <c r="AK39"/>
      <c r="AN39" s="1"/>
      <c r="AO39" s="1"/>
      <c r="AP39" s="1"/>
      <c r="AQ39"/>
      <c r="AR39"/>
      <c r="AS39"/>
      <c r="AV39" s="1"/>
      <c r="AW39" s="1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O39" s="1"/>
      <c r="BP39" s="1"/>
      <c r="BQ39" s="1"/>
      <c r="BR39"/>
      <c r="BS39"/>
      <c r="BT39"/>
      <c r="BW39" s="1"/>
      <c r="BX39" s="1"/>
      <c r="BY39" s="1"/>
      <c r="BZ39"/>
      <c r="CA39"/>
      <c r="CB39"/>
      <c r="CE39" s="1"/>
      <c r="CF39" s="1"/>
      <c r="CG39" s="1"/>
      <c r="CI39" s="1"/>
      <c r="CJ39" s="1"/>
      <c r="CK39"/>
      <c r="CL39"/>
      <c r="CM39"/>
      <c r="CP39" s="1"/>
      <c r="CQ39" s="1"/>
      <c r="CR39" s="1"/>
      <c r="CS39" s="7"/>
      <c r="CT39" s="7"/>
      <c r="CU39" s="7"/>
      <c r="CV39" s="7"/>
      <c r="CW39" s="7"/>
      <c r="CX39" s="7"/>
      <c r="CY39" s="7"/>
      <c r="DA39"/>
      <c r="DB39"/>
      <c r="DC39"/>
      <c r="DD39"/>
      <c r="DE39"/>
    </row>
    <row r="40" spans="1:109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7"/>
      <c r="N40" s="82"/>
      <c r="O40" s="7"/>
      <c r="P40" s="7"/>
      <c r="Q40" s="7"/>
      <c r="R40" s="7"/>
      <c r="S40" s="7"/>
      <c r="T40" s="7"/>
      <c r="U40" s="1"/>
      <c r="V40" s="1"/>
      <c r="W40" s="1"/>
      <c r="X40"/>
      <c r="Y40"/>
      <c r="Z40"/>
      <c r="AC40" s="1"/>
      <c r="AD40" s="1"/>
      <c r="AE40" s="1"/>
      <c r="AI40"/>
      <c r="AJ40"/>
      <c r="AK40"/>
      <c r="AN40" s="1"/>
      <c r="AO40" s="1"/>
      <c r="AP40" s="1"/>
      <c r="AQ40"/>
      <c r="AR40"/>
      <c r="AS40"/>
      <c r="AV40" s="1"/>
      <c r="AW40" s="1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O40" s="1"/>
      <c r="BP40" s="1"/>
      <c r="BQ40" s="1"/>
      <c r="BR40"/>
      <c r="BS40"/>
      <c r="BT40"/>
      <c r="BW40" s="1"/>
      <c r="BX40" s="1"/>
      <c r="BY40" s="1"/>
      <c r="BZ40"/>
      <c r="CA40"/>
      <c r="CB40"/>
      <c r="CE40" s="1"/>
      <c r="CF40" s="1"/>
      <c r="CG40" s="1"/>
      <c r="CI40" s="1"/>
      <c r="CJ40" s="1"/>
      <c r="CK40"/>
      <c r="CL40"/>
      <c r="CM40"/>
      <c r="CP40" s="1"/>
      <c r="CQ40" s="1"/>
      <c r="CR40" s="1"/>
      <c r="CS40"/>
      <c r="CT40"/>
      <c r="CU40"/>
      <c r="CV40"/>
      <c r="CW40"/>
      <c r="DA40"/>
      <c r="DB40"/>
      <c r="DC40"/>
      <c r="DD40"/>
      <c r="DE40"/>
    </row>
    <row r="41" spans="1:109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40"/>
      <c r="M41" s="7"/>
      <c r="N41" s="7"/>
      <c r="O41" s="7"/>
      <c r="P41" s="7"/>
      <c r="Q41"/>
      <c r="R41"/>
      <c r="U41" s="1"/>
      <c r="V41" s="1"/>
      <c r="W41" s="1"/>
      <c r="X41"/>
      <c r="Y41"/>
      <c r="Z41"/>
      <c r="AC41" s="1"/>
      <c r="AD41" s="1"/>
      <c r="AE41" s="1"/>
      <c r="AI41"/>
      <c r="AJ41"/>
      <c r="AK41"/>
      <c r="AN41" s="1"/>
      <c r="AO41" s="1"/>
      <c r="AP41" s="1"/>
      <c r="AQ41"/>
      <c r="AR41"/>
      <c r="AS41"/>
      <c r="AV41" s="1"/>
      <c r="AW41" s="1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O41" s="1"/>
      <c r="BP41" s="1"/>
      <c r="BQ41" s="1"/>
      <c r="BR41"/>
      <c r="BS41"/>
      <c r="BT41"/>
      <c r="BW41" s="1"/>
      <c r="BX41" s="1"/>
      <c r="BY41" s="1"/>
      <c r="BZ41"/>
      <c r="CA41"/>
      <c r="CB41"/>
      <c r="CE41" s="1"/>
      <c r="CF41" s="1"/>
      <c r="CG41" s="1"/>
      <c r="CI41" s="1"/>
      <c r="CJ41" s="1"/>
      <c r="CK41"/>
      <c r="CL41"/>
      <c r="CM41"/>
      <c r="CP41" s="1"/>
      <c r="CQ41" s="1"/>
      <c r="CR41" s="1"/>
      <c r="CS41"/>
      <c r="CT41"/>
      <c r="CU41"/>
      <c r="CV41"/>
      <c r="CW41"/>
      <c r="DA41"/>
      <c r="DB41"/>
      <c r="DC41"/>
      <c r="DD41"/>
      <c r="DE41"/>
    </row>
    <row r="42" spans="1:109" x14ac:dyDescent="0.25">
      <c r="A42" s="39"/>
      <c r="B42" s="39"/>
      <c r="C42" s="3"/>
      <c r="D42" s="3"/>
      <c r="E42" s="39"/>
      <c r="F42" s="39"/>
      <c r="G42" s="3"/>
      <c r="H42" s="3"/>
      <c r="I42" s="3"/>
      <c r="J42" s="3"/>
      <c r="K42" s="3"/>
      <c r="L42" s="16"/>
      <c r="M42" s="7"/>
      <c r="N42" s="7"/>
      <c r="O42" s="7"/>
      <c r="P42" s="7"/>
      <c r="Q42"/>
      <c r="R42"/>
      <c r="U42" s="1"/>
      <c r="V42" s="1"/>
      <c r="W42" s="1"/>
      <c r="X42"/>
      <c r="Y42"/>
      <c r="Z42"/>
      <c r="AA42"/>
      <c r="AB42"/>
      <c r="AD42" s="1"/>
      <c r="AE42" s="1"/>
      <c r="AF42" s="1"/>
      <c r="AG42" s="1"/>
      <c r="AH42" s="1"/>
      <c r="AI42"/>
      <c r="AJ42"/>
      <c r="AK42"/>
      <c r="AN42" s="1"/>
      <c r="AO42" s="1"/>
      <c r="AP42" s="1"/>
      <c r="AQ42"/>
      <c r="AR42"/>
      <c r="AS42"/>
      <c r="AV42" s="1"/>
      <c r="AW42" s="1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O42" s="1"/>
      <c r="BP42" s="1"/>
      <c r="BQ42" s="1"/>
      <c r="BR42"/>
      <c r="BS42"/>
      <c r="BT42"/>
      <c r="BW42" s="1"/>
      <c r="BX42" s="1"/>
      <c r="BY42" s="1"/>
      <c r="BZ42"/>
      <c r="CA42"/>
      <c r="CB42"/>
      <c r="CC42"/>
      <c r="CD42"/>
      <c r="CF42" s="1"/>
      <c r="CG42" s="1"/>
      <c r="CH42" s="1"/>
      <c r="CI42" s="1"/>
      <c r="CJ42" s="1"/>
      <c r="CK42"/>
      <c r="CL42"/>
      <c r="CM42"/>
      <c r="CP42" s="1"/>
      <c r="CQ42" s="1"/>
      <c r="CR42" s="1"/>
      <c r="CS42"/>
      <c r="CT42"/>
      <c r="CU42"/>
      <c r="CX42" s="1"/>
      <c r="CY42" s="1"/>
      <c r="CZ42" s="1"/>
      <c r="DA42"/>
      <c r="DB42"/>
      <c r="DC42"/>
      <c r="DD42"/>
      <c r="DE42"/>
    </row>
    <row r="43" spans="1:109" x14ac:dyDescent="0.25">
      <c r="A43" s="16"/>
      <c r="B43" s="16"/>
      <c r="C43" s="3"/>
      <c r="D43" s="3"/>
      <c r="E43" s="16"/>
      <c r="F43" s="16"/>
      <c r="G43" s="3"/>
      <c r="H43" s="3"/>
      <c r="I43" s="3"/>
      <c r="J43" s="40"/>
      <c r="K43" s="40"/>
      <c r="L43" s="16"/>
      <c r="M43" s="7"/>
      <c r="N43" s="7"/>
      <c r="O43" s="7"/>
      <c r="P43" s="7"/>
      <c r="Q43"/>
      <c r="R43"/>
      <c r="U43" s="1"/>
      <c r="V43" s="1"/>
      <c r="W43" s="1"/>
      <c r="X43"/>
      <c r="Y43"/>
      <c r="Z43"/>
      <c r="AA43"/>
      <c r="AB43"/>
      <c r="AD43" s="1"/>
      <c r="AE43" s="1"/>
      <c r="AF43" s="1"/>
      <c r="AG43" s="1"/>
      <c r="AH43" s="1"/>
      <c r="AI43"/>
      <c r="AJ43"/>
      <c r="AK43"/>
      <c r="AN43" s="1"/>
      <c r="AO43" s="1"/>
      <c r="AP43" s="1"/>
      <c r="AQ43"/>
      <c r="AR43"/>
      <c r="AS43"/>
      <c r="AV43" s="1"/>
      <c r="AW43" s="1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O43" s="1"/>
      <c r="BP43" s="1"/>
      <c r="BQ43" s="1"/>
      <c r="BR43"/>
      <c r="BS43"/>
      <c r="BT43"/>
      <c r="BW43" s="1"/>
      <c r="BX43" s="1"/>
      <c r="BY43" s="1"/>
      <c r="BZ43"/>
      <c r="CA43"/>
      <c r="CB43"/>
      <c r="CC43"/>
      <c r="CD43"/>
      <c r="CF43" s="1"/>
      <c r="CG43" s="1"/>
      <c r="CH43" s="1"/>
      <c r="CI43" s="1"/>
      <c r="CJ43" s="1"/>
      <c r="CK43"/>
      <c r="CL43"/>
      <c r="CM43"/>
      <c r="CP43" s="1"/>
      <c r="CQ43" s="1"/>
      <c r="CR43" s="1"/>
      <c r="CS43"/>
      <c r="CT43"/>
      <c r="CU43"/>
      <c r="CX43" s="1"/>
      <c r="CY43" s="1"/>
      <c r="CZ43" s="1"/>
      <c r="DA43"/>
      <c r="DB43"/>
      <c r="DC43"/>
      <c r="DD43"/>
      <c r="DE43"/>
    </row>
    <row r="44" spans="1:109" x14ac:dyDescent="0.25">
      <c r="A44" s="16"/>
      <c r="B44" s="16"/>
      <c r="C44" s="3"/>
      <c r="D44" s="3"/>
      <c r="E44" s="16"/>
      <c r="F44" s="16"/>
      <c r="G44" s="3"/>
      <c r="H44" s="3"/>
      <c r="I44" s="3"/>
      <c r="J44" s="16"/>
      <c r="K44" s="16"/>
      <c r="N44" s="7"/>
      <c r="O44" s="7"/>
      <c r="P44" s="7"/>
      <c r="Q44" s="7"/>
      <c r="R44" s="7"/>
      <c r="S44" s="7"/>
      <c r="T44" s="7"/>
      <c r="U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</row>
    <row r="45" spans="1:109" x14ac:dyDescent="0.25">
      <c r="A45" s="16"/>
      <c r="B45" s="16"/>
      <c r="C45" s="3"/>
      <c r="D45" s="3"/>
      <c r="E45" s="16"/>
      <c r="F45" s="16"/>
      <c r="G45" s="3"/>
      <c r="H45" s="3"/>
      <c r="I45" s="3"/>
      <c r="J45" s="16"/>
      <c r="K45" s="16"/>
      <c r="N45" s="7"/>
      <c r="O45" s="7"/>
      <c r="P45" s="7"/>
      <c r="Q45" s="7"/>
      <c r="R45" s="7"/>
      <c r="S45" s="7"/>
      <c r="T45" s="7"/>
      <c r="U45" s="7"/>
    </row>
    <row r="46" spans="1:109" x14ac:dyDescent="0.25">
      <c r="A46" s="16"/>
      <c r="B46" s="16"/>
      <c r="C46" s="3"/>
      <c r="D46" s="3"/>
      <c r="E46" s="16"/>
      <c r="F46" s="16"/>
      <c r="G46" s="3"/>
      <c r="H46" s="3"/>
      <c r="I46" s="3"/>
      <c r="J46" s="16"/>
      <c r="K46" s="16"/>
      <c r="L46" s="16"/>
      <c r="M46" s="7"/>
      <c r="N46" s="7"/>
      <c r="O46" s="7"/>
      <c r="P46" s="7"/>
      <c r="Q46" s="7"/>
      <c r="R46" s="7"/>
      <c r="S46" s="7"/>
      <c r="T46" s="7"/>
      <c r="U46" s="7"/>
    </row>
    <row r="47" spans="1:109" x14ac:dyDescent="0.25">
      <c r="A47" s="16"/>
      <c r="B47" s="16"/>
      <c r="C47" s="3"/>
      <c r="D47" s="3"/>
      <c r="E47" s="16"/>
      <c r="F47" s="16"/>
      <c r="G47" s="3"/>
      <c r="H47" s="3"/>
      <c r="I47" s="3"/>
      <c r="J47" s="16"/>
      <c r="K47" s="16"/>
      <c r="L47" s="16"/>
      <c r="M47" s="7"/>
      <c r="N47" s="7"/>
      <c r="O47" s="7"/>
      <c r="P47" s="7"/>
      <c r="Q47" s="7"/>
      <c r="R47" s="7"/>
      <c r="S47" s="7"/>
      <c r="T47" s="7"/>
      <c r="U47" s="7"/>
    </row>
    <row r="48" spans="1:109" x14ac:dyDescent="0.25">
      <c r="A48" s="16"/>
      <c r="B48" s="16"/>
      <c r="C48" s="3"/>
      <c r="D48" s="3"/>
      <c r="E48" s="16"/>
      <c r="F48" s="16"/>
      <c r="G48" s="3"/>
      <c r="H48" s="3"/>
      <c r="I48" s="3"/>
      <c r="J48" s="16"/>
      <c r="K48" s="16"/>
      <c r="L48" s="16"/>
      <c r="AN48" s="7"/>
      <c r="AO48" s="7"/>
      <c r="AP48" s="7"/>
      <c r="AQ48" s="7"/>
      <c r="AR48" s="7"/>
    </row>
    <row r="49" spans="1:17" x14ac:dyDescent="0.25">
      <c r="A49" s="16"/>
      <c r="B49" s="16"/>
      <c r="C49" s="3"/>
      <c r="D49" s="3"/>
      <c r="E49" s="16"/>
      <c r="F49" s="16"/>
      <c r="G49" s="3"/>
      <c r="H49" s="3"/>
      <c r="I49" s="3"/>
      <c r="J49" s="16"/>
      <c r="K49" s="16"/>
      <c r="L49" s="16"/>
      <c r="M49" s="3"/>
      <c r="N49" s="16"/>
      <c r="O49" s="16"/>
      <c r="P49" s="16"/>
      <c r="Q49" s="3"/>
    </row>
    <row r="50" spans="1:17" x14ac:dyDescent="0.25">
      <c r="A50" s="16"/>
      <c r="B50" s="16"/>
      <c r="C50" s="3"/>
      <c r="D50" s="3"/>
      <c r="E50" s="16"/>
      <c r="F50" s="16"/>
      <c r="G50" s="3"/>
      <c r="H50" s="3"/>
      <c r="I50" s="3"/>
      <c r="J50" s="16"/>
      <c r="K50" s="16"/>
      <c r="L50" s="16"/>
      <c r="M50" s="3"/>
      <c r="N50" s="16"/>
      <c r="O50" s="16"/>
      <c r="P50" s="16"/>
      <c r="Q50" s="3"/>
    </row>
    <row r="51" spans="1:17" x14ac:dyDescent="0.25">
      <c r="A51" s="16"/>
      <c r="B51" s="16"/>
      <c r="C51" s="3"/>
      <c r="D51" s="3"/>
      <c r="E51" s="16"/>
      <c r="F51" s="16"/>
      <c r="G51" s="3"/>
      <c r="H51" s="3"/>
      <c r="I51" s="3"/>
      <c r="J51" s="16"/>
      <c r="K51" s="3"/>
      <c r="L51" s="3"/>
      <c r="M51" s="3"/>
      <c r="N51" s="16"/>
      <c r="O51" s="16"/>
      <c r="P51" s="16"/>
      <c r="Q51" s="3"/>
    </row>
    <row r="52" spans="1:17" x14ac:dyDescent="0.25">
      <c r="A52" s="16"/>
      <c r="B52" s="16"/>
      <c r="C52" s="3"/>
      <c r="D52" s="3"/>
      <c r="E52" s="16"/>
      <c r="F52" s="16"/>
      <c r="G52" s="3"/>
      <c r="H52" s="3"/>
      <c r="I52" s="3"/>
      <c r="J52" s="16"/>
      <c r="K52" s="3"/>
      <c r="L52" s="3"/>
      <c r="M52" s="3"/>
      <c r="N52" s="16"/>
      <c r="O52" s="16"/>
      <c r="P52" s="16"/>
      <c r="Q52" s="3"/>
    </row>
    <row r="53" spans="1:17" x14ac:dyDescent="0.25">
      <c r="A53" s="16"/>
      <c r="B53" s="16"/>
      <c r="C53" s="3"/>
      <c r="D53" s="3"/>
      <c r="E53" s="16"/>
      <c r="F53" s="16"/>
      <c r="G53" s="3"/>
      <c r="H53" s="3"/>
      <c r="I53" s="3"/>
      <c r="J53" s="3"/>
      <c r="K53" s="3"/>
      <c r="L53" s="3"/>
      <c r="M53" s="3"/>
      <c r="N53" s="16"/>
      <c r="O53" s="16"/>
      <c r="P53" s="16"/>
      <c r="Q53" s="3"/>
    </row>
    <row r="54" spans="1:17" x14ac:dyDescent="0.25">
      <c r="A54" s="16"/>
      <c r="B54" s="16"/>
      <c r="C54" s="3"/>
      <c r="D54" s="3"/>
      <c r="E54" s="16"/>
      <c r="F54" s="16"/>
      <c r="G54" s="3"/>
      <c r="H54" s="3"/>
      <c r="I54" s="3"/>
      <c r="J54" s="3"/>
      <c r="K54" s="3"/>
      <c r="L54" s="3"/>
      <c r="M54" s="3"/>
      <c r="N54" s="16"/>
      <c r="O54" s="16"/>
      <c r="P54" s="16"/>
      <c r="Q54" s="3"/>
    </row>
    <row r="55" spans="1:17" x14ac:dyDescent="0.25">
      <c r="A55" s="16"/>
      <c r="B55" s="16"/>
      <c r="C55" s="3"/>
      <c r="D55" s="3"/>
      <c r="E55" s="16"/>
      <c r="F55" s="16"/>
      <c r="G55" s="3"/>
      <c r="H55" s="3"/>
      <c r="I55" s="3"/>
      <c r="J55" s="3"/>
      <c r="K55" s="3"/>
      <c r="L55" s="3"/>
      <c r="M55" s="3"/>
      <c r="N55" s="16"/>
      <c r="O55" s="16"/>
      <c r="P55" s="16"/>
      <c r="Q55" s="3"/>
    </row>
    <row r="56" spans="1:17" x14ac:dyDescent="0.25">
      <c r="A56" s="16"/>
      <c r="B56" s="16"/>
      <c r="C56" s="3"/>
      <c r="D56" s="3"/>
      <c r="E56" s="16"/>
      <c r="F56" s="16"/>
      <c r="G56" s="3"/>
      <c r="H56" s="3"/>
      <c r="I56" s="3"/>
      <c r="J56" s="3"/>
      <c r="K56" s="3"/>
      <c r="L56" s="3"/>
      <c r="M56" s="3"/>
      <c r="N56" s="16"/>
      <c r="O56" s="3"/>
      <c r="P56" s="3"/>
      <c r="Q56" s="3"/>
    </row>
    <row r="57" spans="1:17" x14ac:dyDescent="0.25">
      <c r="A57" s="16"/>
      <c r="B57" s="16"/>
      <c r="C57" s="3"/>
      <c r="D57" s="3"/>
      <c r="E57" s="16"/>
      <c r="F57" s="16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</row>
  </sheetData>
  <sortState ref="O23:O28">
    <sortCondition ref="O23"/>
  </sortState>
  <mergeCells count="60">
    <mergeCell ref="BD2:CD2"/>
    <mergeCell ref="BZ3:CD3"/>
    <mergeCell ref="CE2:DE2"/>
    <mergeCell ref="CK3:CO3"/>
    <mergeCell ref="CS3:CW3"/>
    <mergeCell ref="DA3:DE3"/>
    <mergeCell ref="CE3:CG3"/>
    <mergeCell ref="CH3:CJ3"/>
    <mergeCell ref="CX3:CZ3"/>
    <mergeCell ref="AY3:BC3"/>
    <mergeCell ref="DA13:DE13"/>
    <mergeCell ref="BJ3:BN3"/>
    <mergeCell ref="BR3:BV3"/>
    <mergeCell ref="BZ13:CD13"/>
    <mergeCell ref="CE13:CG13"/>
    <mergeCell ref="CH13:CJ13"/>
    <mergeCell ref="CX13:CZ13"/>
    <mergeCell ref="CS13:CW13"/>
    <mergeCell ref="BG3:BI3"/>
    <mergeCell ref="CP3:CR3"/>
    <mergeCell ref="CK13:CO13"/>
    <mergeCell ref="CP13:CR13"/>
    <mergeCell ref="AY13:BC13"/>
    <mergeCell ref="B2:AB2"/>
    <mergeCell ref="H3:L3"/>
    <mergeCell ref="P3:T3"/>
    <mergeCell ref="X3:AB3"/>
    <mergeCell ref="BW13:BY13"/>
    <mergeCell ref="BD3:BF3"/>
    <mergeCell ref="BO3:BQ3"/>
    <mergeCell ref="BW3:BY3"/>
    <mergeCell ref="BO13:BQ13"/>
    <mergeCell ref="BD13:BF13"/>
    <mergeCell ref="BG13:BI13"/>
    <mergeCell ref="BJ13:BN13"/>
    <mergeCell ref="BR13:BV13"/>
    <mergeCell ref="AC2:BC2"/>
    <mergeCell ref="AC13:AE13"/>
    <mergeCell ref="AF13:AH13"/>
    <mergeCell ref="B3:D3"/>
    <mergeCell ref="E13:G13"/>
    <mergeCell ref="B13:D13"/>
    <mergeCell ref="AV13:AX13"/>
    <mergeCell ref="AN3:AP3"/>
    <mergeCell ref="AV3:AX3"/>
    <mergeCell ref="E3:G3"/>
    <mergeCell ref="M13:O13"/>
    <mergeCell ref="U13:W13"/>
    <mergeCell ref="AN13:AP13"/>
    <mergeCell ref="H13:L13"/>
    <mergeCell ref="M3:O3"/>
    <mergeCell ref="U3:W3"/>
    <mergeCell ref="AC3:AE3"/>
    <mergeCell ref="AI3:AM3"/>
    <mergeCell ref="AF3:AH3"/>
    <mergeCell ref="P13:T13"/>
    <mergeCell ref="X13:AB13"/>
    <mergeCell ref="AI13:AM13"/>
    <mergeCell ref="AQ13:AU13"/>
    <mergeCell ref="AQ3:AU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4"/>
  <sheetViews>
    <sheetView zoomScale="60" zoomScaleNormal="60" workbookViewId="0">
      <selection activeCell="F24" sqref="F24"/>
    </sheetView>
  </sheetViews>
  <sheetFormatPr defaultRowHeight="15" x14ac:dyDescent="0.25"/>
  <cols>
    <col min="1" max="1" width="10.7109375" customWidth="1"/>
    <col min="7" max="7" width="11.42578125" customWidth="1"/>
    <col min="8" max="8" width="12.5703125" customWidth="1"/>
    <col min="11" max="11" width="18.140625" bestFit="1" customWidth="1"/>
    <col min="19" max="19" width="12" customWidth="1"/>
  </cols>
  <sheetData>
    <row r="1" spans="1:24" x14ac:dyDescent="0.25">
      <c r="A1" s="4" t="s">
        <v>60</v>
      </c>
      <c r="E1" s="1"/>
      <c r="F1" s="1"/>
      <c r="G1" s="4" t="s">
        <v>61</v>
      </c>
      <c r="H1" s="1"/>
      <c r="I1" s="1"/>
      <c r="J1" s="1"/>
      <c r="K1" s="1"/>
      <c r="M1" s="4" t="s">
        <v>87</v>
      </c>
      <c r="N1" s="1"/>
      <c r="O1" s="1"/>
      <c r="P1" s="1"/>
      <c r="Q1" s="1"/>
      <c r="R1" s="1"/>
      <c r="S1" s="4" t="s">
        <v>88</v>
      </c>
      <c r="T1" s="1"/>
      <c r="U1" s="1"/>
      <c r="V1" s="1"/>
      <c r="W1" s="1"/>
      <c r="X1" s="1"/>
    </row>
    <row r="2" spans="1:24" x14ac:dyDescent="0.25">
      <c r="A2" s="38" t="s">
        <v>55</v>
      </c>
      <c r="B2" s="38" t="s">
        <v>56</v>
      </c>
      <c r="C2" s="38" t="s">
        <v>57</v>
      </c>
      <c r="D2" s="38" t="s">
        <v>58</v>
      </c>
      <c r="E2" s="38" t="s">
        <v>59</v>
      </c>
      <c r="F2" s="1"/>
      <c r="G2" s="38" t="s">
        <v>55</v>
      </c>
      <c r="H2" s="38" t="s">
        <v>56</v>
      </c>
      <c r="I2" s="38" t="s">
        <v>57</v>
      </c>
      <c r="J2" s="38" t="s">
        <v>58</v>
      </c>
      <c r="K2" s="38" t="s">
        <v>59</v>
      </c>
      <c r="M2" s="38" t="s">
        <v>55</v>
      </c>
      <c r="N2" s="38" t="s">
        <v>56</v>
      </c>
      <c r="O2" s="38" t="s">
        <v>57</v>
      </c>
      <c r="P2" s="38" t="s">
        <v>58</v>
      </c>
      <c r="Q2" s="38" t="s">
        <v>59</v>
      </c>
      <c r="R2" s="1"/>
      <c r="S2" s="38" t="s">
        <v>55</v>
      </c>
      <c r="T2" s="38" t="s">
        <v>56</v>
      </c>
      <c r="U2" s="38" t="s">
        <v>57</v>
      </c>
      <c r="V2" s="38" t="s">
        <v>58</v>
      </c>
      <c r="W2" s="38" t="s">
        <v>59</v>
      </c>
      <c r="X2" s="1"/>
    </row>
    <row r="3" spans="1:24" x14ac:dyDescent="0.25">
      <c r="A3" s="38">
        <v>54</v>
      </c>
      <c r="B3" s="38">
        <v>54</v>
      </c>
      <c r="C3" s="38">
        <v>1</v>
      </c>
      <c r="D3" s="38">
        <f t="shared" ref="D3:D8" si="0">(C3-0.5)/6</f>
        <v>8.3333333333333329E-2</v>
      </c>
      <c r="E3" s="38">
        <f t="shared" ref="E3:E8" si="1">NORMSINV(D3)</f>
        <v>-1.3829941271006392</v>
      </c>
      <c r="F3" s="1"/>
      <c r="G3" s="38">
        <v>58</v>
      </c>
      <c r="H3" s="38">
        <v>58</v>
      </c>
      <c r="I3" s="38">
        <v>1</v>
      </c>
      <c r="J3" s="38">
        <f t="shared" ref="J3:J8" si="2">(I3-0.5)/6</f>
        <v>8.3333333333333329E-2</v>
      </c>
      <c r="K3" s="38">
        <f t="shared" ref="K3:K8" si="3">NORMSINV(J3)</f>
        <v>-1.3829941271006392</v>
      </c>
      <c r="M3" s="38">
        <v>55</v>
      </c>
      <c r="N3" s="38">
        <v>55</v>
      </c>
      <c r="O3" s="38">
        <v>1</v>
      </c>
      <c r="P3" s="38">
        <f t="shared" ref="P3:P8" si="4">(O3-0.5)/6</f>
        <v>8.3333333333333329E-2</v>
      </c>
      <c r="Q3" s="38">
        <f t="shared" ref="Q3:Q8" si="5">NORMSINV(P3)</f>
        <v>-1.3829941271006392</v>
      </c>
      <c r="R3" s="1"/>
      <c r="S3" s="38">
        <v>60</v>
      </c>
      <c r="T3" s="38">
        <v>60</v>
      </c>
      <c r="U3" s="38">
        <v>1</v>
      </c>
      <c r="V3" s="38">
        <f t="shared" ref="V3:V8" si="6">(U3-0.5)/6</f>
        <v>8.3333333333333329E-2</v>
      </c>
      <c r="W3" s="38">
        <f t="shared" ref="W3:W8" si="7">NORMSINV(V3)</f>
        <v>-1.3829941271006392</v>
      </c>
      <c r="X3" s="1"/>
    </row>
    <row r="4" spans="1:24" x14ac:dyDescent="0.25">
      <c r="A4" s="38">
        <v>69</v>
      </c>
      <c r="B4" s="38">
        <v>67</v>
      </c>
      <c r="C4" s="38">
        <v>2</v>
      </c>
      <c r="D4" s="38">
        <f t="shared" si="0"/>
        <v>0.25</v>
      </c>
      <c r="E4" s="38">
        <f t="shared" si="1"/>
        <v>-0.67448975019608193</v>
      </c>
      <c r="F4" s="1"/>
      <c r="G4" s="38">
        <v>67</v>
      </c>
      <c r="H4" s="38">
        <v>67</v>
      </c>
      <c r="I4" s="38">
        <v>2</v>
      </c>
      <c r="J4" s="38">
        <f t="shared" si="2"/>
        <v>0.25</v>
      </c>
      <c r="K4" s="38">
        <f t="shared" si="3"/>
        <v>-0.67448975019608193</v>
      </c>
      <c r="M4" s="38">
        <v>73</v>
      </c>
      <c r="N4" s="38">
        <v>64</v>
      </c>
      <c r="O4" s="38">
        <v>2</v>
      </c>
      <c r="P4" s="38">
        <f t="shared" si="4"/>
        <v>0.25</v>
      </c>
      <c r="Q4" s="38">
        <f t="shared" si="5"/>
        <v>-0.67448975019608193</v>
      </c>
      <c r="R4" s="1"/>
      <c r="S4" s="38">
        <v>71</v>
      </c>
      <c r="T4" s="38">
        <v>69</v>
      </c>
      <c r="U4" s="38">
        <v>2</v>
      </c>
      <c r="V4" s="38">
        <f t="shared" si="6"/>
        <v>0.25</v>
      </c>
      <c r="W4" s="38">
        <f t="shared" si="7"/>
        <v>-0.67448975019608193</v>
      </c>
      <c r="X4" s="1"/>
    </row>
    <row r="5" spans="1:24" x14ac:dyDescent="0.25">
      <c r="A5" s="38">
        <v>67</v>
      </c>
      <c r="B5" s="38">
        <v>67</v>
      </c>
      <c r="C5" s="38">
        <v>3</v>
      </c>
      <c r="D5" s="38">
        <f t="shared" si="0"/>
        <v>0.41666666666666669</v>
      </c>
      <c r="E5" s="38">
        <f t="shared" si="1"/>
        <v>-0.21042839424792467</v>
      </c>
      <c r="F5" s="1"/>
      <c r="G5" s="38">
        <v>69</v>
      </c>
      <c r="H5" s="38">
        <v>69</v>
      </c>
      <c r="I5" s="38">
        <v>3</v>
      </c>
      <c r="J5" s="38">
        <f t="shared" si="2"/>
        <v>0.41666666666666669</v>
      </c>
      <c r="K5" s="38">
        <f t="shared" si="3"/>
        <v>-0.21042839424792467</v>
      </c>
      <c r="M5" s="38">
        <v>64</v>
      </c>
      <c r="N5" s="38">
        <v>73</v>
      </c>
      <c r="O5" s="38">
        <v>3</v>
      </c>
      <c r="P5" s="38">
        <f t="shared" si="4"/>
        <v>0.41666666666666669</v>
      </c>
      <c r="Q5" s="38">
        <f t="shared" si="5"/>
        <v>-0.21042839424792467</v>
      </c>
      <c r="R5" s="1"/>
      <c r="S5" s="38">
        <v>69</v>
      </c>
      <c r="T5" s="38">
        <v>71</v>
      </c>
      <c r="U5" s="38">
        <v>3</v>
      </c>
      <c r="V5" s="38">
        <f t="shared" si="6"/>
        <v>0.41666666666666669</v>
      </c>
      <c r="W5" s="38">
        <f t="shared" si="7"/>
        <v>-0.21042839424792467</v>
      </c>
      <c r="X5" s="1"/>
    </row>
    <row r="6" spans="1:24" x14ac:dyDescent="0.25">
      <c r="A6" s="38">
        <v>67</v>
      </c>
      <c r="B6" s="38">
        <v>69</v>
      </c>
      <c r="C6" s="38">
        <v>4</v>
      </c>
      <c r="D6" s="38">
        <f t="shared" si="0"/>
        <v>0.58333333333333337</v>
      </c>
      <c r="E6" s="38">
        <f t="shared" si="1"/>
        <v>0.21042839424792484</v>
      </c>
      <c r="F6" s="1"/>
      <c r="G6" s="38">
        <v>70</v>
      </c>
      <c r="H6" s="38">
        <v>70</v>
      </c>
      <c r="I6" s="38">
        <v>4</v>
      </c>
      <c r="J6" s="38">
        <f t="shared" si="2"/>
        <v>0.58333333333333337</v>
      </c>
      <c r="K6" s="38">
        <f t="shared" si="3"/>
        <v>0.21042839424792484</v>
      </c>
      <c r="M6" s="38">
        <v>75</v>
      </c>
      <c r="N6" s="38">
        <v>75</v>
      </c>
      <c r="O6" s="38">
        <v>4</v>
      </c>
      <c r="P6" s="38">
        <f t="shared" si="4"/>
        <v>0.58333333333333337</v>
      </c>
      <c r="Q6" s="38">
        <f t="shared" si="5"/>
        <v>0.21042839424792484</v>
      </c>
      <c r="R6" s="1"/>
      <c r="S6" s="38">
        <v>75</v>
      </c>
      <c r="T6" s="38">
        <v>75</v>
      </c>
      <c r="U6" s="38">
        <v>4</v>
      </c>
      <c r="V6" s="38">
        <f t="shared" si="6"/>
        <v>0.58333333333333337</v>
      </c>
      <c r="W6" s="38">
        <f t="shared" si="7"/>
        <v>0.21042839424792484</v>
      </c>
      <c r="X6" s="1"/>
    </row>
    <row r="7" spans="1:24" x14ac:dyDescent="0.25">
      <c r="A7" s="38">
        <v>85</v>
      </c>
      <c r="B7" s="38">
        <v>73</v>
      </c>
      <c r="C7" s="38">
        <v>5</v>
      </c>
      <c r="D7" s="38">
        <f t="shared" si="0"/>
        <v>0.75</v>
      </c>
      <c r="E7" s="38">
        <f t="shared" si="1"/>
        <v>0.67448975019608193</v>
      </c>
      <c r="F7" s="1"/>
      <c r="G7" s="38">
        <v>78</v>
      </c>
      <c r="H7" s="38">
        <v>73</v>
      </c>
      <c r="I7" s="38">
        <v>5</v>
      </c>
      <c r="J7" s="38">
        <f t="shared" si="2"/>
        <v>0.75</v>
      </c>
      <c r="K7" s="38">
        <f t="shared" si="3"/>
        <v>0.67448975019608193</v>
      </c>
      <c r="M7" s="38">
        <v>93</v>
      </c>
      <c r="N7" s="38">
        <v>78</v>
      </c>
      <c r="O7" s="38">
        <v>5</v>
      </c>
      <c r="P7" s="38">
        <f t="shared" si="4"/>
        <v>0.75</v>
      </c>
      <c r="Q7" s="38">
        <f t="shared" si="5"/>
        <v>0.67448975019608193</v>
      </c>
      <c r="R7" s="1"/>
      <c r="S7" s="38">
        <v>84</v>
      </c>
      <c r="T7" s="38">
        <v>81</v>
      </c>
      <c r="U7" s="38">
        <v>5</v>
      </c>
      <c r="V7" s="38">
        <f t="shared" si="6"/>
        <v>0.75</v>
      </c>
      <c r="W7" s="38">
        <f t="shared" si="7"/>
        <v>0.67448975019608193</v>
      </c>
      <c r="X7" s="1"/>
    </row>
    <row r="8" spans="1:24" x14ac:dyDescent="0.25">
      <c r="A8" s="38">
        <v>73</v>
      </c>
      <c r="B8" s="38">
        <v>85</v>
      </c>
      <c r="C8" s="38">
        <v>6</v>
      </c>
      <c r="D8" s="38">
        <f t="shared" si="0"/>
        <v>0.91666666666666663</v>
      </c>
      <c r="E8" s="38">
        <f t="shared" si="1"/>
        <v>1.3829941271006372</v>
      </c>
      <c r="F8" s="1"/>
      <c r="G8" s="38">
        <v>73</v>
      </c>
      <c r="H8" s="38">
        <v>78</v>
      </c>
      <c r="I8" s="38">
        <v>6</v>
      </c>
      <c r="J8" s="38">
        <f t="shared" si="2"/>
        <v>0.91666666666666663</v>
      </c>
      <c r="K8" s="38">
        <f t="shared" si="3"/>
        <v>1.3829941271006372</v>
      </c>
      <c r="M8" s="38">
        <v>78</v>
      </c>
      <c r="N8" s="38">
        <v>93</v>
      </c>
      <c r="O8" s="38">
        <v>6</v>
      </c>
      <c r="P8" s="38">
        <f t="shared" si="4"/>
        <v>0.91666666666666663</v>
      </c>
      <c r="Q8" s="38">
        <f t="shared" si="5"/>
        <v>1.3829941271006372</v>
      </c>
      <c r="R8" s="1"/>
      <c r="S8" s="38">
        <v>81</v>
      </c>
      <c r="T8" s="38">
        <v>84</v>
      </c>
      <c r="U8" s="38">
        <v>6</v>
      </c>
      <c r="V8" s="38">
        <f t="shared" si="6"/>
        <v>0.91666666666666663</v>
      </c>
      <c r="W8" s="38">
        <f t="shared" si="7"/>
        <v>1.3829941271006372</v>
      </c>
      <c r="X8" s="1"/>
    </row>
    <row r="9" spans="1:24" x14ac:dyDescent="0.25">
      <c r="A9" s="1"/>
      <c r="E9" s="1"/>
      <c r="F9" s="1"/>
      <c r="G9" s="1"/>
      <c r="H9" s="1"/>
      <c r="I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E10" s="1"/>
      <c r="F10" s="1"/>
      <c r="G10" s="1"/>
      <c r="H10" s="1"/>
      <c r="I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E11" s="1"/>
      <c r="F11" s="1"/>
      <c r="G11" s="1"/>
      <c r="H11" s="1"/>
      <c r="I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E12" s="1"/>
      <c r="F12" s="1"/>
      <c r="G12" s="1"/>
      <c r="H12" s="1"/>
      <c r="I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E13" s="1"/>
      <c r="F13" s="1"/>
      <c r="G13" s="1"/>
      <c r="H13" s="1"/>
      <c r="I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E14" s="1"/>
      <c r="F14" s="1"/>
      <c r="G14" s="1"/>
      <c r="H14" s="1"/>
      <c r="I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E15" s="1"/>
      <c r="F15" s="1"/>
      <c r="G15" s="1"/>
      <c r="H15" s="1"/>
      <c r="I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E16" s="1"/>
      <c r="F16" s="1"/>
      <c r="G16" s="1"/>
      <c r="H16" s="1"/>
      <c r="I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E17" s="1"/>
      <c r="F17" s="1"/>
      <c r="G17" s="1"/>
      <c r="H17" s="1"/>
      <c r="I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E18" s="1"/>
      <c r="F18" s="1"/>
      <c r="G18" s="1"/>
      <c r="H18" s="1"/>
      <c r="I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E19" s="1"/>
      <c r="F19" s="1"/>
      <c r="G19" s="1"/>
      <c r="H19" s="1"/>
      <c r="I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E20" s="1"/>
      <c r="F20" s="1"/>
      <c r="G20" s="1"/>
      <c r="H20" s="1"/>
      <c r="I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E21" s="1"/>
      <c r="F21" s="1"/>
      <c r="G21" s="1"/>
      <c r="H21" s="1"/>
      <c r="I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E22" s="1"/>
      <c r="F22" s="1"/>
      <c r="G22" s="1"/>
      <c r="H22" s="1"/>
      <c r="I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E23" s="1"/>
      <c r="F23" s="1"/>
      <c r="G23" s="1"/>
      <c r="H23" s="1"/>
      <c r="I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55" t="s">
        <v>65</v>
      </c>
      <c r="E24" s="1"/>
      <c r="F24" s="1"/>
      <c r="G24" s="55" t="s">
        <v>65</v>
      </c>
      <c r="H24" s="1"/>
      <c r="I24" s="1"/>
      <c r="L24" s="1"/>
      <c r="S24" s="1"/>
      <c r="T24" s="1"/>
      <c r="X24" s="1"/>
    </row>
    <row r="25" spans="1:24" x14ac:dyDescent="0.25">
      <c r="A25" s="1"/>
      <c r="E25" s="1"/>
      <c r="F25" s="1"/>
      <c r="G25" s="1"/>
      <c r="H25" s="1"/>
      <c r="I25" s="1"/>
      <c r="L25" s="1"/>
      <c r="M25" s="55" t="s">
        <v>65</v>
      </c>
      <c r="P25" s="1"/>
      <c r="Q25" s="1"/>
      <c r="R25" s="1"/>
      <c r="S25" s="55" t="s">
        <v>65</v>
      </c>
      <c r="T25" s="1"/>
      <c r="X25" s="1"/>
    </row>
    <row r="26" spans="1:24" x14ac:dyDescent="0.25">
      <c r="A26" s="4" t="s">
        <v>62</v>
      </c>
      <c r="B26" s="1"/>
      <c r="C26" s="1"/>
      <c r="D26" s="1"/>
      <c r="E26" s="1"/>
      <c r="F26" s="1"/>
      <c r="G26" s="4" t="s">
        <v>63</v>
      </c>
      <c r="H26" s="1"/>
      <c r="I26" s="1"/>
      <c r="J26" s="1"/>
      <c r="K26" s="1"/>
      <c r="L26" s="1"/>
      <c r="P26" s="1"/>
      <c r="Q26" s="1"/>
      <c r="R26" s="1"/>
      <c r="S26" s="1"/>
      <c r="T26" s="1"/>
      <c r="X26" s="1"/>
    </row>
    <row r="27" spans="1:24" x14ac:dyDescent="0.25">
      <c r="A27" s="38" t="s">
        <v>55</v>
      </c>
      <c r="B27" s="38" t="s">
        <v>56</v>
      </c>
      <c r="C27" s="38" t="s">
        <v>57</v>
      </c>
      <c r="D27" s="38" t="s">
        <v>58</v>
      </c>
      <c r="E27" s="38" t="s">
        <v>59</v>
      </c>
      <c r="F27" s="1"/>
      <c r="G27" s="38" t="s">
        <v>55</v>
      </c>
      <c r="H27" s="38" t="s">
        <v>56</v>
      </c>
      <c r="I27" s="38" t="s">
        <v>57</v>
      </c>
      <c r="J27" s="38" t="s">
        <v>58</v>
      </c>
      <c r="K27" s="38" t="s">
        <v>59</v>
      </c>
      <c r="L27" s="1"/>
      <c r="P27" s="1"/>
      <c r="Q27" s="1"/>
      <c r="R27" s="1"/>
      <c r="S27" s="1"/>
      <c r="T27" s="1"/>
      <c r="X27" s="1"/>
    </row>
    <row r="28" spans="1:24" x14ac:dyDescent="0.25">
      <c r="A28" s="38">
        <v>75</v>
      </c>
      <c r="B28" s="38">
        <v>60</v>
      </c>
      <c r="C28" s="38">
        <v>1</v>
      </c>
      <c r="D28" s="38">
        <f>(C28-0.5)/4</f>
        <v>0.125</v>
      </c>
      <c r="E28" s="38">
        <f>NORMSINV(D28)</f>
        <v>-1.1503493803760083</v>
      </c>
      <c r="F28" s="1"/>
      <c r="G28" s="38">
        <v>76</v>
      </c>
      <c r="H28" s="38">
        <v>69</v>
      </c>
      <c r="I28" s="38">
        <v>1</v>
      </c>
      <c r="J28" s="38">
        <f>(I28-0.5)/4</f>
        <v>0.125</v>
      </c>
      <c r="K28" s="38">
        <f>NORMSINV(J28)</f>
        <v>-1.1503493803760083</v>
      </c>
      <c r="L28" s="7"/>
      <c r="M28" s="7"/>
      <c r="N28" s="1"/>
      <c r="O28" s="1"/>
      <c r="S28" s="1"/>
      <c r="T28" s="1"/>
      <c r="X28" s="1"/>
    </row>
    <row r="29" spans="1:24" x14ac:dyDescent="0.25">
      <c r="A29" s="38">
        <v>60</v>
      </c>
      <c r="B29" s="38">
        <v>61</v>
      </c>
      <c r="C29" s="38">
        <v>2</v>
      </c>
      <c r="D29" s="38">
        <f>(C29-0.5)/4</f>
        <v>0.375</v>
      </c>
      <c r="E29" s="38">
        <f>NORMSINV(D29)</f>
        <v>-0.3186393639643752</v>
      </c>
      <c r="F29" s="1"/>
      <c r="G29" s="38">
        <v>72</v>
      </c>
      <c r="H29" s="38">
        <v>72</v>
      </c>
      <c r="I29" s="38">
        <v>2</v>
      </c>
      <c r="J29" s="38">
        <f>(I29-0.5)/4</f>
        <v>0.375</v>
      </c>
      <c r="K29" s="38">
        <f>NORMSINV(J29)</f>
        <v>-0.3186393639643752</v>
      </c>
      <c r="L29" s="7"/>
      <c r="M29" s="4" t="s">
        <v>89</v>
      </c>
      <c r="N29" s="1"/>
      <c r="O29" s="1"/>
      <c r="P29" s="1"/>
      <c r="Q29" s="1"/>
      <c r="R29" s="1"/>
      <c r="S29" s="4" t="s">
        <v>90</v>
      </c>
      <c r="T29" s="1"/>
      <c r="U29" s="1"/>
      <c r="V29" s="1"/>
      <c r="W29" s="1"/>
      <c r="X29" s="1"/>
    </row>
    <row r="30" spans="1:24" x14ac:dyDescent="0.25">
      <c r="A30" s="38">
        <v>63</v>
      </c>
      <c r="B30" s="38">
        <v>63</v>
      </c>
      <c r="C30" s="38">
        <v>3</v>
      </c>
      <c r="D30" s="38">
        <f>(C30-0.5)/4</f>
        <v>0.625</v>
      </c>
      <c r="E30" s="38">
        <f>NORMSINV(D30)</f>
        <v>0.3186393639643752</v>
      </c>
      <c r="F30" s="1"/>
      <c r="G30" s="38">
        <v>75</v>
      </c>
      <c r="H30" s="38">
        <v>75</v>
      </c>
      <c r="I30" s="38">
        <v>3</v>
      </c>
      <c r="J30" s="38">
        <f>(I30-0.5)/4</f>
        <v>0.625</v>
      </c>
      <c r="K30" s="38">
        <f>NORMSINV(J30)</f>
        <v>0.3186393639643752</v>
      </c>
      <c r="L30" s="7"/>
      <c r="M30" s="38" t="s">
        <v>55</v>
      </c>
      <c r="N30" s="38" t="s">
        <v>56</v>
      </c>
      <c r="O30" s="38" t="s">
        <v>57</v>
      </c>
      <c r="P30" s="38" t="s">
        <v>58</v>
      </c>
      <c r="Q30" s="38" t="s">
        <v>59</v>
      </c>
      <c r="R30" s="1"/>
      <c r="S30" s="38" t="s">
        <v>55</v>
      </c>
      <c r="T30" s="38" t="s">
        <v>56</v>
      </c>
      <c r="U30" s="38" t="s">
        <v>57</v>
      </c>
      <c r="V30" s="38" t="s">
        <v>58</v>
      </c>
      <c r="W30" s="38" t="s">
        <v>59</v>
      </c>
      <c r="X30" s="1"/>
    </row>
    <row r="31" spans="1:24" x14ac:dyDescent="0.25">
      <c r="A31" s="38">
        <v>61</v>
      </c>
      <c r="B31" s="38">
        <v>75</v>
      </c>
      <c r="C31" s="38">
        <v>4</v>
      </c>
      <c r="D31" s="38">
        <f>(C31-0.5)/4</f>
        <v>0.875</v>
      </c>
      <c r="E31" s="38">
        <f>NORMSINV(D31)</f>
        <v>1.1503493803760083</v>
      </c>
      <c r="F31" s="1"/>
      <c r="G31" s="38">
        <v>69</v>
      </c>
      <c r="H31" s="38">
        <v>76</v>
      </c>
      <c r="I31" s="38">
        <v>4</v>
      </c>
      <c r="J31" s="38">
        <f>(I31-0.5)/4</f>
        <v>0.875</v>
      </c>
      <c r="K31" s="38">
        <f>NORMSINV(J31)</f>
        <v>1.1503493803760083</v>
      </c>
      <c r="L31" s="7"/>
      <c r="M31" s="38">
        <v>81</v>
      </c>
      <c r="N31" s="38">
        <v>55</v>
      </c>
      <c r="O31" s="38">
        <v>1</v>
      </c>
      <c r="P31" s="38">
        <f>(O31-0.5)/4</f>
        <v>0.125</v>
      </c>
      <c r="Q31" s="38">
        <f>NORMSINV(P31)</f>
        <v>-1.1503493803760083</v>
      </c>
      <c r="R31" s="1"/>
      <c r="S31" s="38">
        <v>79</v>
      </c>
      <c r="T31" s="38">
        <v>69</v>
      </c>
      <c r="U31" s="38">
        <v>1</v>
      </c>
      <c r="V31" s="38">
        <f>(U31-0.5)/4</f>
        <v>0.125</v>
      </c>
      <c r="W31" s="38">
        <f>NORMSINV(V31)</f>
        <v>-1.1503493803760083</v>
      </c>
      <c r="X31" s="1"/>
    </row>
    <row r="32" spans="1:24" x14ac:dyDescent="0.25">
      <c r="A32" s="1"/>
      <c r="E32" s="1"/>
      <c r="F32" s="1"/>
      <c r="G32" s="1"/>
      <c r="H32" s="1"/>
      <c r="I32" s="1"/>
      <c r="L32" s="7"/>
      <c r="M32" s="38">
        <v>68</v>
      </c>
      <c r="N32" s="38">
        <v>68</v>
      </c>
      <c r="O32" s="38">
        <v>2</v>
      </c>
      <c r="P32" s="38">
        <f>(O32-0.5)/4</f>
        <v>0.375</v>
      </c>
      <c r="Q32" s="38">
        <f>NORMSINV(P32)</f>
        <v>-0.3186393639643752</v>
      </c>
      <c r="R32" s="1"/>
      <c r="S32" s="38">
        <v>80</v>
      </c>
      <c r="T32" s="38">
        <v>79</v>
      </c>
      <c r="U32" s="38">
        <v>2</v>
      </c>
      <c r="V32" s="38">
        <f>(U32-0.5)/4</f>
        <v>0.375</v>
      </c>
      <c r="W32" s="38">
        <f>NORMSINV(V32)</f>
        <v>-0.3186393639643752</v>
      </c>
      <c r="X32" s="1"/>
    </row>
    <row r="33" spans="1:24" x14ac:dyDescent="0.25">
      <c r="A33" s="1"/>
      <c r="E33" s="1"/>
      <c r="F33" s="1"/>
      <c r="G33" s="1"/>
      <c r="H33" s="1"/>
      <c r="I33" s="1"/>
      <c r="L33" s="7"/>
      <c r="M33" s="38">
        <v>71</v>
      </c>
      <c r="N33" s="38">
        <v>71</v>
      </c>
      <c r="O33" s="38">
        <v>3</v>
      </c>
      <c r="P33" s="38">
        <f>(O33-0.5)/4</f>
        <v>0.625</v>
      </c>
      <c r="Q33" s="38">
        <f>NORMSINV(P33)</f>
        <v>0.3186393639643752</v>
      </c>
      <c r="R33" s="1"/>
      <c r="S33" s="38">
        <v>81</v>
      </c>
      <c r="T33" s="38">
        <v>80</v>
      </c>
      <c r="U33" s="38">
        <v>3</v>
      </c>
      <c r="V33" s="38">
        <f>(U33-0.5)/4</f>
        <v>0.625</v>
      </c>
      <c r="W33" s="38">
        <f>NORMSINV(V33)</f>
        <v>0.3186393639643752</v>
      </c>
      <c r="X33" s="1"/>
    </row>
    <row r="34" spans="1:24" x14ac:dyDescent="0.25">
      <c r="A34" s="1"/>
      <c r="E34" s="1"/>
      <c r="F34" s="1"/>
      <c r="G34" s="1"/>
      <c r="H34" s="1"/>
      <c r="I34" s="1"/>
      <c r="L34" s="7"/>
      <c r="M34" s="38">
        <v>55</v>
      </c>
      <c r="N34" s="38">
        <v>81</v>
      </c>
      <c r="O34" s="38">
        <v>4</v>
      </c>
      <c r="P34" s="38">
        <f>(O34-0.5)/4</f>
        <v>0.875</v>
      </c>
      <c r="Q34" s="38">
        <f>NORMSINV(P34)</f>
        <v>1.1503493803760083</v>
      </c>
      <c r="R34" s="1"/>
      <c r="S34" s="38">
        <v>69</v>
      </c>
      <c r="T34" s="38">
        <v>81</v>
      </c>
      <c r="U34" s="38">
        <v>4</v>
      </c>
      <c r="V34" s="38">
        <f>(U34-0.5)/4</f>
        <v>0.875</v>
      </c>
      <c r="W34" s="38">
        <f>NORMSINV(V34)</f>
        <v>1.1503493803760083</v>
      </c>
      <c r="X34" s="1"/>
    </row>
    <row r="35" spans="1:24" x14ac:dyDescent="0.25">
      <c r="A35" s="1"/>
      <c r="E35" s="1"/>
      <c r="F35" s="1"/>
      <c r="G35" s="1"/>
      <c r="H35" s="1"/>
      <c r="I35" s="1"/>
      <c r="L35" s="7"/>
      <c r="M35" s="7"/>
      <c r="N35" s="1"/>
      <c r="O35" s="1"/>
      <c r="P35" s="1"/>
      <c r="Q35" s="1"/>
      <c r="R35" s="1"/>
      <c r="S35" s="7"/>
      <c r="T35" s="1"/>
      <c r="U35" s="1"/>
      <c r="V35" s="1"/>
      <c r="W35" s="1"/>
      <c r="X35" s="1"/>
    </row>
    <row r="36" spans="1:24" x14ac:dyDescent="0.25">
      <c r="A36" s="1"/>
      <c r="E36" s="1"/>
      <c r="F36" s="1"/>
      <c r="G36" s="1"/>
      <c r="H36" s="1"/>
      <c r="I36" s="1"/>
      <c r="L36" s="7"/>
      <c r="M36" s="7"/>
      <c r="N36" s="1"/>
      <c r="O36" s="1"/>
      <c r="P36" s="1"/>
      <c r="Q36" s="1"/>
      <c r="R36" s="1"/>
      <c r="S36" s="7"/>
      <c r="T36" s="1"/>
      <c r="U36" s="1"/>
      <c r="V36" s="1"/>
      <c r="W36" s="1"/>
      <c r="X36" s="1"/>
    </row>
    <row r="37" spans="1:24" x14ac:dyDescent="0.25">
      <c r="A37" s="1"/>
      <c r="E37" s="1"/>
      <c r="F37" s="1"/>
      <c r="G37" s="1"/>
      <c r="H37" s="1"/>
      <c r="I37" s="1"/>
      <c r="L37" s="7"/>
      <c r="M37" s="7"/>
      <c r="N37" s="1"/>
      <c r="O37" s="1"/>
      <c r="P37" s="1"/>
      <c r="Q37" s="1"/>
      <c r="R37" s="1"/>
      <c r="S37" s="7"/>
      <c r="T37" s="1"/>
      <c r="U37" s="1"/>
      <c r="V37" s="1"/>
      <c r="W37" s="1"/>
      <c r="X37" s="1"/>
    </row>
    <row r="38" spans="1:24" x14ac:dyDescent="0.25">
      <c r="A38" s="1"/>
      <c r="E38" s="1"/>
      <c r="F38" s="1"/>
      <c r="G38" s="1"/>
      <c r="H38" s="1"/>
      <c r="I38" s="1"/>
      <c r="L38" s="7"/>
      <c r="M38" s="7"/>
      <c r="N38" s="1"/>
      <c r="O38" s="1"/>
      <c r="P38" s="1"/>
      <c r="Q38" s="1"/>
      <c r="R38" s="1"/>
      <c r="S38" s="7"/>
      <c r="T38" s="1"/>
      <c r="U38" s="1"/>
      <c r="V38" s="1"/>
      <c r="W38" s="1"/>
      <c r="X38" s="1"/>
    </row>
    <row r="39" spans="1:24" x14ac:dyDescent="0.25">
      <c r="A39" s="1"/>
      <c r="E39" s="1"/>
      <c r="F39" s="1"/>
      <c r="G39" s="1"/>
      <c r="H39" s="1"/>
      <c r="I39" s="1"/>
      <c r="L39" s="7"/>
      <c r="M39" s="7"/>
      <c r="N39" s="1"/>
      <c r="O39" s="1"/>
      <c r="P39" s="1"/>
      <c r="Q39" s="1"/>
      <c r="R39" s="1"/>
      <c r="S39" s="7"/>
      <c r="T39" s="1"/>
      <c r="U39" s="1"/>
      <c r="V39" s="1"/>
      <c r="W39" s="1"/>
      <c r="X39" s="1"/>
    </row>
    <row r="40" spans="1:24" x14ac:dyDescent="0.25">
      <c r="A40" s="1"/>
      <c r="E40" s="1"/>
      <c r="F40" s="1"/>
      <c r="G40" s="1"/>
      <c r="H40" s="1"/>
      <c r="I40" s="1"/>
      <c r="L40" s="7"/>
      <c r="M40" s="7"/>
      <c r="N40" s="1"/>
      <c r="O40" s="1"/>
      <c r="P40" s="1"/>
      <c r="Q40" s="1"/>
      <c r="R40" s="1"/>
      <c r="S40" s="7"/>
      <c r="T40" s="1"/>
      <c r="U40" s="1"/>
      <c r="V40" s="1"/>
      <c r="W40" s="1"/>
      <c r="X40" s="1"/>
    </row>
    <row r="41" spans="1:24" x14ac:dyDescent="0.25">
      <c r="A41" s="1"/>
      <c r="E41" s="1"/>
      <c r="F41" s="1"/>
      <c r="G41" s="1"/>
      <c r="H41" s="1"/>
      <c r="I41" s="1"/>
      <c r="L41" s="7"/>
      <c r="M41" s="7"/>
      <c r="N41" s="1"/>
      <c r="O41" s="1"/>
      <c r="P41" s="1"/>
      <c r="Q41" s="1"/>
      <c r="R41" s="1"/>
      <c r="S41" s="7"/>
      <c r="T41" s="1"/>
      <c r="U41" s="1"/>
      <c r="V41" s="1"/>
      <c r="W41" s="1"/>
      <c r="X41" s="1"/>
    </row>
    <row r="42" spans="1:24" x14ac:dyDescent="0.25">
      <c r="A42" s="1"/>
      <c r="E42" s="1"/>
      <c r="F42" s="1"/>
      <c r="G42" s="1"/>
      <c r="H42" s="1"/>
      <c r="I42" s="1"/>
      <c r="L42" s="7"/>
      <c r="M42" s="7"/>
      <c r="N42" s="1"/>
      <c r="O42" s="1"/>
      <c r="P42" s="1"/>
      <c r="Q42" s="1"/>
      <c r="R42" s="1"/>
      <c r="S42" s="7"/>
      <c r="T42" s="1"/>
      <c r="U42" s="1"/>
      <c r="V42" s="1"/>
      <c r="W42" s="1"/>
      <c r="X42" s="1"/>
    </row>
    <row r="43" spans="1:24" x14ac:dyDescent="0.25">
      <c r="A43" s="1"/>
      <c r="E43" s="1"/>
      <c r="F43" s="1"/>
      <c r="G43" s="1"/>
      <c r="H43" s="1"/>
      <c r="I43" s="1"/>
      <c r="L43" s="7"/>
      <c r="M43" s="7"/>
      <c r="N43" s="1"/>
      <c r="O43" s="1"/>
      <c r="P43" s="1"/>
      <c r="Q43" s="1"/>
      <c r="R43" s="1"/>
      <c r="S43" s="7"/>
      <c r="T43" s="1"/>
      <c r="U43" s="1"/>
      <c r="V43" s="1"/>
      <c r="W43" s="1"/>
      <c r="X43" s="1"/>
    </row>
    <row r="44" spans="1:24" x14ac:dyDescent="0.25">
      <c r="A44" s="1"/>
      <c r="E44" s="1"/>
      <c r="F44" s="1"/>
      <c r="G44" s="1"/>
      <c r="H44" s="1"/>
      <c r="I44" s="1"/>
      <c r="L44" s="7"/>
      <c r="M44" s="7"/>
      <c r="N44" s="1"/>
      <c r="O44" s="1"/>
      <c r="P44" s="1"/>
      <c r="Q44" s="1"/>
      <c r="R44" s="1"/>
      <c r="S44" s="7"/>
      <c r="T44" s="1"/>
      <c r="U44" s="1"/>
      <c r="V44" s="1"/>
      <c r="W44" s="1"/>
      <c r="X44" s="1"/>
    </row>
    <row r="45" spans="1:24" x14ac:dyDescent="0.25">
      <c r="A45" s="1"/>
      <c r="E45" s="1"/>
      <c r="F45" s="1"/>
      <c r="G45" s="1"/>
      <c r="H45" s="1"/>
      <c r="I45" s="1"/>
      <c r="L45" s="7"/>
      <c r="M45" s="7"/>
      <c r="N45" s="1"/>
      <c r="O45" s="1"/>
      <c r="P45" s="1"/>
      <c r="Q45" s="1"/>
      <c r="R45" s="1"/>
      <c r="S45" s="7"/>
      <c r="T45" s="1"/>
      <c r="U45" s="1"/>
      <c r="V45" s="1"/>
      <c r="W45" s="1"/>
      <c r="X45" s="1"/>
    </row>
    <row r="46" spans="1:24" x14ac:dyDescent="0.25">
      <c r="A46" s="1"/>
      <c r="E46" s="1"/>
      <c r="F46" s="1"/>
      <c r="G46" s="1"/>
      <c r="H46" s="1"/>
      <c r="I46" s="1"/>
      <c r="L46" s="7"/>
      <c r="M46" s="7"/>
      <c r="N46" s="1"/>
      <c r="O46" s="1"/>
      <c r="P46" s="1"/>
      <c r="Q46" s="1"/>
      <c r="R46" s="1"/>
      <c r="S46" s="7"/>
      <c r="T46" s="1"/>
      <c r="U46" s="1"/>
      <c r="V46" s="1"/>
      <c r="W46" s="1"/>
      <c r="X46" s="1"/>
    </row>
    <row r="47" spans="1:24" x14ac:dyDescent="0.25">
      <c r="A47" s="1"/>
      <c r="E47" s="1"/>
      <c r="F47" s="1"/>
      <c r="G47" s="1"/>
      <c r="H47" s="1"/>
      <c r="I47" s="1"/>
      <c r="L47" s="7"/>
      <c r="M47" s="7"/>
      <c r="N47" s="1"/>
      <c r="O47" s="1"/>
      <c r="P47" s="1"/>
      <c r="Q47" s="1"/>
      <c r="R47" s="1"/>
      <c r="S47" s="7"/>
      <c r="T47" s="1"/>
      <c r="U47" s="1"/>
      <c r="V47" s="1"/>
      <c r="W47" s="1"/>
      <c r="X47" s="1"/>
    </row>
    <row r="48" spans="1:24" x14ac:dyDescent="0.25">
      <c r="A48" s="56" t="s">
        <v>64</v>
      </c>
      <c r="E48" s="1"/>
      <c r="F48" s="1"/>
      <c r="G48" s="56" t="s">
        <v>64</v>
      </c>
      <c r="H48" s="1"/>
      <c r="I48" s="1"/>
      <c r="L48" s="7"/>
      <c r="M48" s="7"/>
      <c r="N48" s="1"/>
      <c r="O48" s="1"/>
      <c r="P48" s="1"/>
      <c r="Q48" s="1"/>
      <c r="R48" s="1"/>
      <c r="S48" s="7"/>
      <c r="T48" s="1"/>
      <c r="U48" s="1"/>
      <c r="V48" s="1"/>
      <c r="W48" s="1"/>
      <c r="X48" s="1"/>
    </row>
    <row r="49" spans="1:24" x14ac:dyDescent="0.25">
      <c r="L49" s="7"/>
      <c r="M49" s="7"/>
      <c r="N49" s="1"/>
      <c r="O49" s="1"/>
      <c r="P49" s="1"/>
      <c r="Q49" s="1"/>
      <c r="R49" s="1"/>
      <c r="S49" s="7"/>
      <c r="T49" s="1"/>
      <c r="U49" s="1"/>
      <c r="V49" s="1"/>
      <c r="W49" s="1"/>
      <c r="X49" s="1"/>
    </row>
    <row r="50" spans="1:24" x14ac:dyDescent="0.25">
      <c r="L50" s="7"/>
      <c r="M50" s="7"/>
      <c r="N50" s="1"/>
      <c r="O50" s="1"/>
      <c r="P50" s="1"/>
      <c r="Q50" s="1"/>
      <c r="R50" s="1"/>
      <c r="S50" s="7"/>
      <c r="T50" s="1"/>
      <c r="U50" s="1"/>
      <c r="V50" s="1"/>
      <c r="W50" s="1"/>
      <c r="X50" s="1"/>
    </row>
    <row r="51" spans="1:24" x14ac:dyDescent="0.25">
      <c r="A51" s="4" t="s">
        <v>97</v>
      </c>
      <c r="L51" s="7"/>
      <c r="M51" s="55" t="s">
        <v>65</v>
      </c>
      <c r="O51" s="1"/>
      <c r="P51" s="1"/>
      <c r="Q51" s="1"/>
      <c r="R51" s="1"/>
      <c r="S51" s="56" t="s">
        <v>64</v>
      </c>
      <c r="T51" s="1"/>
      <c r="U51" s="1"/>
      <c r="V51" s="1"/>
      <c r="W51" s="1"/>
      <c r="X51" s="1"/>
    </row>
    <row r="52" spans="1:24" x14ac:dyDescent="0.25">
      <c r="L52" s="7"/>
      <c r="M52" s="7"/>
      <c r="N52" s="7"/>
      <c r="O52" s="7"/>
      <c r="P52" s="7"/>
      <c r="Q52" s="7"/>
      <c r="R52" s="7"/>
      <c r="S52" s="1"/>
      <c r="T52" s="1"/>
      <c r="U52" s="1"/>
      <c r="V52" s="1"/>
      <c r="W52" s="1"/>
      <c r="X52" s="1"/>
    </row>
    <row r="53" spans="1:24" x14ac:dyDescent="0.25">
      <c r="L53" s="7"/>
      <c r="M53" s="7"/>
      <c r="N53" s="7"/>
      <c r="O53" s="7"/>
      <c r="P53" s="7"/>
      <c r="Q53" s="7"/>
      <c r="R53" s="7"/>
      <c r="S53" s="1"/>
      <c r="T53" s="1"/>
      <c r="U53" s="1"/>
      <c r="V53" s="1"/>
      <c r="W53" s="1"/>
      <c r="X53" s="1"/>
    </row>
    <row r="54" spans="1:24" x14ac:dyDescent="0.25">
      <c r="L54" s="1"/>
      <c r="M54" s="1"/>
      <c r="N54" s="1"/>
      <c r="O54" s="1"/>
      <c r="P54" s="1"/>
      <c r="Q54" s="1"/>
      <c r="R54" s="1"/>
      <c r="S54" s="1"/>
      <c r="T54" s="1"/>
      <c r="X54" s="1"/>
    </row>
  </sheetData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8"/>
  <sheetViews>
    <sheetView zoomScale="60" zoomScaleNormal="60" workbookViewId="0">
      <selection activeCell="F24" sqref="F24"/>
    </sheetView>
  </sheetViews>
  <sheetFormatPr defaultRowHeight="15" x14ac:dyDescent="0.25"/>
  <sheetData>
    <row r="1" spans="1:18" x14ac:dyDescent="0.25">
      <c r="A1" s="4" t="s">
        <v>33</v>
      </c>
      <c r="B1" s="1"/>
      <c r="C1" s="1"/>
      <c r="D1" s="1"/>
      <c r="E1" s="4" t="s">
        <v>47</v>
      </c>
      <c r="F1" s="1"/>
      <c r="G1" s="1"/>
      <c r="H1" s="1"/>
      <c r="J1" s="1"/>
      <c r="K1" s="4" t="s">
        <v>33</v>
      </c>
      <c r="L1" s="1"/>
      <c r="M1" s="1"/>
      <c r="N1" s="1"/>
      <c r="O1" s="4" t="s">
        <v>52</v>
      </c>
      <c r="P1" s="1"/>
      <c r="Q1" s="1"/>
      <c r="R1" s="1"/>
    </row>
    <row r="2" spans="1:18" x14ac:dyDescent="0.25">
      <c r="A2" s="4" t="s">
        <v>34</v>
      </c>
      <c r="B2" s="1"/>
      <c r="C2" s="1"/>
      <c r="D2" s="1"/>
      <c r="E2" s="4" t="s">
        <v>39</v>
      </c>
      <c r="F2" s="1"/>
      <c r="G2" s="1"/>
      <c r="H2" s="1"/>
      <c r="J2" s="1"/>
      <c r="K2" s="4" t="s">
        <v>34</v>
      </c>
      <c r="O2" s="4" t="s">
        <v>39</v>
      </c>
      <c r="R2" s="1"/>
    </row>
    <row r="3" spans="1:18" ht="15.75" thickBot="1" x14ac:dyDescent="0.3">
      <c r="A3" s="1"/>
      <c r="B3" s="1"/>
      <c r="C3" s="1"/>
      <c r="D3" s="1"/>
      <c r="E3" s="1"/>
      <c r="F3" s="1"/>
      <c r="G3" s="1"/>
      <c r="H3" s="1"/>
      <c r="J3" s="1"/>
      <c r="R3" s="1"/>
    </row>
    <row r="4" spans="1:18" x14ac:dyDescent="0.25">
      <c r="A4" s="18"/>
      <c r="B4" s="18" t="s">
        <v>16</v>
      </c>
      <c r="C4" s="18" t="s">
        <v>14</v>
      </c>
      <c r="D4" s="1"/>
      <c r="E4" s="18"/>
      <c r="F4" s="18" t="s">
        <v>16</v>
      </c>
      <c r="G4" s="18" t="s">
        <v>14</v>
      </c>
      <c r="H4" s="1"/>
      <c r="J4" s="1"/>
      <c r="K4" s="18"/>
      <c r="L4" s="18" t="s">
        <v>16</v>
      </c>
      <c r="M4" s="18" t="s">
        <v>14</v>
      </c>
      <c r="O4" s="18"/>
      <c r="P4" s="18" t="s">
        <v>16</v>
      </c>
      <c r="Q4" s="18" t="s">
        <v>14</v>
      </c>
      <c r="R4" s="1"/>
    </row>
    <row r="5" spans="1:18" x14ac:dyDescent="0.25">
      <c r="A5" s="16" t="s">
        <v>25</v>
      </c>
      <c r="B5" s="16">
        <v>69.166666666666671</v>
      </c>
      <c r="C5" s="16">
        <v>69.166666666666671</v>
      </c>
      <c r="D5" s="1"/>
      <c r="E5" s="19" t="s">
        <v>25</v>
      </c>
      <c r="F5" s="19">
        <v>69.166666666666671</v>
      </c>
      <c r="G5" s="19">
        <v>69.166666666666671</v>
      </c>
      <c r="H5" s="1"/>
      <c r="J5" s="1"/>
      <c r="K5" s="16" t="s">
        <v>25</v>
      </c>
      <c r="L5" s="16">
        <v>73</v>
      </c>
      <c r="M5" s="16">
        <v>73.333333333333329</v>
      </c>
      <c r="O5" s="19" t="s">
        <v>25</v>
      </c>
      <c r="P5" s="19">
        <v>73</v>
      </c>
      <c r="Q5" s="19">
        <v>73.333333333333329</v>
      </c>
      <c r="R5" s="1"/>
    </row>
    <row r="6" spans="1:18" x14ac:dyDescent="0.25">
      <c r="A6" s="16" t="s">
        <v>26</v>
      </c>
      <c r="B6" s="16">
        <v>100.96666666666643</v>
      </c>
      <c r="C6" s="16">
        <v>44.566666666666663</v>
      </c>
      <c r="D6" s="1"/>
      <c r="E6" s="19" t="s">
        <v>26</v>
      </c>
      <c r="F6" s="19">
        <v>100.96666666666643</v>
      </c>
      <c r="G6" s="19">
        <v>44.566666666666663</v>
      </c>
      <c r="H6" s="1"/>
      <c r="J6" s="1"/>
      <c r="K6" s="16" t="s">
        <v>26</v>
      </c>
      <c r="L6" s="16">
        <v>166.8</v>
      </c>
      <c r="M6" s="16">
        <v>75.466666666666427</v>
      </c>
      <c r="O6" s="19" t="s">
        <v>26</v>
      </c>
      <c r="P6" s="19">
        <v>166.8</v>
      </c>
      <c r="Q6" s="19">
        <v>75.466666666666427</v>
      </c>
      <c r="R6" s="1"/>
    </row>
    <row r="7" spans="1:18" x14ac:dyDescent="0.25">
      <c r="A7" s="16" t="s">
        <v>35</v>
      </c>
      <c r="B7" s="16">
        <v>6</v>
      </c>
      <c r="C7" s="16">
        <v>6</v>
      </c>
      <c r="D7" s="1"/>
      <c r="E7" s="16" t="s">
        <v>35</v>
      </c>
      <c r="F7" s="16">
        <v>6</v>
      </c>
      <c r="G7" s="16">
        <v>6</v>
      </c>
      <c r="H7" s="1"/>
      <c r="J7" s="1"/>
      <c r="K7" s="16" t="s">
        <v>35</v>
      </c>
      <c r="L7" s="16">
        <v>6</v>
      </c>
      <c r="M7" s="16">
        <v>6</v>
      </c>
      <c r="O7" s="16" t="s">
        <v>35</v>
      </c>
      <c r="P7" s="16">
        <v>6</v>
      </c>
      <c r="Q7" s="16">
        <v>6</v>
      </c>
      <c r="R7" s="1"/>
    </row>
    <row r="8" spans="1:18" x14ac:dyDescent="0.25">
      <c r="A8" s="16" t="s">
        <v>27</v>
      </c>
      <c r="B8" s="16">
        <v>5</v>
      </c>
      <c r="C8" s="16">
        <v>5</v>
      </c>
      <c r="D8" s="1"/>
      <c r="E8" s="16" t="s">
        <v>40</v>
      </c>
      <c r="F8" s="16">
        <v>72.766666666666538</v>
      </c>
      <c r="G8" s="16"/>
      <c r="H8" s="1"/>
      <c r="J8" s="1"/>
      <c r="K8" s="16" t="s">
        <v>27</v>
      </c>
      <c r="L8" s="16">
        <v>5</v>
      </c>
      <c r="M8" s="16">
        <v>5</v>
      </c>
      <c r="O8" s="16" t="s">
        <v>40</v>
      </c>
      <c r="P8" s="16">
        <v>121.13333333333321</v>
      </c>
      <c r="Q8" s="16"/>
      <c r="R8" s="1"/>
    </row>
    <row r="9" spans="1:18" x14ac:dyDescent="0.25">
      <c r="A9" s="16" t="s">
        <v>28</v>
      </c>
      <c r="B9" s="16">
        <v>2.2655198204936373</v>
      </c>
      <c r="C9" s="16"/>
      <c r="D9" s="1"/>
      <c r="E9" s="16" t="s">
        <v>41</v>
      </c>
      <c r="F9" s="16">
        <v>0</v>
      </c>
      <c r="G9" s="16"/>
      <c r="H9" s="1"/>
      <c r="J9" s="1"/>
      <c r="K9" s="16" t="s">
        <v>28</v>
      </c>
      <c r="L9" s="16">
        <v>2.2102473498233288</v>
      </c>
      <c r="M9" s="16"/>
      <c r="O9" s="16" t="s">
        <v>41</v>
      </c>
      <c r="P9" s="16">
        <v>0</v>
      </c>
      <c r="Q9" s="16"/>
      <c r="R9" s="1"/>
    </row>
    <row r="10" spans="1:18" x14ac:dyDescent="0.25">
      <c r="A10" s="16" t="s">
        <v>36</v>
      </c>
      <c r="B10" s="16">
        <v>0.19518122603829985</v>
      </c>
      <c r="C10" s="16"/>
      <c r="D10" s="1"/>
      <c r="E10" s="16" t="s">
        <v>27</v>
      </c>
      <c r="F10" s="16">
        <v>10</v>
      </c>
      <c r="G10" s="16"/>
      <c r="H10" s="1"/>
      <c r="J10" s="1"/>
      <c r="K10" s="16" t="s">
        <v>36</v>
      </c>
      <c r="L10" s="16">
        <v>0.20224358580420571</v>
      </c>
      <c r="M10" s="16"/>
      <c r="O10" s="16" t="s">
        <v>27</v>
      </c>
      <c r="P10" s="16">
        <v>10</v>
      </c>
      <c r="Q10" s="16"/>
      <c r="R10" s="1"/>
    </row>
    <row r="11" spans="1:18" ht="15.75" thickBot="1" x14ac:dyDescent="0.3">
      <c r="A11" s="17" t="s">
        <v>37</v>
      </c>
      <c r="B11" s="17">
        <v>5.0503290576326485</v>
      </c>
      <c r="C11" s="17"/>
      <c r="D11" s="1"/>
      <c r="E11" s="16" t="s">
        <v>42</v>
      </c>
      <c r="F11" s="16">
        <v>0</v>
      </c>
      <c r="G11" s="16"/>
      <c r="H11" s="1"/>
      <c r="J11" s="1"/>
      <c r="K11" s="17" t="s">
        <v>37</v>
      </c>
      <c r="L11" s="17">
        <v>5.0503290576326485</v>
      </c>
      <c r="M11" s="17"/>
      <c r="O11" s="16" t="s">
        <v>42</v>
      </c>
      <c r="P11" s="16">
        <v>-5.2457493865325229E-2</v>
      </c>
      <c r="Q11" s="16"/>
      <c r="R11" s="1"/>
    </row>
    <row r="12" spans="1:18" x14ac:dyDescent="0.25">
      <c r="A12" s="57" t="s">
        <v>38</v>
      </c>
      <c r="B12" s="55"/>
      <c r="C12" s="55"/>
      <c r="D12" s="1"/>
      <c r="E12" s="16" t="s">
        <v>43</v>
      </c>
      <c r="F12" s="16">
        <v>0.5</v>
      </c>
      <c r="G12" s="16"/>
      <c r="H12" s="1"/>
      <c r="J12" s="1"/>
      <c r="K12" s="57" t="s">
        <v>38</v>
      </c>
      <c r="L12" s="55"/>
      <c r="M12" s="55"/>
      <c r="O12" s="16" t="s">
        <v>43</v>
      </c>
      <c r="P12" s="16">
        <v>0.47959864137950281</v>
      </c>
      <c r="Q12" s="16"/>
      <c r="R12" s="1"/>
    </row>
    <row r="13" spans="1:18" x14ac:dyDescent="0.25">
      <c r="A13" s="16" t="s">
        <v>54</v>
      </c>
      <c r="B13" s="1"/>
      <c r="C13" s="1"/>
      <c r="D13" s="1"/>
      <c r="E13" s="16" t="s">
        <v>44</v>
      </c>
      <c r="F13" s="16">
        <v>1.812461122811676</v>
      </c>
      <c r="G13" s="16"/>
      <c r="H13" s="1"/>
      <c r="J13" s="1"/>
      <c r="K13" s="16" t="s">
        <v>54</v>
      </c>
      <c r="L13" s="1"/>
      <c r="O13" s="16" t="s">
        <v>44</v>
      </c>
      <c r="P13" s="16">
        <v>1.812461122811676</v>
      </c>
      <c r="Q13" s="16"/>
      <c r="R13" s="1"/>
    </row>
    <row r="14" spans="1:18" x14ac:dyDescent="0.25">
      <c r="A14" s="1"/>
      <c r="B14" s="1"/>
      <c r="C14" s="1"/>
      <c r="D14" s="1"/>
      <c r="E14" s="16" t="s">
        <v>45</v>
      </c>
      <c r="F14" s="19">
        <v>1</v>
      </c>
      <c r="G14" s="16"/>
      <c r="H14" s="1"/>
      <c r="J14" s="1"/>
      <c r="K14" s="1"/>
      <c r="L14" s="1"/>
      <c r="O14" s="19" t="s">
        <v>45</v>
      </c>
      <c r="P14" s="19">
        <v>0.95919728275900562</v>
      </c>
      <c r="Q14" s="16"/>
      <c r="R14" s="1"/>
    </row>
    <row r="15" spans="1:18" ht="15.75" thickBot="1" x14ac:dyDescent="0.3">
      <c r="A15" s="1"/>
      <c r="B15" s="1"/>
      <c r="C15" s="1"/>
      <c r="D15" s="1"/>
      <c r="E15" s="17" t="s">
        <v>46</v>
      </c>
      <c r="F15" s="17">
        <v>2.2281388519862744</v>
      </c>
      <c r="G15" s="17"/>
      <c r="H15" s="1"/>
      <c r="J15" s="1"/>
      <c r="K15" s="1"/>
      <c r="L15" s="1"/>
      <c r="O15" s="17" t="s">
        <v>46</v>
      </c>
      <c r="P15" s="17">
        <v>2.2281388519862744</v>
      </c>
      <c r="Q15" s="17"/>
      <c r="R15" s="1"/>
    </row>
    <row r="16" spans="1:18" x14ac:dyDescent="0.25">
      <c r="A16" s="1"/>
      <c r="B16" s="1"/>
      <c r="C16" s="1"/>
      <c r="D16" s="1"/>
      <c r="E16" s="58" t="s">
        <v>48</v>
      </c>
      <c r="F16" s="1"/>
      <c r="G16" s="1"/>
      <c r="H16" s="1"/>
      <c r="J16" s="1"/>
      <c r="K16" s="1"/>
      <c r="L16" s="1"/>
      <c r="O16" s="58" t="s">
        <v>48</v>
      </c>
      <c r="P16" s="1"/>
      <c r="Q16" s="1"/>
      <c r="R16" s="1"/>
    </row>
    <row r="17" spans="1:18" x14ac:dyDescent="0.25">
      <c r="A17" s="1"/>
      <c r="B17" s="1"/>
      <c r="C17" s="1"/>
      <c r="D17" s="1"/>
      <c r="E17" s="1" t="s">
        <v>50</v>
      </c>
      <c r="F17" s="1"/>
      <c r="G17" s="1"/>
      <c r="H17" s="1"/>
      <c r="J17" s="1"/>
      <c r="K17" s="1"/>
      <c r="L17" s="1"/>
      <c r="O17" s="1" t="s">
        <v>50</v>
      </c>
      <c r="P17" s="1"/>
      <c r="Q17" s="1"/>
      <c r="R17" s="1"/>
    </row>
    <row r="18" spans="1:18" x14ac:dyDescent="0.25">
      <c r="A18" s="1"/>
      <c r="B18" s="1"/>
      <c r="C18" s="1"/>
      <c r="D18" s="1"/>
      <c r="E18" s="55" t="s">
        <v>91</v>
      </c>
      <c r="F18" s="55"/>
      <c r="G18" s="55"/>
      <c r="H18" s="1"/>
      <c r="J18" s="1"/>
      <c r="K18" s="1"/>
      <c r="L18" s="1"/>
      <c r="O18" s="55" t="s">
        <v>91</v>
      </c>
      <c r="P18" s="55"/>
      <c r="Q18" s="55"/>
      <c r="R18" s="1"/>
    </row>
    <row r="19" spans="1:18" x14ac:dyDescent="0.25">
      <c r="A19" s="4" t="s">
        <v>51</v>
      </c>
      <c r="B19" s="1"/>
      <c r="C19" s="1"/>
      <c r="D19" s="1"/>
      <c r="E19" s="1"/>
      <c r="F19" s="1"/>
      <c r="G19" s="1"/>
      <c r="H19" s="1"/>
      <c r="J19" s="1"/>
      <c r="K19" s="1"/>
      <c r="L19" s="1"/>
      <c r="P19" s="1"/>
      <c r="Q19" s="1"/>
      <c r="R19" s="1"/>
    </row>
    <row r="20" spans="1:18" x14ac:dyDescent="0.25">
      <c r="A20" s="4" t="s">
        <v>34</v>
      </c>
      <c r="B20" s="1"/>
      <c r="C20" s="1"/>
      <c r="D20" s="1"/>
      <c r="E20" s="60" t="s">
        <v>49</v>
      </c>
      <c r="F20" s="61"/>
      <c r="G20" s="61"/>
      <c r="H20" s="61"/>
      <c r="J20" s="1"/>
      <c r="K20" s="4" t="s">
        <v>51</v>
      </c>
      <c r="L20" s="1"/>
      <c r="M20" s="1"/>
      <c r="N20" s="1"/>
      <c r="O20" s="60" t="s">
        <v>53</v>
      </c>
      <c r="P20" s="61"/>
      <c r="Q20" s="61"/>
      <c r="R20" s="61"/>
    </row>
    <row r="21" spans="1:18" ht="15.75" thickBot="1" x14ac:dyDescent="0.3">
      <c r="A21" s="1"/>
      <c r="B21" s="1"/>
      <c r="C21" s="1"/>
      <c r="D21" s="1"/>
      <c r="E21" s="60" t="s">
        <v>39</v>
      </c>
      <c r="F21" s="61"/>
      <c r="G21" s="61"/>
      <c r="H21" s="61"/>
      <c r="J21" s="1"/>
      <c r="K21" s="4" t="s">
        <v>34</v>
      </c>
      <c r="N21" s="1"/>
      <c r="O21" s="60" t="s">
        <v>39</v>
      </c>
      <c r="P21" s="61"/>
      <c r="Q21" s="61"/>
      <c r="R21" s="61"/>
    </row>
    <row r="22" spans="1:18" ht="15.75" thickBot="1" x14ac:dyDescent="0.3">
      <c r="A22" s="18"/>
      <c r="B22" s="18" t="s">
        <v>16</v>
      </c>
      <c r="C22" s="18" t="s">
        <v>17</v>
      </c>
      <c r="D22" s="1"/>
      <c r="E22" s="61"/>
      <c r="F22" s="61"/>
      <c r="G22" s="61"/>
      <c r="H22" s="61"/>
      <c r="J22" s="1"/>
      <c r="N22" s="1"/>
      <c r="O22" s="61"/>
      <c r="P22" s="61"/>
      <c r="Q22" s="61"/>
      <c r="R22" s="61"/>
    </row>
    <row r="23" spans="1:18" x14ac:dyDescent="0.25">
      <c r="A23" s="16" t="s">
        <v>25</v>
      </c>
      <c r="B23" s="16">
        <v>64.75</v>
      </c>
      <c r="C23" s="16">
        <v>73</v>
      </c>
      <c r="D23" s="1"/>
      <c r="E23" s="62"/>
      <c r="F23" s="62" t="s">
        <v>16</v>
      </c>
      <c r="G23" s="62" t="s">
        <v>17</v>
      </c>
      <c r="H23" s="61"/>
      <c r="J23" s="1"/>
      <c r="K23" s="18"/>
      <c r="L23" s="18" t="s">
        <v>16</v>
      </c>
      <c r="M23" s="18" t="s">
        <v>17</v>
      </c>
      <c r="O23" s="62"/>
      <c r="P23" s="62" t="s">
        <v>16</v>
      </c>
      <c r="Q23" s="62" t="s">
        <v>17</v>
      </c>
      <c r="R23" s="61"/>
    </row>
    <row r="24" spans="1:18" x14ac:dyDescent="0.25">
      <c r="A24" s="16" t="s">
        <v>26</v>
      </c>
      <c r="B24" s="16">
        <v>48.25</v>
      </c>
      <c r="C24" s="16">
        <v>10</v>
      </c>
      <c r="D24" s="1"/>
      <c r="E24" s="63" t="s">
        <v>25</v>
      </c>
      <c r="F24" s="63">
        <v>64.75</v>
      </c>
      <c r="G24" s="63">
        <v>73</v>
      </c>
      <c r="H24" s="61"/>
      <c r="J24" s="1"/>
      <c r="K24" s="16" t="s">
        <v>25</v>
      </c>
      <c r="L24" s="16">
        <v>68.75</v>
      </c>
      <c r="M24" s="16">
        <v>77.25</v>
      </c>
      <c r="O24" s="63" t="s">
        <v>25</v>
      </c>
      <c r="P24" s="63">
        <v>68.75</v>
      </c>
      <c r="Q24" s="63">
        <v>77.25</v>
      </c>
      <c r="R24" s="61"/>
    </row>
    <row r="25" spans="1:18" x14ac:dyDescent="0.25">
      <c r="A25" s="16" t="s">
        <v>35</v>
      </c>
      <c r="B25" s="16">
        <v>4</v>
      </c>
      <c r="C25" s="16">
        <v>4</v>
      </c>
      <c r="D25" s="1"/>
      <c r="E25" s="63" t="s">
        <v>26</v>
      </c>
      <c r="F25" s="63">
        <v>48.25</v>
      </c>
      <c r="G25" s="63">
        <v>10</v>
      </c>
      <c r="H25" s="61"/>
      <c r="J25" s="1"/>
      <c r="K25" s="16" t="s">
        <v>26</v>
      </c>
      <c r="L25" s="16">
        <v>114.91666666666667</v>
      </c>
      <c r="M25" s="16">
        <v>30.916666666666668</v>
      </c>
      <c r="O25" s="63" t="s">
        <v>26</v>
      </c>
      <c r="P25" s="63">
        <v>114.91666666666667</v>
      </c>
      <c r="Q25" s="63">
        <v>30.916666666666668</v>
      </c>
      <c r="R25" s="61"/>
    </row>
    <row r="26" spans="1:18" x14ac:dyDescent="0.25">
      <c r="A26" s="16" t="s">
        <v>27</v>
      </c>
      <c r="B26" s="16">
        <v>3</v>
      </c>
      <c r="C26" s="16">
        <v>3</v>
      </c>
      <c r="D26" s="1"/>
      <c r="E26" s="63" t="s">
        <v>35</v>
      </c>
      <c r="F26" s="63">
        <v>4</v>
      </c>
      <c r="G26" s="63">
        <v>4</v>
      </c>
      <c r="H26" s="61"/>
      <c r="J26" s="1"/>
      <c r="K26" s="16" t="s">
        <v>35</v>
      </c>
      <c r="L26" s="16">
        <v>4</v>
      </c>
      <c r="M26" s="16">
        <v>4</v>
      </c>
      <c r="O26" s="63" t="s">
        <v>35</v>
      </c>
      <c r="P26" s="63">
        <v>4</v>
      </c>
      <c r="Q26" s="63">
        <v>4</v>
      </c>
      <c r="R26" s="61"/>
    </row>
    <row r="27" spans="1:18" x14ac:dyDescent="0.25">
      <c r="A27" s="16" t="s">
        <v>28</v>
      </c>
      <c r="B27" s="16">
        <v>4.8250000000000002</v>
      </c>
      <c r="C27" s="16"/>
      <c r="D27" s="1"/>
      <c r="E27" s="63" t="s">
        <v>40</v>
      </c>
      <c r="F27" s="63">
        <v>29.125</v>
      </c>
      <c r="G27" s="63"/>
      <c r="H27" s="61"/>
      <c r="J27" s="1"/>
      <c r="K27" s="16" t="s">
        <v>27</v>
      </c>
      <c r="L27" s="16">
        <v>3</v>
      </c>
      <c r="M27" s="16">
        <v>3</v>
      </c>
      <c r="O27" s="63" t="s">
        <v>40</v>
      </c>
      <c r="P27" s="63">
        <v>72.916666666666671</v>
      </c>
      <c r="Q27" s="63"/>
      <c r="R27" s="61"/>
    </row>
    <row r="28" spans="1:18" x14ac:dyDescent="0.25">
      <c r="A28" s="16" t="s">
        <v>36</v>
      </c>
      <c r="B28" s="16">
        <v>0.11433118768983805</v>
      </c>
      <c r="C28" s="16"/>
      <c r="D28" s="1"/>
      <c r="E28" s="63" t="s">
        <v>41</v>
      </c>
      <c r="F28" s="63">
        <v>0</v>
      </c>
      <c r="G28" s="63"/>
      <c r="H28" s="61"/>
      <c r="J28" s="1"/>
      <c r="K28" s="16" t="s">
        <v>28</v>
      </c>
      <c r="L28" s="16">
        <v>3.7169811320754715</v>
      </c>
      <c r="M28" s="16"/>
      <c r="O28" s="63" t="s">
        <v>41</v>
      </c>
      <c r="P28" s="63">
        <v>0</v>
      </c>
      <c r="Q28" s="63"/>
      <c r="R28" s="61"/>
    </row>
    <row r="29" spans="1:18" ht="15.75" thickBot="1" x14ac:dyDescent="0.3">
      <c r="A29" s="17" t="s">
        <v>37</v>
      </c>
      <c r="B29" s="17">
        <v>9.2766281531448112</v>
      </c>
      <c r="C29" s="17"/>
      <c r="D29" s="1"/>
      <c r="E29" s="63" t="s">
        <v>27</v>
      </c>
      <c r="F29" s="63">
        <v>6</v>
      </c>
      <c r="G29" s="63"/>
      <c r="H29" s="61"/>
      <c r="J29" s="1"/>
      <c r="K29" s="16" t="s">
        <v>36</v>
      </c>
      <c r="L29" s="16">
        <v>0.15473628156125713</v>
      </c>
      <c r="M29" s="16"/>
      <c r="O29" s="63" t="s">
        <v>27</v>
      </c>
      <c r="P29" s="63">
        <v>6</v>
      </c>
      <c r="Q29" s="63"/>
      <c r="R29" s="61"/>
    </row>
    <row r="30" spans="1:18" ht="15.75" thickBot="1" x14ac:dyDescent="0.3">
      <c r="A30" s="57" t="s">
        <v>38</v>
      </c>
      <c r="B30" s="55"/>
      <c r="C30" s="55"/>
      <c r="D30" s="1"/>
      <c r="E30" s="63" t="s">
        <v>42</v>
      </c>
      <c r="F30" s="63">
        <v>-2.1619018808653809</v>
      </c>
      <c r="G30" s="63"/>
      <c r="H30" s="61"/>
      <c r="J30" s="1"/>
      <c r="K30" s="17" t="s">
        <v>37</v>
      </c>
      <c r="L30" s="17">
        <v>9.2766281531448112</v>
      </c>
      <c r="M30" s="17"/>
      <c r="O30" s="63" t="s">
        <v>42</v>
      </c>
      <c r="P30" s="63">
        <v>-1.4077337410584025</v>
      </c>
      <c r="Q30" s="63"/>
      <c r="R30" s="61"/>
    </row>
    <row r="31" spans="1:18" x14ac:dyDescent="0.25">
      <c r="A31" s="16" t="s">
        <v>54</v>
      </c>
      <c r="B31" s="1"/>
      <c r="C31" s="1"/>
      <c r="D31" s="1"/>
      <c r="E31" s="63" t="s">
        <v>43</v>
      </c>
      <c r="F31" s="63">
        <v>3.6941365666381162E-2</v>
      </c>
      <c r="G31" s="63"/>
      <c r="H31" s="61"/>
      <c r="J31" s="1"/>
      <c r="K31" s="57" t="s">
        <v>38</v>
      </c>
      <c r="L31" s="55"/>
      <c r="M31" s="55"/>
      <c r="O31" s="63" t="s">
        <v>43</v>
      </c>
      <c r="P31" s="63">
        <v>0.10442535831284987</v>
      </c>
      <c r="Q31" s="63"/>
      <c r="R31" s="61"/>
    </row>
    <row r="32" spans="1:18" x14ac:dyDescent="0.25">
      <c r="A32" s="1"/>
      <c r="B32" s="1"/>
      <c r="C32" s="1"/>
      <c r="D32" s="1"/>
      <c r="E32" s="63" t="s">
        <v>44</v>
      </c>
      <c r="F32" s="63">
        <v>1.9431802805153031</v>
      </c>
      <c r="G32" s="63"/>
      <c r="H32" s="61"/>
      <c r="J32" s="1"/>
      <c r="K32" s="16" t="s">
        <v>54</v>
      </c>
      <c r="L32" s="1"/>
      <c r="O32" s="63" t="s">
        <v>44</v>
      </c>
      <c r="P32" s="63">
        <v>1.9431802805153031</v>
      </c>
      <c r="Q32" s="63"/>
      <c r="R32" s="61"/>
    </row>
    <row r="33" spans="1:18" x14ac:dyDescent="0.25">
      <c r="A33" s="1"/>
      <c r="B33" s="1"/>
      <c r="C33" s="1"/>
      <c r="D33" s="1"/>
      <c r="E33" s="63" t="s">
        <v>45</v>
      </c>
      <c r="F33" s="63">
        <v>7.3882731332762325E-2</v>
      </c>
      <c r="G33" s="63"/>
      <c r="H33" s="61"/>
      <c r="J33" s="1"/>
      <c r="K33" s="1"/>
      <c r="L33" s="1"/>
      <c r="O33" s="63" t="s">
        <v>45</v>
      </c>
      <c r="P33" s="63">
        <v>0.20885071662569973</v>
      </c>
      <c r="Q33" s="63"/>
      <c r="R33" s="61"/>
    </row>
    <row r="34" spans="1:18" ht="15.75" thickBot="1" x14ac:dyDescent="0.3">
      <c r="A34" s="1"/>
      <c r="B34" s="1"/>
      <c r="C34" s="1"/>
      <c r="D34" s="1"/>
      <c r="E34" s="64" t="s">
        <v>46</v>
      </c>
      <c r="F34" s="64">
        <v>2.4469118511449697</v>
      </c>
      <c r="G34" s="64"/>
      <c r="H34" s="61"/>
      <c r="J34" s="1"/>
      <c r="K34" s="1"/>
      <c r="L34" s="1"/>
      <c r="O34" s="64" t="s">
        <v>46</v>
      </c>
      <c r="P34" s="64">
        <v>2.4469118511449697</v>
      </c>
      <c r="Q34" s="64"/>
      <c r="R34" s="61"/>
    </row>
    <row r="35" spans="1:18" x14ac:dyDescent="0.25">
      <c r="A35" s="1"/>
      <c r="B35" s="1"/>
      <c r="C35" s="1"/>
      <c r="D35" s="1"/>
      <c r="E35" s="65" t="s">
        <v>48</v>
      </c>
      <c r="F35" s="61"/>
      <c r="G35" s="61"/>
      <c r="H35" s="61"/>
      <c r="J35" s="1"/>
      <c r="K35" s="1"/>
      <c r="L35" s="1"/>
      <c r="O35" s="65" t="s">
        <v>48</v>
      </c>
      <c r="P35" s="61"/>
      <c r="Q35" s="61"/>
      <c r="R35" s="61"/>
    </row>
    <row r="36" spans="1:18" x14ac:dyDescent="0.25">
      <c r="A36" s="1"/>
      <c r="B36" s="1"/>
      <c r="C36" s="1"/>
      <c r="D36" s="1"/>
      <c r="E36" s="61" t="s">
        <v>50</v>
      </c>
      <c r="F36" s="61"/>
      <c r="G36" s="61"/>
      <c r="H36" s="61"/>
      <c r="J36" s="1"/>
      <c r="K36" s="1"/>
      <c r="L36" s="1"/>
      <c r="O36" s="61" t="s">
        <v>50</v>
      </c>
      <c r="P36" s="61"/>
      <c r="Q36" s="61"/>
      <c r="R36" s="61"/>
    </row>
    <row r="37" spans="1:18" x14ac:dyDescent="0.25">
      <c r="E37" s="56" t="s">
        <v>92</v>
      </c>
      <c r="F37" s="56"/>
      <c r="G37" s="56"/>
      <c r="H37" s="56"/>
      <c r="O37" s="56" t="s">
        <v>92</v>
      </c>
      <c r="P37" s="56"/>
      <c r="Q37" s="56"/>
      <c r="R37" s="56"/>
    </row>
    <row r="38" spans="1:18" x14ac:dyDescent="0.25">
      <c r="O38" s="5"/>
      <c r="P38" s="5"/>
      <c r="Q38" s="5"/>
      <c r="R38" s="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"/>
  <sheetViews>
    <sheetView zoomScale="80" zoomScaleNormal="80" workbookViewId="0">
      <selection activeCell="F24" sqref="F24"/>
    </sheetView>
  </sheetViews>
  <sheetFormatPr defaultRowHeight="15" x14ac:dyDescent="0.25"/>
  <cols>
    <col min="9" max="9" width="11.5703125" customWidth="1"/>
    <col min="21" max="21" width="13.42578125" customWidth="1"/>
  </cols>
  <sheetData>
    <row r="1" spans="1:24" x14ac:dyDescent="0.25">
      <c r="A1" s="59" t="s">
        <v>66</v>
      </c>
      <c r="B1" s="59"/>
      <c r="C1" s="59"/>
      <c r="D1" s="59"/>
      <c r="G1" s="1" t="s">
        <v>86</v>
      </c>
      <c r="M1" s="59" t="s">
        <v>94</v>
      </c>
      <c r="N1" s="59"/>
      <c r="O1" s="59"/>
      <c r="P1" s="59"/>
      <c r="Q1" s="1"/>
      <c r="R1" s="1"/>
      <c r="S1" s="1" t="s">
        <v>95</v>
      </c>
      <c r="T1" s="1"/>
      <c r="U1" s="1"/>
      <c r="X1" s="1"/>
    </row>
    <row r="2" spans="1:24" x14ac:dyDescent="0.25">
      <c r="A2" s="59" t="s">
        <v>69</v>
      </c>
      <c r="B2" s="59"/>
      <c r="C2" s="59"/>
      <c r="D2" s="59"/>
      <c r="G2" s="1" t="s">
        <v>69</v>
      </c>
      <c r="H2" s="1"/>
      <c r="I2" s="1"/>
      <c r="M2" s="59" t="s">
        <v>69</v>
      </c>
      <c r="N2" s="59"/>
      <c r="O2" s="59"/>
      <c r="P2" s="59"/>
      <c r="Q2" s="1"/>
      <c r="R2" s="1"/>
      <c r="S2" s="1" t="s">
        <v>69</v>
      </c>
      <c r="T2" s="1"/>
      <c r="X2" s="1"/>
    </row>
    <row r="3" spans="1:24" x14ac:dyDescent="0.25">
      <c r="A3" s="59"/>
      <c r="B3" s="59"/>
      <c r="C3" s="59"/>
      <c r="D3" s="59"/>
      <c r="G3" s="7"/>
      <c r="H3" s="1"/>
      <c r="I3" s="1"/>
      <c r="M3" s="59"/>
      <c r="N3" s="59"/>
      <c r="O3" s="59"/>
      <c r="P3" s="59"/>
      <c r="Q3" s="1"/>
      <c r="R3" s="1"/>
      <c r="S3" s="1"/>
      <c r="T3" s="1"/>
      <c r="X3" s="1"/>
    </row>
    <row r="4" spans="1:24" x14ac:dyDescent="0.25">
      <c r="A4" s="59"/>
      <c r="B4" s="59" t="s">
        <v>70</v>
      </c>
      <c r="C4" s="59" t="s">
        <v>71</v>
      </c>
      <c r="D4" s="59"/>
      <c r="G4" s="7"/>
      <c r="H4" s="1" t="s">
        <v>70</v>
      </c>
      <c r="I4" s="1" t="s">
        <v>71</v>
      </c>
      <c r="M4" s="59"/>
      <c r="N4" s="59" t="s">
        <v>70</v>
      </c>
      <c r="O4" s="59" t="s">
        <v>71</v>
      </c>
      <c r="P4" s="59"/>
      <c r="Q4" s="1"/>
      <c r="R4" s="1"/>
      <c r="S4" s="1"/>
      <c r="T4" s="1" t="s">
        <v>70</v>
      </c>
      <c r="U4" t="s">
        <v>71</v>
      </c>
      <c r="X4" s="1"/>
    </row>
    <row r="5" spans="1:24" x14ac:dyDescent="0.25">
      <c r="A5" s="59" t="s">
        <v>72</v>
      </c>
      <c r="B5" s="66">
        <f>COUNT(raw!M5:M10)</f>
        <v>6</v>
      </c>
      <c r="C5" s="67">
        <f>COUNT(raw!U5:U10)</f>
        <v>6</v>
      </c>
      <c r="D5" s="59"/>
      <c r="G5" s="7" t="s">
        <v>72</v>
      </c>
      <c r="H5" s="41">
        <f>COUNT(raw!M15:M18)</f>
        <v>4</v>
      </c>
      <c r="I5" s="42">
        <f>COUNT(raw!U15:U18)</f>
        <v>4</v>
      </c>
      <c r="M5" s="59" t="s">
        <v>72</v>
      </c>
      <c r="N5" s="66">
        <f>COUNT(raw!BO5:BO10)</f>
        <v>6</v>
      </c>
      <c r="O5" s="67">
        <f>COUNT(raw!BW5:BW10)</f>
        <v>6</v>
      </c>
      <c r="P5" s="59"/>
      <c r="Q5" s="1"/>
      <c r="R5" s="1"/>
      <c r="S5" s="1" t="s">
        <v>72</v>
      </c>
      <c r="T5" s="41">
        <f>COUNT(raw!BO15:BO18)</f>
        <v>4</v>
      </c>
      <c r="U5" s="42">
        <f>COUNT(raw!BW15:BW18)</f>
        <v>4</v>
      </c>
      <c r="X5" s="1"/>
    </row>
    <row r="6" spans="1:24" x14ac:dyDescent="0.25">
      <c r="A6" s="59" t="s">
        <v>73</v>
      </c>
      <c r="B6" s="68">
        <f>MEDIAN(raw!M5:M10)</f>
        <v>68</v>
      </c>
      <c r="C6" s="69">
        <f>MEDIAN(raw!U5:U10)</f>
        <v>69.5</v>
      </c>
      <c r="D6" s="59"/>
      <c r="G6" s="7" t="s">
        <v>73</v>
      </c>
      <c r="H6" s="43">
        <f>MEDIAN(raw!M15:M18)</f>
        <v>62</v>
      </c>
      <c r="I6" s="44">
        <f>MEDIAN(raw!U15:U18)</f>
        <v>73.5</v>
      </c>
      <c r="M6" s="59" t="s">
        <v>73</v>
      </c>
      <c r="N6" s="68">
        <f>MEDIAN(raw!BO5:BO10)</f>
        <v>74</v>
      </c>
      <c r="O6" s="69">
        <f>MEDIAN(raw!BW5:BW10)</f>
        <v>73</v>
      </c>
      <c r="P6" s="59"/>
      <c r="Q6" s="1"/>
      <c r="R6" s="1"/>
      <c r="S6" s="1" t="s">
        <v>73</v>
      </c>
      <c r="T6" s="43">
        <f>MEDIAN(raw!BO15:BO18)</f>
        <v>69.5</v>
      </c>
      <c r="U6" s="44">
        <f>MEDIAN(raw!BW15:BW18)</f>
        <v>79.5</v>
      </c>
      <c r="X6" s="1"/>
    </row>
    <row r="7" spans="1:24" x14ac:dyDescent="0.25">
      <c r="A7" s="59" t="s">
        <v>74</v>
      </c>
      <c r="B7" s="68">
        <f>[1]!RANK_SUM(raw!M5:M10,raw!U5:U10,1)</f>
        <v>37</v>
      </c>
      <c r="C7" s="69">
        <f>[1]!RANK_SUM(raw!U5:U10,raw!M5:M10,1)</f>
        <v>41</v>
      </c>
      <c r="D7" s="59"/>
      <c r="G7" s="7" t="s">
        <v>74</v>
      </c>
      <c r="H7" s="43">
        <f>[1]!RANK_SUM(raw!M15:M18,raw!U15:U18,1)</f>
        <v>12.5</v>
      </c>
      <c r="I7" s="44">
        <f>[1]!RANK_SUM(raw!U15:U18,raw!M15:M18,1)</f>
        <v>23.5</v>
      </c>
      <c r="M7" s="59" t="s">
        <v>74</v>
      </c>
      <c r="N7" s="68">
        <f>[1]!RANK_SUM(raw!BO5:BO10,raw!BW5:BW10,1)</f>
        <v>38.5</v>
      </c>
      <c r="O7" s="69">
        <f>[1]!RANK_SUM(raw!BW5:BW10,raw!BO5:BO10,1)</f>
        <v>39.5</v>
      </c>
      <c r="P7" s="59"/>
      <c r="Q7" s="1"/>
      <c r="R7" s="1"/>
      <c r="S7" s="1" t="s">
        <v>74</v>
      </c>
      <c r="T7" s="43">
        <f>[1]!RANK_SUM(raw!BO15:BO18,raw!BW15:BW18,1)</f>
        <v>14.5</v>
      </c>
      <c r="U7" s="44">
        <f>[1]!RANK_SUM(raw!BW15:BW18,raw!BO15:BO18,1)</f>
        <v>21.5</v>
      </c>
      <c r="X7" s="1"/>
    </row>
    <row r="8" spans="1:24" x14ac:dyDescent="0.25">
      <c r="A8" s="59" t="s">
        <v>75</v>
      </c>
      <c r="B8" s="70">
        <f>B5*C5+B5*(B5+1)/2-B7</f>
        <v>20</v>
      </c>
      <c r="C8" s="71">
        <f>B5*C5+C5*(C5+1)/2-C7</f>
        <v>16</v>
      </c>
      <c r="D8" s="59"/>
      <c r="G8" s="7" t="s">
        <v>75</v>
      </c>
      <c r="H8" s="45">
        <f>H5*I5+H5*(H5+1)/2-H7</f>
        <v>13.5</v>
      </c>
      <c r="I8" s="46">
        <f>H5*I5+I5*(I5+1)/2-I7</f>
        <v>2.5</v>
      </c>
      <c r="M8" s="59" t="s">
        <v>75</v>
      </c>
      <c r="N8" s="70">
        <f>N5*O5+N5*(N5+1)/2-N7</f>
        <v>18.5</v>
      </c>
      <c r="O8" s="71">
        <f>N5*O5+O5*(O5+1)/2-O7</f>
        <v>17.5</v>
      </c>
      <c r="P8" s="59"/>
      <c r="Q8" s="1"/>
      <c r="R8" s="1"/>
      <c r="S8" s="1" t="s">
        <v>75</v>
      </c>
      <c r="T8" s="45">
        <f>T5*U5+T5*(T5+1)/2-T7</f>
        <v>11.5</v>
      </c>
      <c r="U8" s="46">
        <f>T5*U5+U5*(U5+1)/2-U7</f>
        <v>4.5</v>
      </c>
      <c r="X8" s="1"/>
    </row>
    <row r="9" spans="1:24" x14ac:dyDescent="0.25">
      <c r="A9" s="59"/>
      <c r="B9" s="59"/>
      <c r="C9" s="59"/>
      <c r="D9" s="59"/>
      <c r="G9" s="7"/>
      <c r="H9" s="1"/>
      <c r="I9" s="1"/>
      <c r="M9" s="59"/>
      <c r="N9" s="59"/>
      <c r="O9" s="59"/>
      <c r="P9" s="59"/>
      <c r="Q9" s="1"/>
      <c r="R9" s="1"/>
      <c r="S9" s="1"/>
      <c r="T9" s="1"/>
      <c r="X9" s="1"/>
    </row>
    <row r="10" spans="1:24" x14ac:dyDescent="0.25">
      <c r="A10" s="59"/>
      <c r="B10" s="72" t="s">
        <v>76</v>
      </c>
      <c r="C10" s="72" t="s">
        <v>77</v>
      </c>
      <c r="D10" s="59"/>
      <c r="G10" s="7"/>
      <c r="H10" s="47" t="s">
        <v>76</v>
      </c>
      <c r="I10" s="47" t="s">
        <v>77</v>
      </c>
      <c r="M10" s="59"/>
      <c r="N10" s="72" t="s">
        <v>76</v>
      </c>
      <c r="O10" s="72" t="s">
        <v>77</v>
      </c>
      <c r="P10" s="59"/>
      <c r="Q10" s="1"/>
      <c r="R10" s="1"/>
      <c r="S10" s="1"/>
      <c r="T10" s="47" t="s">
        <v>76</v>
      </c>
      <c r="U10" s="47" t="s">
        <v>77</v>
      </c>
      <c r="X10" s="1"/>
    </row>
    <row r="11" spans="1:24" x14ac:dyDescent="0.25">
      <c r="A11" s="59" t="s">
        <v>78</v>
      </c>
      <c r="B11" s="73">
        <v>0.05</v>
      </c>
      <c r="C11" s="59"/>
      <c r="D11" s="59"/>
      <c r="G11" s="7" t="s">
        <v>78</v>
      </c>
      <c r="H11" s="48">
        <v>0.05</v>
      </c>
      <c r="I11" s="1"/>
      <c r="M11" s="59" t="s">
        <v>78</v>
      </c>
      <c r="N11" s="73">
        <v>0.05</v>
      </c>
      <c r="O11" s="59"/>
      <c r="P11" s="59"/>
      <c r="Q11" s="1"/>
      <c r="R11" s="1"/>
      <c r="S11" s="1" t="s">
        <v>78</v>
      </c>
      <c r="T11" s="48">
        <v>0.05</v>
      </c>
      <c r="X11" s="1"/>
    </row>
    <row r="12" spans="1:24" x14ac:dyDescent="0.25">
      <c r="A12" s="59" t="s">
        <v>75</v>
      </c>
      <c r="B12" s="74">
        <f>MIN(B8,C8)</f>
        <v>16</v>
      </c>
      <c r="C12" s="59"/>
      <c r="D12" s="59"/>
      <c r="G12" s="7" t="s">
        <v>75</v>
      </c>
      <c r="H12" s="49">
        <f>MIN(H8,I8)</f>
        <v>2.5</v>
      </c>
      <c r="I12" s="1"/>
      <c r="M12" s="59" t="s">
        <v>75</v>
      </c>
      <c r="N12" s="74">
        <f>MIN(N8,O8)</f>
        <v>17.5</v>
      </c>
      <c r="O12" s="59"/>
      <c r="P12" s="59"/>
      <c r="Q12" s="1"/>
      <c r="R12" s="1"/>
      <c r="S12" s="1" t="s">
        <v>75</v>
      </c>
      <c r="T12" s="49">
        <f>MIN(T8,U8)</f>
        <v>4.5</v>
      </c>
      <c r="X12" s="1"/>
    </row>
    <row r="13" spans="1:24" x14ac:dyDescent="0.25">
      <c r="A13" s="59" t="s">
        <v>79</v>
      </c>
      <c r="B13" s="74">
        <f>B5*C5/2</f>
        <v>18</v>
      </c>
      <c r="C13" s="59"/>
      <c r="D13" s="59"/>
      <c r="G13" s="7" t="s">
        <v>79</v>
      </c>
      <c r="H13" s="49">
        <f>H5*I5/2</f>
        <v>8</v>
      </c>
      <c r="I13" s="1"/>
      <c r="M13" s="59" t="s">
        <v>79</v>
      </c>
      <c r="N13" s="74">
        <f>N5*O5/2</f>
        <v>18</v>
      </c>
      <c r="O13" s="59"/>
      <c r="P13" s="59"/>
      <c r="Q13" s="1"/>
      <c r="R13" s="1"/>
      <c r="S13" s="1" t="s">
        <v>79</v>
      </c>
      <c r="T13" s="49">
        <f>T5*U5/2</f>
        <v>8</v>
      </c>
      <c r="X13" s="1"/>
    </row>
    <row r="14" spans="1:24" x14ac:dyDescent="0.25">
      <c r="A14" s="59" t="s">
        <v>80</v>
      </c>
      <c r="B14" s="74">
        <f>SQRT(B13*(B5+C5+1)/6)</f>
        <v>6.2449979983983983</v>
      </c>
      <c r="C14" s="59"/>
      <c r="D14" s="59"/>
      <c r="G14" s="7" t="s">
        <v>80</v>
      </c>
      <c r="H14" s="49">
        <f>SQRT(H13*(H5+I5+1)/6)</f>
        <v>3.4641016151377544</v>
      </c>
      <c r="I14" s="1"/>
      <c r="M14" s="59" t="s">
        <v>80</v>
      </c>
      <c r="N14" s="74">
        <f>SQRT(N13*(N5+O5+1)/6)</f>
        <v>6.2449979983983983</v>
      </c>
      <c r="O14" s="59"/>
      <c r="P14" s="59"/>
      <c r="Q14" s="1"/>
      <c r="R14" s="1"/>
      <c r="S14" s="1" t="s">
        <v>80</v>
      </c>
      <c r="T14" s="49">
        <f>SQRT(T13*(T5+U5+1)/6)</f>
        <v>3.4641016151377544</v>
      </c>
      <c r="X14" s="1"/>
    </row>
    <row r="15" spans="1:24" x14ac:dyDescent="0.25">
      <c r="A15" s="59" t="s">
        <v>81</v>
      </c>
      <c r="B15" s="74">
        <f>ABS(ABS(B12-B13)-1/2)/B14</f>
        <v>0.24019223070763068</v>
      </c>
      <c r="C15" s="59"/>
      <c r="D15" s="59"/>
      <c r="G15" s="7" t="s">
        <v>81</v>
      </c>
      <c r="H15" s="49">
        <f>ABS(ABS(H12-H13)-1/2)/H14</f>
        <v>1.4433756729740645</v>
      </c>
      <c r="I15" s="1"/>
      <c r="M15" s="59" t="s">
        <v>81</v>
      </c>
      <c r="N15" s="74">
        <f>ABS(ABS(N12-N13)-1/2)/N14</f>
        <v>0</v>
      </c>
      <c r="O15" s="59"/>
      <c r="P15" s="59"/>
      <c r="Q15" s="1"/>
      <c r="R15" s="1"/>
      <c r="S15" s="1" t="s">
        <v>81</v>
      </c>
      <c r="T15" s="49">
        <f>ABS(ABS(T12-T13)-1/2)/T14</f>
        <v>0.86602540378443871</v>
      </c>
      <c r="X15" s="1"/>
    </row>
    <row r="16" spans="1:24" x14ac:dyDescent="0.25">
      <c r="A16" s="59" t="s">
        <v>68</v>
      </c>
      <c r="B16" s="74">
        <f>B15/SQRT(B5+C5)</f>
        <v>6.9337524528153643E-2</v>
      </c>
      <c r="C16" s="59"/>
      <c r="D16" s="59"/>
      <c r="G16" s="7" t="s">
        <v>68</v>
      </c>
      <c r="H16" s="49">
        <f>H15/SQRT(H5+I5)</f>
        <v>0.5103103630798288</v>
      </c>
      <c r="I16" s="1"/>
      <c r="M16" s="59" t="s">
        <v>68</v>
      </c>
      <c r="N16" s="74">
        <f>N15/SQRT(N5+O5)</f>
        <v>0</v>
      </c>
      <c r="O16" s="59"/>
      <c r="P16" s="59"/>
      <c r="Q16" s="1"/>
      <c r="R16" s="1"/>
      <c r="S16" s="1" t="s">
        <v>68</v>
      </c>
      <c r="T16" s="49">
        <f>T15/SQRT(T5+U5)</f>
        <v>0.30618621784789724</v>
      </c>
      <c r="X16" s="1"/>
    </row>
    <row r="17" spans="1:24" x14ac:dyDescent="0.25">
      <c r="A17" s="59" t="s">
        <v>82</v>
      </c>
      <c r="B17" s="73">
        <f>B13+B14*NORMSINV(B11)-1/2</f>
        <v>7.2278923920297071</v>
      </c>
      <c r="C17" s="67">
        <f>B13+B14*NORMSINV(B11/2)-1/2</f>
        <v>5.2600288396144137</v>
      </c>
      <c r="D17" s="59"/>
      <c r="G17" s="7" t="s">
        <v>82</v>
      </c>
      <c r="H17" s="48">
        <f>H13+H14*NORMSINV(H11)-1/2</f>
        <v>1.8020598942122099</v>
      </c>
      <c r="I17" s="42">
        <f>H13+H14*NORMSINV(H11/2)-1/2</f>
        <v>0.71048559554297075</v>
      </c>
      <c r="M17" s="59" t="s">
        <v>82</v>
      </c>
      <c r="N17" s="73">
        <f>N13+N14*NORMSINV(N11)-1/2</f>
        <v>7.2278923920297071</v>
      </c>
      <c r="O17" s="67">
        <f>N13+N14*NORMSINV(N11/2)-1/2</f>
        <v>5.2600288396144137</v>
      </c>
      <c r="P17" s="59"/>
      <c r="Q17" s="1"/>
      <c r="R17" s="1"/>
      <c r="S17" s="1" t="s">
        <v>82</v>
      </c>
      <c r="T17" s="48">
        <f>T13+T14*NORMSINV(T11)-1/2</f>
        <v>1.8020598942122099</v>
      </c>
      <c r="U17" s="42">
        <f>T13+T14*NORMSINV(T11/2)-1/2</f>
        <v>0.71048559554297075</v>
      </c>
      <c r="X17" s="1"/>
    </row>
    <row r="18" spans="1:24" x14ac:dyDescent="0.25">
      <c r="A18" s="59" t="s">
        <v>67</v>
      </c>
      <c r="B18" s="74">
        <f>1-NORMSDIST(B15)</f>
        <v>0.40509061820523673</v>
      </c>
      <c r="C18" s="69">
        <f>2*B18</f>
        <v>0.81018123641047346</v>
      </c>
      <c r="D18" s="59"/>
      <c r="G18" s="7" t="s">
        <v>67</v>
      </c>
      <c r="H18" s="81">
        <f>1-NORMSDIST(H15)</f>
        <v>7.4457336589382805E-2</v>
      </c>
      <c r="I18" s="77">
        <f>2*H18</f>
        <v>0.14891467317876561</v>
      </c>
      <c r="M18" s="59" t="s">
        <v>67</v>
      </c>
      <c r="N18" s="74">
        <f>1-NORMSDIST(N15)</f>
        <v>0.5</v>
      </c>
      <c r="O18" s="69">
        <f>2*N18</f>
        <v>1</v>
      </c>
      <c r="P18" s="59"/>
      <c r="Q18" s="1"/>
      <c r="R18" s="1"/>
      <c r="S18" s="1" t="s">
        <v>67</v>
      </c>
      <c r="T18" s="49">
        <f>1-NORMSDIST(T15)</f>
        <v>0.1932381153856163</v>
      </c>
      <c r="U18" s="53">
        <f>2*T18</f>
        <v>0.38647623077123261</v>
      </c>
      <c r="X18" s="1"/>
    </row>
    <row r="19" spans="1:24" x14ac:dyDescent="0.25">
      <c r="A19" s="59" t="s">
        <v>83</v>
      </c>
      <c r="B19" s="75" t="str">
        <f>IF(B18&lt;B11,"yes","no")</f>
        <v>no</v>
      </c>
      <c r="C19" s="76" t="str">
        <f>IF(C18&lt;B11,"yes","no")</f>
        <v>no</v>
      </c>
      <c r="D19" s="59"/>
      <c r="G19" s="7" t="s">
        <v>83</v>
      </c>
      <c r="H19" s="50" t="str">
        <f>IF(H18&lt;H11,"yes","no")</f>
        <v>no</v>
      </c>
      <c r="I19" s="78" t="str">
        <f>IF(I18&lt;H11,"yes","no")</f>
        <v>no</v>
      </c>
      <c r="M19" s="59" t="s">
        <v>83</v>
      </c>
      <c r="N19" s="75" t="str">
        <f>IF(N18&lt;N11,"yes","no")</f>
        <v>no</v>
      </c>
      <c r="O19" s="76" t="str">
        <f>IF(O18&lt;N11,"yes","no")</f>
        <v>no</v>
      </c>
      <c r="P19" s="59"/>
      <c r="Q19" s="1"/>
      <c r="R19" s="1"/>
      <c r="S19" s="1" t="s">
        <v>83</v>
      </c>
      <c r="T19" s="50" t="str">
        <f>IF(T18&lt;T11,"yes","no")</f>
        <v>no</v>
      </c>
      <c r="U19" s="51" t="str">
        <f>IF(U18&lt;T11,"yes","no")</f>
        <v>no</v>
      </c>
      <c r="X19" s="1"/>
    </row>
    <row r="20" spans="1:24" x14ac:dyDescent="0.25">
      <c r="A20" s="59"/>
      <c r="B20" s="59"/>
      <c r="C20" s="59"/>
      <c r="D20" s="59"/>
      <c r="G20" s="7"/>
      <c r="H20" s="1"/>
      <c r="I20" s="5"/>
      <c r="M20" s="59"/>
      <c r="N20" s="59"/>
      <c r="O20" s="59"/>
      <c r="P20" s="59"/>
      <c r="Q20" s="1"/>
      <c r="R20" s="1"/>
      <c r="S20" s="1"/>
      <c r="T20" s="1"/>
      <c r="X20" s="1"/>
    </row>
    <row r="21" spans="1:24" x14ac:dyDescent="0.25">
      <c r="A21" s="59" t="s">
        <v>82</v>
      </c>
      <c r="B21" s="73">
        <f>[1]!MCRIT(B5,C5,B11,1)</f>
        <v>7</v>
      </c>
      <c r="C21" s="73">
        <f>[1]!MCRIT(B5,C5,B11,2)</f>
        <v>5</v>
      </c>
      <c r="D21" s="59"/>
      <c r="G21" s="7" t="s">
        <v>82</v>
      </c>
      <c r="H21" s="48">
        <f>[1]!MCRIT(H5,I5,H11,1)</f>
        <v>1</v>
      </c>
      <c r="I21" s="79">
        <f>[1]!MCRIT(H5,I5,H11,2)</f>
        <v>0</v>
      </c>
      <c r="M21" s="59" t="s">
        <v>82</v>
      </c>
      <c r="N21" s="73">
        <f>[1]!MCRIT(N5,O5,N11,1)</f>
        <v>7</v>
      </c>
      <c r="O21" s="73">
        <f>[1]!MCRIT(N5,O5,N11,2)</f>
        <v>5</v>
      </c>
      <c r="P21" s="59"/>
      <c r="Q21" s="1"/>
      <c r="R21" s="1"/>
      <c r="S21" s="1" t="s">
        <v>82</v>
      </c>
      <c r="T21" s="48">
        <f>[1]!MCRIT(T5,U5,T11,1)</f>
        <v>1</v>
      </c>
      <c r="U21" s="48">
        <f>[1]!MCRIT(T5,U5,T11,2)</f>
        <v>0</v>
      </c>
      <c r="X21" s="1"/>
    </row>
    <row r="22" spans="1:24" x14ac:dyDescent="0.25">
      <c r="A22" s="59" t="s">
        <v>84</v>
      </c>
      <c r="B22" s="75" t="str">
        <f>IF(ISNUMBER(B21),IF(B12&lt;B21,"yes","no"),"no")</f>
        <v>no</v>
      </c>
      <c r="C22" s="75" t="str">
        <f>IF(ISNUMBER(C21),IF(B12&lt;C21,"yes","no"),"no")</f>
        <v>no</v>
      </c>
      <c r="D22" s="59"/>
      <c r="G22" s="7" t="s">
        <v>84</v>
      </c>
      <c r="H22" s="50" t="str">
        <f>IF(ISNUMBER(H21),IF(H12&lt;H21,"yes","no"),"no")</f>
        <v>no</v>
      </c>
      <c r="I22" s="80" t="str">
        <f>IF(ISNUMBER(I21),IF(H12&lt;I21,"yes","no"),"no")</f>
        <v>no</v>
      </c>
      <c r="M22" s="59" t="s">
        <v>84</v>
      </c>
      <c r="N22" s="75" t="str">
        <f>IF(ISNUMBER(N21),IF(N12&lt;N21,"yes","no"),"no")</f>
        <v>no</v>
      </c>
      <c r="O22" s="75" t="str">
        <f>IF(ISNUMBER(O21),IF(N12&lt;O21,"yes","no"),"no")</f>
        <v>no</v>
      </c>
      <c r="P22" s="59"/>
      <c r="Q22" s="1"/>
      <c r="R22" s="1"/>
      <c r="S22" s="1" t="s">
        <v>84</v>
      </c>
      <c r="T22" s="50" t="str">
        <f>IF(ISNUMBER(T21),IF(T12&lt;T21,"yes","no"),"no")</f>
        <v>no</v>
      </c>
      <c r="U22" s="52" t="str">
        <f>IF(ISNUMBER(U21),IF(T12&lt;U21,"yes","no"),"no")</f>
        <v>no</v>
      </c>
      <c r="X22" s="1"/>
    </row>
    <row r="23" spans="1:24" x14ac:dyDescent="0.25">
      <c r="A23" s="59"/>
      <c r="B23" s="59"/>
      <c r="C23" s="59"/>
      <c r="D23" s="59"/>
      <c r="G23" s="7"/>
      <c r="H23" s="1"/>
      <c r="I23" s="5"/>
      <c r="M23" s="59"/>
      <c r="N23" s="59"/>
      <c r="O23" s="59"/>
      <c r="P23" s="59"/>
      <c r="Q23" s="1"/>
      <c r="R23" s="1"/>
      <c r="S23" s="1"/>
      <c r="T23" s="1"/>
      <c r="X23" s="1"/>
    </row>
    <row r="24" spans="1:24" x14ac:dyDescent="0.25">
      <c r="A24" s="59" t="s">
        <v>67</v>
      </c>
      <c r="B24" s="73">
        <f>[1]!MANN_EXACT(raw!M5:M10,raw!U5:U10,1)</f>
        <v>0.40909090909090917</v>
      </c>
      <c r="C24" s="73">
        <f>2*B24</f>
        <v>0.81818181818181834</v>
      </c>
      <c r="D24" s="59"/>
      <c r="G24" s="1" t="s">
        <v>67</v>
      </c>
      <c r="H24" s="54">
        <f>[1]!MANN_EXACT(raw!M15:M18,raw!U15:U18,1)</f>
        <v>5.7142857142857141E-2</v>
      </c>
      <c r="I24" s="79">
        <f>2*H24</f>
        <v>0.11428571428571428</v>
      </c>
      <c r="M24" s="59" t="s">
        <v>67</v>
      </c>
      <c r="N24" s="73">
        <f>[1]!MANN_EXACT(raw!BO5:BO10,raw!BW5:BW10,1)</f>
        <v>0.46861471861471871</v>
      </c>
      <c r="O24" s="73">
        <f>2*N24</f>
        <v>0.93722943722943741</v>
      </c>
      <c r="P24" s="59"/>
      <c r="Q24" s="1"/>
      <c r="R24" s="1"/>
      <c r="S24" s="1" t="s">
        <v>67</v>
      </c>
      <c r="T24" s="48">
        <f>[1]!MANN_EXACT(raw!BO15:BO18,raw!BW15:BW18,1)</f>
        <v>0.17142857142857143</v>
      </c>
      <c r="U24" s="54">
        <f>2*T24</f>
        <v>0.34285714285714286</v>
      </c>
      <c r="X24" s="1"/>
    </row>
    <row r="25" spans="1:24" x14ac:dyDescent="0.25">
      <c r="A25" s="59" t="s">
        <v>85</v>
      </c>
      <c r="B25" s="75" t="str">
        <f>IF(B24&lt;B11,"yes","no")</f>
        <v>no</v>
      </c>
      <c r="C25" s="75" t="str">
        <f>IF(C24&lt;B11,"yes","no")</f>
        <v>no</v>
      </c>
      <c r="D25" s="59"/>
      <c r="G25" s="1" t="s">
        <v>85</v>
      </c>
      <c r="H25" s="50" t="str">
        <f>IF(H24&lt;H11,"yes","no")</f>
        <v>no</v>
      </c>
      <c r="I25" s="80" t="str">
        <f>IF(I24&lt;H11,"yes","no")</f>
        <v>no</v>
      </c>
      <c r="M25" s="59" t="s">
        <v>85</v>
      </c>
      <c r="N25" s="75" t="str">
        <f>IF(N24&lt;N11,"yes","no")</f>
        <v>no</v>
      </c>
      <c r="O25" s="75" t="str">
        <f>IF(O24&lt;N11,"yes","no")</f>
        <v>no</v>
      </c>
      <c r="P25" s="59"/>
      <c r="Q25" s="1"/>
      <c r="R25" s="1"/>
      <c r="S25" s="1" t="s">
        <v>85</v>
      </c>
      <c r="T25" s="50" t="str">
        <f>IF(T24&lt;T11,"yes","no")</f>
        <v>no</v>
      </c>
      <c r="U25" s="52" t="str">
        <f>IF(U24&lt;T11,"yes","no")</f>
        <v>no</v>
      </c>
      <c r="X25" s="1"/>
    </row>
    <row r="26" spans="1:24" x14ac:dyDescent="0.25">
      <c r="A26" s="59"/>
      <c r="B26" s="59"/>
      <c r="C26" s="59"/>
      <c r="D26" s="59"/>
      <c r="M26" s="59"/>
      <c r="N26" s="59"/>
      <c r="O26" s="59"/>
      <c r="P26" s="59"/>
    </row>
    <row r="27" spans="1:24" x14ac:dyDescent="0.25">
      <c r="A27" s="59" t="s">
        <v>96</v>
      </c>
      <c r="B27" s="59"/>
      <c r="C27" s="59"/>
      <c r="D27" s="59"/>
      <c r="G27" s="55" t="s">
        <v>93</v>
      </c>
      <c r="H27" s="55"/>
      <c r="I27" s="55"/>
      <c r="M27" s="59" t="s">
        <v>96</v>
      </c>
      <c r="N27" s="59"/>
      <c r="O27" s="59"/>
      <c r="P27" s="59"/>
      <c r="S27" s="55" t="s">
        <v>93</v>
      </c>
      <c r="T27" s="55"/>
      <c r="U27" s="55"/>
    </row>
    <row r="29" spans="1:24" x14ac:dyDescent="0.25">
      <c r="A29" s="1"/>
      <c r="G29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raw</vt:lpstr>
      <vt:lpstr>BL-normality</vt:lpstr>
      <vt:lpstr>BL-t test</vt:lpstr>
      <vt:lpstr>BL-MW test</vt:lpstr>
    </vt:vector>
  </TitlesOfParts>
  <Company>Covidien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annamaria.neitenbach</dc:creator>
  <cp:lastModifiedBy>Tomlin, Kerry</cp:lastModifiedBy>
  <cp:lastPrinted>2013-08-08T19:34:01Z</cp:lastPrinted>
  <dcterms:created xsi:type="dcterms:W3CDTF">2013-06-22T17:00:28Z</dcterms:created>
  <dcterms:modified xsi:type="dcterms:W3CDTF">2016-07-21T21:56:34Z</dcterms:modified>
</cp:coreProperties>
</file>